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uentin\Documents\These\Manuscript\Local\expe_results\"/>
    </mc:Choice>
  </mc:AlternateContent>
  <bookViews>
    <workbookView xWindow="0" yWindow="0" windowWidth="16380" windowHeight="8196" tabRatio="564"/>
  </bookViews>
  <sheets>
    <sheet name="Performances" sheetId="46" r:id="rId1"/>
    <sheet name="Normal Intergroupe" sheetId="47" r:id="rId2"/>
    <sheet name="Intergroupe" sheetId="48" r:id="rId3"/>
    <sheet name="Normal Intragroupe" sheetId="49" r:id="rId4"/>
    <sheet name="Intragroupe" sheetId="50" r:id="rId5"/>
    <sheet name="1" sheetId="1" r:id="rId6"/>
    <sheet name="2" sheetId="2" r:id="rId7"/>
    <sheet name="3" sheetId="3" r:id="rId8"/>
    <sheet name="4" sheetId="4" r:id="rId9"/>
    <sheet name="5" sheetId="5" r:id="rId10"/>
    <sheet name="6" sheetId="6" r:id="rId11"/>
    <sheet name="7" sheetId="7" r:id="rId12"/>
    <sheet name="8" sheetId="8" r:id="rId13"/>
    <sheet name="9" sheetId="9" r:id="rId14"/>
    <sheet name="10" sheetId="10" r:id="rId15"/>
    <sheet name="11" sheetId="11" r:id="rId16"/>
    <sheet name="12" sheetId="12" r:id="rId17"/>
    <sheet name="13" sheetId="13" r:id="rId18"/>
    <sheet name="14" sheetId="14" r:id="rId19"/>
    <sheet name="15" sheetId="15" r:id="rId20"/>
    <sheet name="16" sheetId="16" r:id="rId21"/>
    <sheet name="17" sheetId="17" r:id="rId22"/>
    <sheet name="18" sheetId="18" r:id="rId23"/>
    <sheet name="19" sheetId="19" r:id="rId24"/>
    <sheet name="20" sheetId="20" r:id="rId25"/>
    <sheet name="21" sheetId="21" r:id="rId26"/>
    <sheet name="22" sheetId="22" r:id="rId27"/>
    <sheet name="23" sheetId="23" r:id="rId28"/>
    <sheet name="24" sheetId="24" r:id="rId29"/>
    <sheet name="25" sheetId="25" r:id="rId30"/>
    <sheet name="26" sheetId="26" r:id="rId31"/>
    <sheet name="27" sheetId="27" r:id="rId32"/>
    <sheet name="28" sheetId="28" r:id="rId33"/>
    <sheet name="29" sheetId="29" r:id="rId34"/>
    <sheet name="30" sheetId="30" r:id="rId35"/>
    <sheet name="31" sheetId="31" r:id="rId36"/>
    <sheet name="32" sheetId="32" r:id="rId37"/>
    <sheet name="33" sheetId="33" r:id="rId38"/>
    <sheet name="34" sheetId="34" r:id="rId39"/>
    <sheet name="35" sheetId="35" r:id="rId40"/>
    <sheet name="36" sheetId="36" r:id="rId41"/>
    <sheet name="37" sheetId="37" r:id="rId42"/>
    <sheet name="38" sheetId="38" r:id="rId43"/>
    <sheet name="39" sheetId="39" r:id="rId44"/>
    <sheet name="40" sheetId="40" r:id="rId45"/>
    <sheet name="41" sheetId="41" r:id="rId46"/>
    <sheet name="42" sheetId="42" r:id="rId47"/>
    <sheet name="43" sheetId="43" r:id="rId48"/>
    <sheet name="44" sheetId="44" r:id="rId49"/>
    <sheet name="45" sheetId="45" r:id="rId50"/>
  </sheets>
  <externalReferences>
    <externalReference r:id="rId51"/>
  </externalReferences>
  <calcPr calcId="162913"/>
</workbook>
</file>

<file path=xl/calcChain.xml><?xml version="1.0" encoding="utf-8"?>
<calcChain xmlns="http://schemas.openxmlformats.org/spreadsheetml/2006/main">
  <c r="AU115" i="50" l="1"/>
  <c r="AT115" i="50"/>
  <c r="AI118" i="50"/>
  <c r="AI117" i="50"/>
  <c r="AF115" i="50"/>
  <c r="AE115" i="50"/>
  <c r="T118" i="50"/>
  <c r="T117" i="50"/>
  <c r="Q115" i="50"/>
  <c r="P115" i="50"/>
  <c r="E118" i="50"/>
  <c r="E117" i="50"/>
  <c r="AU93" i="50"/>
  <c r="AT93" i="50"/>
  <c r="AI96" i="50"/>
  <c r="AI95" i="50"/>
  <c r="AF93" i="50"/>
  <c r="AE93" i="50"/>
  <c r="T96" i="50"/>
  <c r="T95" i="50"/>
  <c r="Q93" i="50"/>
  <c r="P93" i="50"/>
  <c r="E96" i="50"/>
  <c r="E95" i="50"/>
  <c r="AU71" i="50"/>
  <c r="AT71" i="50"/>
  <c r="AI74" i="50"/>
  <c r="AI73" i="50"/>
  <c r="AF71" i="50"/>
  <c r="AE71" i="50"/>
  <c r="T74" i="50"/>
  <c r="T73" i="50"/>
  <c r="Q71" i="50"/>
  <c r="P71" i="50"/>
  <c r="E74" i="50"/>
  <c r="E73" i="50"/>
  <c r="AU49" i="50"/>
  <c r="AT49" i="50"/>
  <c r="AI52" i="50"/>
  <c r="AI51" i="50"/>
  <c r="AF49" i="50"/>
  <c r="AE49" i="50"/>
  <c r="T52" i="50"/>
  <c r="T51" i="50"/>
  <c r="Q49" i="50"/>
  <c r="P49" i="50"/>
  <c r="E52" i="50"/>
  <c r="E51" i="50"/>
  <c r="AU27" i="50"/>
  <c r="AT27" i="50"/>
  <c r="AI30" i="50"/>
  <c r="AI29" i="50"/>
  <c r="AF27" i="50"/>
  <c r="AE27" i="50"/>
  <c r="T30" i="50"/>
  <c r="T29" i="50"/>
  <c r="Q27" i="50"/>
  <c r="P27" i="50"/>
  <c r="E30" i="50"/>
  <c r="E29" i="50"/>
  <c r="AU5" i="50" l="1"/>
  <c r="AT5" i="50"/>
  <c r="AI8" i="50"/>
  <c r="AI7" i="50"/>
  <c r="AF5" i="50"/>
  <c r="AE5" i="50"/>
  <c r="T8" i="50"/>
  <c r="T7" i="50"/>
  <c r="Q5" i="50"/>
  <c r="P5" i="50"/>
  <c r="E8" i="50"/>
  <c r="E7" i="50"/>
  <c r="R74" i="49"/>
  <c r="S74" i="49"/>
  <c r="Q74" i="49"/>
  <c r="H74" i="49"/>
  <c r="I74" i="49"/>
  <c r="G74" i="49"/>
  <c r="R40" i="49"/>
  <c r="S40" i="49"/>
  <c r="Q40" i="49"/>
  <c r="H40" i="49"/>
  <c r="I40" i="49"/>
  <c r="G40" i="49"/>
  <c r="R6" i="49" l="1"/>
  <c r="S6" i="49"/>
  <c r="Q6" i="49"/>
  <c r="H6" i="49" l="1"/>
  <c r="I6" i="49"/>
  <c r="G6" i="49"/>
  <c r="AD61" i="48"/>
  <c r="AC61" i="48"/>
  <c r="AD60" i="48"/>
  <c r="AC60" i="48"/>
  <c r="AD59" i="48"/>
  <c r="AC59" i="48"/>
  <c r="Y61" i="48"/>
  <c r="X61" i="48"/>
  <c r="Y60" i="48"/>
  <c r="X60" i="48"/>
  <c r="Y59" i="48"/>
  <c r="X59" i="48"/>
  <c r="S65" i="48"/>
  <c r="Q58" i="48"/>
  <c r="R58" i="48"/>
  <c r="P58" i="48"/>
  <c r="E62" i="48"/>
  <c r="E61" i="48"/>
  <c r="E60" i="48"/>
  <c r="G66" i="48" s="1"/>
  <c r="AD43" i="48"/>
  <c r="AC43" i="48"/>
  <c r="AD42" i="48"/>
  <c r="AC42" i="48"/>
  <c r="AD41" i="48"/>
  <c r="AC41" i="48"/>
  <c r="Y43" i="48"/>
  <c r="X43" i="48"/>
  <c r="Y42" i="48"/>
  <c r="X42" i="48"/>
  <c r="Y41" i="48"/>
  <c r="X41" i="48"/>
  <c r="S47" i="48"/>
  <c r="Q40" i="48"/>
  <c r="R40" i="48"/>
  <c r="P40" i="48"/>
  <c r="G48" i="48"/>
  <c r="E44" i="48"/>
  <c r="E43" i="48"/>
  <c r="E42" i="48"/>
  <c r="AD25" i="48"/>
  <c r="AC25" i="48"/>
  <c r="AD24" i="48"/>
  <c r="AC24" i="48"/>
  <c r="AD23" i="48"/>
  <c r="AC23" i="48"/>
  <c r="Y25" i="48"/>
  <c r="X25" i="48"/>
  <c r="Y24" i="48"/>
  <c r="X24" i="48"/>
  <c r="Y23" i="48"/>
  <c r="X23" i="48"/>
  <c r="S29" i="48"/>
  <c r="Q22" i="48"/>
  <c r="R22" i="48"/>
  <c r="P22" i="48"/>
  <c r="E26" i="48"/>
  <c r="E25" i="48"/>
  <c r="E24" i="48"/>
  <c r="AD7" i="48"/>
  <c r="AC7" i="48"/>
  <c r="AD6" i="48"/>
  <c r="AC6" i="48"/>
  <c r="AD5" i="48"/>
  <c r="AC5" i="48"/>
  <c r="Y7" i="48"/>
  <c r="X7" i="48"/>
  <c r="Y6" i="48"/>
  <c r="X6" i="48"/>
  <c r="Y5" i="48"/>
  <c r="X5" i="48"/>
  <c r="S11" i="48"/>
  <c r="Q4" i="48"/>
  <c r="R4" i="48"/>
  <c r="P4" i="48"/>
  <c r="E8" i="48"/>
  <c r="E7" i="48"/>
  <c r="G12" i="48" s="1"/>
  <c r="E6" i="48"/>
  <c r="J7" i="47"/>
  <c r="K7" i="47"/>
  <c r="L7" i="47"/>
  <c r="I7" i="47"/>
  <c r="G30" i="48" l="1"/>
  <c r="B35" i="47"/>
  <c r="B36" i="47"/>
  <c r="B37" i="47"/>
  <c r="B38" i="47"/>
  <c r="B39" i="47"/>
  <c r="B40" i="47"/>
  <c r="B41" i="47"/>
  <c r="B42" i="47"/>
  <c r="B43" i="47"/>
  <c r="B44" i="47"/>
  <c r="B45" i="47"/>
  <c r="B46" i="47"/>
  <c r="B47" i="47"/>
  <c r="B48" i="47"/>
  <c r="B34" i="47"/>
  <c r="B20" i="47"/>
  <c r="B21" i="47"/>
  <c r="B22" i="47"/>
  <c r="B23" i="47"/>
  <c r="B24" i="47"/>
  <c r="B25" i="47"/>
  <c r="B26" i="47"/>
  <c r="B27" i="47"/>
  <c r="B28" i="47"/>
  <c r="B29" i="47"/>
  <c r="B30" i="47"/>
  <c r="B31" i="47"/>
  <c r="B32" i="47"/>
  <c r="B33" i="47"/>
  <c r="B19" i="47"/>
  <c r="B18" i="47"/>
  <c r="B5" i="47"/>
  <c r="B6" i="47"/>
  <c r="B7" i="47"/>
  <c r="B8" i="47"/>
  <c r="B9" i="47"/>
  <c r="B10" i="47"/>
  <c r="B11" i="47"/>
  <c r="B12" i="47"/>
  <c r="B13" i="47"/>
  <c r="B14" i="47"/>
  <c r="B15" i="47"/>
  <c r="B16" i="47"/>
  <c r="B17" i="47"/>
  <c r="B4" i="47"/>
  <c r="A53" i="46"/>
  <c r="A29" i="46"/>
  <c r="A6" i="46"/>
  <c r="A7" i="46" s="1"/>
  <c r="A8" i="46" s="1"/>
  <c r="A9" i="46" s="1"/>
  <c r="A10" i="46" s="1"/>
  <c r="A11" i="46" s="1"/>
  <c r="A12" i="46" s="1"/>
  <c r="A13" i="46" s="1"/>
  <c r="A14" i="46" s="1"/>
  <c r="A15" i="46" s="1"/>
  <c r="A16" i="46" s="1"/>
  <c r="A17" i="46" s="1"/>
  <c r="A18" i="46" s="1"/>
  <c r="A5" i="46"/>
  <c r="B7" i="45"/>
  <c r="B8" i="45" s="1"/>
  <c r="B9" i="45" s="1"/>
  <c r="B10" i="45" s="1"/>
  <c r="B11" i="45" s="1"/>
  <c r="B12" i="45" s="1"/>
  <c r="B14" i="45" s="1"/>
  <c r="B15" i="45" s="1"/>
  <c r="B16" i="45" s="1"/>
  <c r="B17" i="45" s="1"/>
  <c r="B18" i="45" s="1"/>
  <c r="B19" i="45" s="1"/>
  <c r="B20" i="45" s="1"/>
  <c r="B21" i="45" s="1"/>
  <c r="B22" i="45" s="1"/>
  <c r="B24" i="45" s="1"/>
  <c r="B25" i="45" s="1"/>
  <c r="B26" i="45" s="1"/>
  <c r="B27" i="45" s="1"/>
  <c r="B28" i="45" s="1"/>
  <c r="B29" i="45" s="1"/>
  <c r="B30" i="45" s="1"/>
  <c r="B31" i="45" s="1"/>
  <c r="B32" i="45" s="1"/>
  <c r="B34" i="45" s="1"/>
  <c r="B35" i="45" s="1"/>
  <c r="B36" i="45" s="1"/>
  <c r="B37" i="45" s="1"/>
  <c r="B38" i="45" s="1"/>
  <c r="B39" i="45" s="1"/>
  <c r="B40" i="45" s="1"/>
  <c r="B41" i="45" s="1"/>
  <c r="B42" i="45" s="1"/>
  <c r="B5" i="45"/>
  <c r="B6" i="45" s="1"/>
  <c r="B17" i="44"/>
  <c r="B18" i="44" s="1"/>
  <c r="B19" i="44" s="1"/>
  <c r="B20" i="44" s="1"/>
  <c r="B21" i="44" s="1"/>
  <c r="B22" i="44" s="1"/>
  <c r="B24" i="44" s="1"/>
  <c r="B25" i="44" s="1"/>
  <c r="B26" i="44" s="1"/>
  <c r="B27" i="44" s="1"/>
  <c r="B28" i="44" s="1"/>
  <c r="B29" i="44" s="1"/>
  <c r="B30" i="44" s="1"/>
  <c r="B31" i="44" s="1"/>
  <c r="B32" i="44" s="1"/>
  <c r="B34" i="44" s="1"/>
  <c r="B35" i="44" s="1"/>
  <c r="B36" i="44" s="1"/>
  <c r="B37" i="44" s="1"/>
  <c r="B38" i="44" s="1"/>
  <c r="B39" i="44" s="1"/>
  <c r="B40" i="44" s="1"/>
  <c r="B41" i="44" s="1"/>
  <c r="B42" i="44" s="1"/>
  <c r="B8" i="44"/>
  <c r="B9" i="44" s="1"/>
  <c r="B10" i="44" s="1"/>
  <c r="B11" i="44" s="1"/>
  <c r="B12" i="44" s="1"/>
  <c r="B14" i="44" s="1"/>
  <c r="B15" i="44" s="1"/>
  <c r="B16" i="44" s="1"/>
  <c r="B5" i="44"/>
  <c r="B6" i="44" s="1"/>
  <c r="B7" i="44" s="1"/>
  <c r="B11" i="43"/>
  <c r="B12" i="43" s="1"/>
  <c r="B14" i="43" s="1"/>
  <c r="B15" i="43" s="1"/>
  <c r="B16" i="43" s="1"/>
  <c r="B17" i="43" s="1"/>
  <c r="B18" i="43" s="1"/>
  <c r="B19" i="43" s="1"/>
  <c r="B20" i="43" s="1"/>
  <c r="B21" i="43" s="1"/>
  <c r="B22" i="43" s="1"/>
  <c r="B24" i="43" s="1"/>
  <c r="B25" i="43" s="1"/>
  <c r="B26" i="43" s="1"/>
  <c r="B27" i="43" s="1"/>
  <c r="B28" i="43" s="1"/>
  <c r="B29" i="43" s="1"/>
  <c r="B30" i="43" s="1"/>
  <c r="B31" i="43" s="1"/>
  <c r="B32" i="43" s="1"/>
  <c r="B34" i="43" s="1"/>
  <c r="B35" i="43" s="1"/>
  <c r="B36" i="43" s="1"/>
  <c r="B37" i="43" s="1"/>
  <c r="B38" i="43" s="1"/>
  <c r="B39" i="43" s="1"/>
  <c r="B40" i="43" s="1"/>
  <c r="B41" i="43" s="1"/>
  <c r="B42" i="43" s="1"/>
  <c r="B7" i="43"/>
  <c r="B8" i="43" s="1"/>
  <c r="B9" i="43" s="1"/>
  <c r="B10" i="43" s="1"/>
  <c r="B5" i="43"/>
  <c r="B6" i="43" s="1"/>
  <c r="B35" i="42"/>
  <c r="B36" i="42" s="1"/>
  <c r="B37" i="42" s="1"/>
  <c r="B38" i="42" s="1"/>
  <c r="B39" i="42" s="1"/>
  <c r="B40" i="42" s="1"/>
  <c r="B41" i="42" s="1"/>
  <c r="B42" i="42" s="1"/>
  <c r="B26" i="42"/>
  <c r="B27" i="42" s="1"/>
  <c r="B28" i="42" s="1"/>
  <c r="B29" i="42" s="1"/>
  <c r="B30" i="42" s="1"/>
  <c r="B31" i="42" s="1"/>
  <c r="B32" i="42" s="1"/>
  <c r="B34" i="42" s="1"/>
  <c r="B10" i="42"/>
  <c r="B11" i="42" s="1"/>
  <c r="B12" i="42" s="1"/>
  <c r="B14" i="42" s="1"/>
  <c r="B15" i="42" s="1"/>
  <c r="B16" i="42" s="1"/>
  <c r="B17" i="42" s="1"/>
  <c r="B18" i="42" s="1"/>
  <c r="B19" i="42" s="1"/>
  <c r="B20" i="42" s="1"/>
  <c r="B21" i="42" s="1"/>
  <c r="B22" i="42" s="1"/>
  <c r="B24" i="42" s="1"/>
  <c r="B25" i="42" s="1"/>
  <c r="B8" i="42"/>
  <c r="B9" i="42" s="1"/>
  <c r="B6" i="42"/>
  <c r="B7" i="42" s="1"/>
  <c r="B5" i="42"/>
  <c r="B5" i="41"/>
  <c r="B6" i="41" s="1"/>
  <c r="B7" i="41" s="1"/>
  <c r="B8" i="41" s="1"/>
  <c r="B9" i="41" s="1"/>
  <c r="B10" i="41" s="1"/>
  <c r="B11" i="41" s="1"/>
  <c r="B12" i="41" s="1"/>
  <c r="B14" i="41" s="1"/>
  <c r="B15" i="41" s="1"/>
  <c r="B16" i="41" s="1"/>
  <c r="B17" i="41" s="1"/>
  <c r="B18" i="41" s="1"/>
  <c r="B19" i="41" s="1"/>
  <c r="B20" i="41" s="1"/>
  <c r="B21" i="41" s="1"/>
  <c r="B22" i="41" s="1"/>
  <c r="B24" i="41" s="1"/>
  <c r="B25" i="41" s="1"/>
  <c r="B26" i="41" s="1"/>
  <c r="B27" i="41" s="1"/>
  <c r="B28" i="41" s="1"/>
  <c r="B29" i="41" s="1"/>
  <c r="B30" i="41" s="1"/>
  <c r="B31" i="41" s="1"/>
  <c r="B32" i="41" s="1"/>
  <c r="B34" i="41" s="1"/>
  <c r="B35" i="41" s="1"/>
  <c r="B36" i="41" s="1"/>
  <c r="B37" i="41" s="1"/>
  <c r="B38" i="41" s="1"/>
  <c r="B39" i="41" s="1"/>
  <c r="B40" i="41" s="1"/>
  <c r="B41" i="41" s="1"/>
  <c r="B42" i="41" s="1"/>
  <c r="B12" i="40"/>
  <c r="B14" i="40" s="1"/>
  <c r="B15" i="40" s="1"/>
  <c r="B16" i="40" s="1"/>
  <c r="B17" i="40" s="1"/>
  <c r="B18" i="40" s="1"/>
  <c r="B19" i="40" s="1"/>
  <c r="B20" i="40" s="1"/>
  <c r="B21" i="40" s="1"/>
  <c r="B22" i="40" s="1"/>
  <c r="B24" i="40" s="1"/>
  <c r="B25" i="40" s="1"/>
  <c r="B26" i="40" s="1"/>
  <c r="B27" i="40" s="1"/>
  <c r="B28" i="40" s="1"/>
  <c r="B29" i="40" s="1"/>
  <c r="B30" i="40" s="1"/>
  <c r="B31" i="40" s="1"/>
  <c r="B32" i="40" s="1"/>
  <c r="B34" i="40" s="1"/>
  <c r="B35" i="40" s="1"/>
  <c r="B36" i="40" s="1"/>
  <c r="B37" i="40" s="1"/>
  <c r="B38" i="40" s="1"/>
  <c r="B39" i="40" s="1"/>
  <c r="B40" i="40" s="1"/>
  <c r="B41" i="40" s="1"/>
  <c r="B42" i="40" s="1"/>
  <c r="B8" i="40"/>
  <c r="B9" i="40" s="1"/>
  <c r="B10" i="40" s="1"/>
  <c r="B11" i="40" s="1"/>
  <c r="B6" i="40"/>
  <c r="B7" i="40" s="1"/>
  <c r="B5" i="40"/>
  <c r="B11" i="39"/>
  <c r="B12" i="39" s="1"/>
  <c r="B14" i="39" s="1"/>
  <c r="B15" i="39" s="1"/>
  <c r="B16" i="39" s="1"/>
  <c r="B17" i="39" s="1"/>
  <c r="B18" i="39" s="1"/>
  <c r="B19" i="39" s="1"/>
  <c r="B20" i="39" s="1"/>
  <c r="B21" i="39" s="1"/>
  <c r="B22" i="39" s="1"/>
  <c r="B24" i="39" s="1"/>
  <c r="B25" i="39" s="1"/>
  <c r="B26" i="39" s="1"/>
  <c r="B27" i="39" s="1"/>
  <c r="B28" i="39" s="1"/>
  <c r="B29" i="39" s="1"/>
  <c r="B30" i="39" s="1"/>
  <c r="B31" i="39" s="1"/>
  <c r="B32" i="39" s="1"/>
  <c r="B34" i="39" s="1"/>
  <c r="B35" i="39" s="1"/>
  <c r="B36" i="39" s="1"/>
  <c r="B37" i="39" s="1"/>
  <c r="B38" i="39" s="1"/>
  <c r="B39" i="39" s="1"/>
  <c r="B40" i="39" s="1"/>
  <c r="B41" i="39" s="1"/>
  <c r="B42" i="39" s="1"/>
  <c r="B7" i="39"/>
  <c r="B8" i="39" s="1"/>
  <c r="B9" i="39" s="1"/>
  <c r="B10" i="39" s="1"/>
  <c r="B5" i="39"/>
  <c r="B6" i="39" s="1"/>
  <c r="B32" i="38"/>
  <c r="B34" i="38" s="1"/>
  <c r="B35" i="38" s="1"/>
  <c r="B36" i="38" s="1"/>
  <c r="B37" i="38" s="1"/>
  <c r="B38" i="38" s="1"/>
  <c r="B39" i="38" s="1"/>
  <c r="B40" i="38" s="1"/>
  <c r="B41" i="38" s="1"/>
  <c r="B42" i="38" s="1"/>
  <c r="B10" i="38"/>
  <c r="B11" i="38" s="1"/>
  <c r="B12" i="38" s="1"/>
  <c r="B14" i="38" s="1"/>
  <c r="B15" i="38" s="1"/>
  <c r="B16" i="38" s="1"/>
  <c r="B17" i="38" s="1"/>
  <c r="B18" i="38" s="1"/>
  <c r="B19" i="38" s="1"/>
  <c r="B20" i="38" s="1"/>
  <c r="B21" i="38" s="1"/>
  <c r="B22" i="38" s="1"/>
  <c r="B24" i="38" s="1"/>
  <c r="B25" i="38" s="1"/>
  <c r="B26" i="38" s="1"/>
  <c r="B27" i="38" s="1"/>
  <c r="B28" i="38" s="1"/>
  <c r="B29" i="38" s="1"/>
  <c r="B30" i="38" s="1"/>
  <c r="B31" i="38" s="1"/>
  <c r="B6" i="38"/>
  <c r="B7" i="38" s="1"/>
  <c r="B8" i="38" s="1"/>
  <c r="B9" i="38" s="1"/>
  <c r="B5" i="38"/>
  <c r="B25" i="37"/>
  <c r="B26" i="37" s="1"/>
  <c r="B27" i="37" s="1"/>
  <c r="B28" i="37" s="1"/>
  <c r="B29" i="37" s="1"/>
  <c r="B30" i="37" s="1"/>
  <c r="B31" i="37" s="1"/>
  <c r="B32" i="37" s="1"/>
  <c r="B34" i="37" s="1"/>
  <c r="B35" i="37" s="1"/>
  <c r="B36" i="37" s="1"/>
  <c r="B37" i="37" s="1"/>
  <c r="B38" i="37" s="1"/>
  <c r="B39" i="37" s="1"/>
  <c r="B40" i="37" s="1"/>
  <c r="B41" i="37" s="1"/>
  <c r="B42" i="37" s="1"/>
  <c r="B18" i="37"/>
  <c r="B19" i="37" s="1"/>
  <c r="B20" i="37" s="1"/>
  <c r="B21" i="37" s="1"/>
  <c r="B22" i="37" s="1"/>
  <c r="B24" i="37" s="1"/>
  <c r="B5" i="37"/>
  <c r="B6" i="37" s="1"/>
  <c r="B7" i="37" s="1"/>
  <c r="B8" i="37" s="1"/>
  <c r="B9" i="37" s="1"/>
  <c r="B10" i="37" s="1"/>
  <c r="B11" i="37" s="1"/>
  <c r="B12" i="37" s="1"/>
  <c r="B14" i="37" s="1"/>
  <c r="B15" i="37" s="1"/>
  <c r="B16" i="37" s="1"/>
  <c r="B17" i="37" s="1"/>
  <c r="B19" i="36"/>
  <c r="B20" i="36" s="1"/>
  <c r="B21" i="36" s="1"/>
  <c r="B22" i="36" s="1"/>
  <c r="B24" i="36" s="1"/>
  <c r="B25" i="36" s="1"/>
  <c r="B26" i="36" s="1"/>
  <c r="B27" i="36" s="1"/>
  <c r="B28" i="36" s="1"/>
  <c r="B29" i="36" s="1"/>
  <c r="B30" i="36" s="1"/>
  <c r="B31" i="36" s="1"/>
  <c r="B32" i="36" s="1"/>
  <c r="B34" i="36" s="1"/>
  <c r="B35" i="36" s="1"/>
  <c r="B36" i="36" s="1"/>
  <c r="B37" i="36" s="1"/>
  <c r="B38" i="36" s="1"/>
  <c r="B39" i="36" s="1"/>
  <c r="B40" i="36" s="1"/>
  <c r="B41" i="36" s="1"/>
  <c r="B42" i="36" s="1"/>
  <c r="B17" i="36"/>
  <c r="B18" i="36" s="1"/>
  <c r="B10" i="36"/>
  <c r="B11" i="36" s="1"/>
  <c r="B12" i="36" s="1"/>
  <c r="B14" i="36" s="1"/>
  <c r="B15" i="36" s="1"/>
  <c r="B16" i="36" s="1"/>
  <c r="B8" i="36"/>
  <c r="B9" i="36" s="1"/>
  <c r="B5" i="36"/>
  <c r="B6" i="36" s="1"/>
  <c r="B7" i="36" s="1"/>
  <c r="B14" i="35"/>
  <c r="B15" i="35" s="1"/>
  <c r="B16" i="35" s="1"/>
  <c r="B17" i="35" s="1"/>
  <c r="B18" i="35" s="1"/>
  <c r="B19" i="35" s="1"/>
  <c r="B20" i="35" s="1"/>
  <c r="B21" i="35" s="1"/>
  <c r="B22" i="35" s="1"/>
  <c r="B24" i="35" s="1"/>
  <c r="B25" i="35" s="1"/>
  <c r="B26" i="35" s="1"/>
  <c r="B27" i="35" s="1"/>
  <c r="B28" i="35" s="1"/>
  <c r="B29" i="35" s="1"/>
  <c r="B30" i="35" s="1"/>
  <c r="B31" i="35" s="1"/>
  <c r="B32" i="35" s="1"/>
  <c r="B34" i="35" s="1"/>
  <c r="B35" i="35" s="1"/>
  <c r="B36" i="35" s="1"/>
  <c r="B37" i="35" s="1"/>
  <c r="B38" i="35" s="1"/>
  <c r="B39" i="35" s="1"/>
  <c r="B40" i="35" s="1"/>
  <c r="B41" i="35" s="1"/>
  <c r="B42" i="35" s="1"/>
  <c r="B11" i="35"/>
  <c r="B12" i="35" s="1"/>
  <c r="B5" i="35"/>
  <c r="B6" i="35" s="1"/>
  <c r="B7" i="35" s="1"/>
  <c r="B8" i="35" s="1"/>
  <c r="B9" i="35" s="1"/>
  <c r="B10" i="35" s="1"/>
  <c r="B28" i="34"/>
  <c r="B29" i="34" s="1"/>
  <c r="B30" i="34" s="1"/>
  <c r="B31" i="34" s="1"/>
  <c r="B32" i="34" s="1"/>
  <c r="B34" i="34" s="1"/>
  <c r="B35" i="34" s="1"/>
  <c r="B36" i="34" s="1"/>
  <c r="B37" i="34" s="1"/>
  <c r="B38" i="34" s="1"/>
  <c r="B39" i="34" s="1"/>
  <c r="B40" i="34" s="1"/>
  <c r="B41" i="34" s="1"/>
  <c r="B42" i="34" s="1"/>
  <c r="B6" i="34"/>
  <c r="B7" i="34" s="1"/>
  <c r="B8" i="34" s="1"/>
  <c r="B9" i="34" s="1"/>
  <c r="B10" i="34" s="1"/>
  <c r="B11" i="34" s="1"/>
  <c r="B12" i="34" s="1"/>
  <c r="B14" i="34" s="1"/>
  <c r="B15" i="34" s="1"/>
  <c r="B16" i="34" s="1"/>
  <c r="B17" i="34" s="1"/>
  <c r="B18" i="34" s="1"/>
  <c r="B19" i="34" s="1"/>
  <c r="B20" i="34" s="1"/>
  <c r="B21" i="34" s="1"/>
  <c r="B22" i="34" s="1"/>
  <c r="B24" i="34" s="1"/>
  <c r="B25" i="34" s="1"/>
  <c r="B26" i="34" s="1"/>
  <c r="B27" i="34" s="1"/>
  <c r="B5" i="34"/>
  <c r="B14" i="33"/>
  <c r="B15" i="33" s="1"/>
  <c r="B16" i="33" s="1"/>
  <c r="B17" i="33" s="1"/>
  <c r="B18" i="33" s="1"/>
  <c r="B19" i="33" s="1"/>
  <c r="B20" i="33" s="1"/>
  <c r="B21" i="33" s="1"/>
  <c r="B22" i="33" s="1"/>
  <c r="B24" i="33" s="1"/>
  <c r="B25" i="33" s="1"/>
  <c r="B26" i="33" s="1"/>
  <c r="B27" i="33" s="1"/>
  <c r="B28" i="33" s="1"/>
  <c r="B29" i="33" s="1"/>
  <c r="B30" i="33" s="1"/>
  <c r="B31" i="33" s="1"/>
  <c r="B32" i="33" s="1"/>
  <c r="B34" i="33" s="1"/>
  <c r="B35" i="33" s="1"/>
  <c r="B36" i="33" s="1"/>
  <c r="B37" i="33" s="1"/>
  <c r="B38" i="33" s="1"/>
  <c r="B39" i="33" s="1"/>
  <c r="B40" i="33" s="1"/>
  <c r="B41" i="33" s="1"/>
  <c r="B42" i="33" s="1"/>
  <c r="B5" i="33"/>
  <c r="B6" i="33" s="1"/>
  <c r="B7" i="33" s="1"/>
  <c r="B8" i="33" s="1"/>
  <c r="B9" i="33" s="1"/>
  <c r="B10" i="33" s="1"/>
  <c r="B11" i="33" s="1"/>
  <c r="B12" i="33" s="1"/>
  <c r="B12" i="32"/>
  <c r="B14" i="32" s="1"/>
  <c r="B15" i="32" s="1"/>
  <c r="B16" i="32" s="1"/>
  <c r="B17" i="32" s="1"/>
  <c r="B18" i="32" s="1"/>
  <c r="B19" i="32" s="1"/>
  <c r="B20" i="32" s="1"/>
  <c r="B21" i="32" s="1"/>
  <c r="B22" i="32" s="1"/>
  <c r="B24" i="32" s="1"/>
  <c r="B25" i="32" s="1"/>
  <c r="B26" i="32" s="1"/>
  <c r="B27" i="32" s="1"/>
  <c r="B28" i="32" s="1"/>
  <c r="B29" i="32" s="1"/>
  <c r="B30" i="32" s="1"/>
  <c r="B31" i="32" s="1"/>
  <c r="B32" i="32" s="1"/>
  <c r="B34" i="32" s="1"/>
  <c r="B35" i="32" s="1"/>
  <c r="B36" i="32" s="1"/>
  <c r="B37" i="32" s="1"/>
  <c r="B38" i="32" s="1"/>
  <c r="B39" i="32" s="1"/>
  <c r="B40" i="32" s="1"/>
  <c r="B41" i="32" s="1"/>
  <c r="B42" i="32" s="1"/>
  <c r="B6" i="32"/>
  <c r="B7" i="32" s="1"/>
  <c r="B8" i="32" s="1"/>
  <c r="B9" i="32" s="1"/>
  <c r="B10" i="32" s="1"/>
  <c r="B11" i="32" s="1"/>
  <c r="B5" i="32"/>
  <c r="B7" i="31"/>
  <c r="B8" i="31" s="1"/>
  <c r="B9" i="31" s="1"/>
  <c r="B10" i="31" s="1"/>
  <c r="B11" i="31" s="1"/>
  <c r="B12" i="31" s="1"/>
  <c r="B14" i="31" s="1"/>
  <c r="B15" i="31" s="1"/>
  <c r="B16" i="31" s="1"/>
  <c r="B17" i="31" s="1"/>
  <c r="B18" i="31" s="1"/>
  <c r="B19" i="31" s="1"/>
  <c r="B20" i="31" s="1"/>
  <c r="B21" i="31" s="1"/>
  <c r="B22" i="31" s="1"/>
  <c r="B24" i="31" s="1"/>
  <c r="B25" i="31" s="1"/>
  <c r="B26" i="31" s="1"/>
  <c r="B27" i="31" s="1"/>
  <c r="B28" i="31" s="1"/>
  <c r="B29" i="31" s="1"/>
  <c r="B30" i="31" s="1"/>
  <c r="B31" i="31" s="1"/>
  <c r="B32" i="31" s="1"/>
  <c r="B34" i="31" s="1"/>
  <c r="B35" i="31" s="1"/>
  <c r="B36" i="31" s="1"/>
  <c r="B37" i="31" s="1"/>
  <c r="B38" i="31" s="1"/>
  <c r="B39" i="31" s="1"/>
  <c r="B40" i="31" s="1"/>
  <c r="B41" i="31" s="1"/>
  <c r="B42" i="31" s="1"/>
  <c r="B5" i="31"/>
  <c r="B6" i="31" s="1"/>
  <c r="B28" i="30"/>
  <c r="B29" i="30" s="1"/>
  <c r="B30" i="30" s="1"/>
  <c r="B31" i="30" s="1"/>
  <c r="B32" i="30" s="1"/>
  <c r="B34" i="30" s="1"/>
  <c r="B35" i="30" s="1"/>
  <c r="B36" i="30" s="1"/>
  <c r="B37" i="30" s="1"/>
  <c r="B38" i="30" s="1"/>
  <c r="B39" i="30" s="1"/>
  <c r="B40" i="30" s="1"/>
  <c r="B41" i="30" s="1"/>
  <c r="B42" i="30" s="1"/>
  <c r="B10" i="30"/>
  <c r="B11" i="30" s="1"/>
  <c r="B12" i="30" s="1"/>
  <c r="B14" i="30" s="1"/>
  <c r="B15" i="30" s="1"/>
  <c r="B16" i="30" s="1"/>
  <c r="B17" i="30" s="1"/>
  <c r="B18" i="30" s="1"/>
  <c r="B19" i="30" s="1"/>
  <c r="B20" i="30" s="1"/>
  <c r="B21" i="30" s="1"/>
  <c r="B22" i="30" s="1"/>
  <c r="B24" i="30" s="1"/>
  <c r="B25" i="30" s="1"/>
  <c r="B26" i="30" s="1"/>
  <c r="B27" i="30" s="1"/>
  <c r="B6" i="30"/>
  <c r="B7" i="30" s="1"/>
  <c r="B8" i="30" s="1"/>
  <c r="B9" i="30" s="1"/>
  <c r="B5" i="30"/>
  <c r="B5" i="29"/>
  <c r="B6" i="29" s="1"/>
  <c r="B7" i="29" s="1"/>
  <c r="B8" i="29" s="1"/>
  <c r="B9" i="29" s="1"/>
  <c r="B10" i="29" s="1"/>
  <c r="B11" i="29" s="1"/>
  <c r="B12" i="29" s="1"/>
  <c r="B14" i="29" s="1"/>
  <c r="B15" i="29" s="1"/>
  <c r="B16" i="29" s="1"/>
  <c r="B17" i="29" s="1"/>
  <c r="B18" i="29" s="1"/>
  <c r="B19" i="29" s="1"/>
  <c r="B20" i="29" s="1"/>
  <c r="B21" i="29" s="1"/>
  <c r="B22" i="29" s="1"/>
  <c r="B24" i="29" s="1"/>
  <c r="B25" i="29" s="1"/>
  <c r="B26" i="29" s="1"/>
  <c r="B27" i="29" s="1"/>
  <c r="B28" i="29" s="1"/>
  <c r="B29" i="29" s="1"/>
  <c r="B30" i="29" s="1"/>
  <c r="B31" i="29" s="1"/>
  <c r="B32" i="29" s="1"/>
  <c r="B34" i="29" s="1"/>
  <c r="B35" i="29" s="1"/>
  <c r="B36" i="29" s="1"/>
  <c r="B37" i="29" s="1"/>
  <c r="B38" i="29" s="1"/>
  <c r="B39" i="29" s="1"/>
  <c r="B40" i="29" s="1"/>
  <c r="B41" i="29" s="1"/>
  <c r="B42" i="29" s="1"/>
  <c r="B28" i="28"/>
  <c r="B29" i="28" s="1"/>
  <c r="B30" i="28" s="1"/>
  <c r="B31" i="28" s="1"/>
  <c r="B32" i="28" s="1"/>
  <c r="B34" i="28" s="1"/>
  <c r="B35" i="28" s="1"/>
  <c r="B36" i="28" s="1"/>
  <c r="B37" i="28" s="1"/>
  <c r="B38" i="28" s="1"/>
  <c r="B39" i="28" s="1"/>
  <c r="B40" i="28" s="1"/>
  <c r="B41" i="28" s="1"/>
  <c r="B42" i="28" s="1"/>
  <c r="B10" i="28"/>
  <c r="B11" i="28" s="1"/>
  <c r="B12" i="28" s="1"/>
  <c r="B14" i="28" s="1"/>
  <c r="B15" i="28" s="1"/>
  <c r="B16" i="28" s="1"/>
  <c r="B17" i="28" s="1"/>
  <c r="B18" i="28" s="1"/>
  <c r="B19" i="28" s="1"/>
  <c r="B20" i="28" s="1"/>
  <c r="B21" i="28" s="1"/>
  <c r="B22" i="28" s="1"/>
  <c r="B24" i="28" s="1"/>
  <c r="B25" i="28" s="1"/>
  <c r="B26" i="28" s="1"/>
  <c r="B27" i="28" s="1"/>
  <c r="B8" i="28"/>
  <c r="B9" i="28" s="1"/>
  <c r="B5" i="28"/>
  <c r="B6" i="28" s="1"/>
  <c r="B7" i="28" s="1"/>
  <c r="B12" i="27"/>
  <c r="B14" i="27" s="1"/>
  <c r="B15" i="27" s="1"/>
  <c r="B16" i="27" s="1"/>
  <c r="B17" i="27" s="1"/>
  <c r="B18" i="27" s="1"/>
  <c r="B19" i="27" s="1"/>
  <c r="B20" i="27" s="1"/>
  <c r="B21" i="27" s="1"/>
  <c r="B22" i="27" s="1"/>
  <c r="B24" i="27" s="1"/>
  <c r="B25" i="27" s="1"/>
  <c r="B26" i="27" s="1"/>
  <c r="B27" i="27" s="1"/>
  <c r="B28" i="27" s="1"/>
  <c r="B29" i="27" s="1"/>
  <c r="B30" i="27" s="1"/>
  <c r="B31" i="27" s="1"/>
  <c r="B32" i="27" s="1"/>
  <c r="B34" i="27" s="1"/>
  <c r="B35" i="27" s="1"/>
  <c r="B36" i="27" s="1"/>
  <c r="B37" i="27" s="1"/>
  <c r="B38" i="27" s="1"/>
  <c r="B39" i="27" s="1"/>
  <c r="B40" i="27" s="1"/>
  <c r="B41" i="27" s="1"/>
  <c r="B42" i="27" s="1"/>
  <c r="B5" i="27"/>
  <c r="B6" i="27" s="1"/>
  <c r="B7" i="27" s="1"/>
  <c r="B8" i="27" s="1"/>
  <c r="B9" i="27" s="1"/>
  <c r="B10" i="27" s="1"/>
  <c r="B11" i="27" s="1"/>
  <c r="B6" i="26"/>
  <c r="B7" i="26" s="1"/>
  <c r="B8" i="26" s="1"/>
  <c r="B9" i="26" s="1"/>
  <c r="B10" i="26" s="1"/>
  <c r="B11" i="26" s="1"/>
  <c r="B12" i="26" s="1"/>
  <c r="B14" i="26" s="1"/>
  <c r="B15" i="26" s="1"/>
  <c r="B16" i="26" s="1"/>
  <c r="B17" i="26" s="1"/>
  <c r="B18" i="26" s="1"/>
  <c r="B19" i="26" s="1"/>
  <c r="B20" i="26" s="1"/>
  <c r="B21" i="26" s="1"/>
  <c r="B22" i="26" s="1"/>
  <c r="B24" i="26" s="1"/>
  <c r="B25" i="26" s="1"/>
  <c r="B26" i="26" s="1"/>
  <c r="B27" i="26" s="1"/>
  <c r="B28" i="26" s="1"/>
  <c r="B29" i="26" s="1"/>
  <c r="B30" i="26" s="1"/>
  <c r="B31" i="26" s="1"/>
  <c r="B32" i="26" s="1"/>
  <c r="B34" i="26" s="1"/>
  <c r="B35" i="26" s="1"/>
  <c r="B36" i="26" s="1"/>
  <c r="B37" i="26" s="1"/>
  <c r="B38" i="26" s="1"/>
  <c r="B39" i="26" s="1"/>
  <c r="B40" i="26" s="1"/>
  <c r="B41" i="26" s="1"/>
  <c r="B42" i="26" s="1"/>
  <c r="B5" i="26"/>
  <c r="B6" i="25"/>
  <c r="B7" i="25" s="1"/>
  <c r="B8" i="25" s="1"/>
  <c r="B9" i="25" s="1"/>
  <c r="B10" i="25" s="1"/>
  <c r="B11" i="25" s="1"/>
  <c r="B12" i="25" s="1"/>
  <c r="B14" i="25" s="1"/>
  <c r="B15" i="25" s="1"/>
  <c r="B16" i="25" s="1"/>
  <c r="B17" i="25" s="1"/>
  <c r="B18" i="25" s="1"/>
  <c r="B19" i="25" s="1"/>
  <c r="B20" i="25" s="1"/>
  <c r="B21" i="25" s="1"/>
  <c r="B22" i="25" s="1"/>
  <c r="B24" i="25" s="1"/>
  <c r="B25" i="25" s="1"/>
  <c r="B26" i="25" s="1"/>
  <c r="B27" i="25" s="1"/>
  <c r="B28" i="25" s="1"/>
  <c r="B29" i="25" s="1"/>
  <c r="B30" i="25" s="1"/>
  <c r="B31" i="25" s="1"/>
  <c r="B32" i="25" s="1"/>
  <c r="B34" i="25" s="1"/>
  <c r="B35" i="25" s="1"/>
  <c r="B36" i="25" s="1"/>
  <c r="B37" i="25" s="1"/>
  <c r="B38" i="25" s="1"/>
  <c r="B39" i="25" s="1"/>
  <c r="B40" i="25" s="1"/>
  <c r="B41" i="25" s="1"/>
  <c r="B42" i="25" s="1"/>
  <c r="B5" i="25"/>
  <c r="B9" i="24"/>
  <c r="B10" i="24" s="1"/>
  <c r="B11" i="24" s="1"/>
  <c r="B12" i="24" s="1"/>
  <c r="B14" i="24" s="1"/>
  <c r="B15" i="24" s="1"/>
  <c r="B16" i="24" s="1"/>
  <c r="B17" i="24" s="1"/>
  <c r="B18" i="24" s="1"/>
  <c r="B19" i="24" s="1"/>
  <c r="B20" i="24" s="1"/>
  <c r="B21" i="24" s="1"/>
  <c r="B22" i="24" s="1"/>
  <c r="B24" i="24" s="1"/>
  <c r="B25" i="24" s="1"/>
  <c r="B26" i="24" s="1"/>
  <c r="B27" i="24" s="1"/>
  <c r="B28" i="24" s="1"/>
  <c r="B29" i="24" s="1"/>
  <c r="B30" i="24" s="1"/>
  <c r="B31" i="24" s="1"/>
  <c r="B32" i="24" s="1"/>
  <c r="B34" i="24" s="1"/>
  <c r="B35" i="24" s="1"/>
  <c r="B36" i="24" s="1"/>
  <c r="B37" i="24" s="1"/>
  <c r="B38" i="24" s="1"/>
  <c r="B39" i="24" s="1"/>
  <c r="B40" i="24" s="1"/>
  <c r="B41" i="24" s="1"/>
  <c r="B42" i="24" s="1"/>
  <c r="B6" i="24"/>
  <c r="B7" i="24" s="1"/>
  <c r="B8" i="24" s="1"/>
  <c r="B5" i="24"/>
  <c r="B6" i="23"/>
  <c r="B7" i="23" s="1"/>
  <c r="B8" i="23" s="1"/>
  <c r="B9" i="23" s="1"/>
  <c r="B10" i="23" s="1"/>
  <c r="B11" i="23" s="1"/>
  <c r="B12" i="23" s="1"/>
  <c r="B14" i="23" s="1"/>
  <c r="B15" i="23" s="1"/>
  <c r="B16" i="23" s="1"/>
  <c r="B17" i="23" s="1"/>
  <c r="B18" i="23" s="1"/>
  <c r="B19" i="23" s="1"/>
  <c r="B20" i="23" s="1"/>
  <c r="B21" i="23" s="1"/>
  <c r="B22" i="23" s="1"/>
  <c r="B24" i="23" s="1"/>
  <c r="B25" i="23" s="1"/>
  <c r="B26" i="23" s="1"/>
  <c r="B27" i="23" s="1"/>
  <c r="B28" i="23" s="1"/>
  <c r="B29" i="23" s="1"/>
  <c r="B30" i="23" s="1"/>
  <c r="B31" i="23" s="1"/>
  <c r="B32" i="23" s="1"/>
  <c r="B34" i="23" s="1"/>
  <c r="B35" i="23" s="1"/>
  <c r="B36" i="23" s="1"/>
  <c r="B37" i="23" s="1"/>
  <c r="B38" i="23" s="1"/>
  <c r="B39" i="23" s="1"/>
  <c r="B40" i="23" s="1"/>
  <c r="B41" i="23" s="1"/>
  <c r="B42" i="23" s="1"/>
  <c r="B5" i="23"/>
  <c r="B18" i="22"/>
  <c r="B19" i="22" s="1"/>
  <c r="B20" i="22" s="1"/>
  <c r="B21" i="22" s="1"/>
  <c r="B22" i="22" s="1"/>
  <c r="B24" i="22" s="1"/>
  <c r="B25" i="22" s="1"/>
  <c r="B26" i="22" s="1"/>
  <c r="B27" i="22" s="1"/>
  <c r="B28" i="22" s="1"/>
  <c r="B29" i="22" s="1"/>
  <c r="B30" i="22" s="1"/>
  <c r="B31" i="22" s="1"/>
  <c r="B32" i="22" s="1"/>
  <c r="B34" i="22" s="1"/>
  <c r="B35" i="22" s="1"/>
  <c r="B36" i="22" s="1"/>
  <c r="B37" i="22" s="1"/>
  <c r="B38" i="22" s="1"/>
  <c r="B39" i="22" s="1"/>
  <c r="B40" i="22" s="1"/>
  <c r="B41" i="22" s="1"/>
  <c r="B42" i="22" s="1"/>
  <c r="B16" i="22"/>
  <c r="B17" i="22" s="1"/>
  <c r="B9" i="22"/>
  <c r="B10" i="22" s="1"/>
  <c r="B11" i="22" s="1"/>
  <c r="B12" i="22" s="1"/>
  <c r="B14" i="22" s="1"/>
  <c r="B15" i="22" s="1"/>
  <c r="B7" i="22"/>
  <c r="B8" i="22" s="1"/>
  <c r="B5" i="22"/>
  <c r="B6" i="22" s="1"/>
  <c r="B12" i="21"/>
  <c r="B14" i="21" s="1"/>
  <c r="B15" i="21" s="1"/>
  <c r="B16" i="21" s="1"/>
  <c r="B17" i="21" s="1"/>
  <c r="B18" i="21" s="1"/>
  <c r="B19" i="21" s="1"/>
  <c r="B20" i="21" s="1"/>
  <c r="B21" i="21" s="1"/>
  <c r="B22" i="21" s="1"/>
  <c r="B24" i="21" s="1"/>
  <c r="B25" i="21" s="1"/>
  <c r="B26" i="21" s="1"/>
  <c r="B27" i="21" s="1"/>
  <c r="B28" i="21" s="1"/>
  <c r="B29" i="21" s="1"/>
  <c r="B30" i="21" s="1"/>
  <c r="B31" i="21" s="1"/>
  <c r="B32" i="21" s="1"/>
  <c r="B34" i="21" s="1"/>
  <c r="B35" i="21" s="1"/>
  <c r="B36" i="21" s="1"/>
  <c r="B37" i="21" s="1"/>
  <c r="B38" i="21" s="1"/>
  <c r="B39" i="21" s="1"/>
  <c r="B40" i="21" s="1"/>
  <c r="B41" i="21" s="1"/>
  <c r="B42" i="21" s="1"/>
  <c r="B10" i="21"/>
  <c r="B11" i="21" s="1"/>
  <c r="B5" i="21"/>
  <c r="B6" i="21" s="1"/>
  <c r="B7" i="21" s="1"/>
  <c r="B8" i="21" s="1"/>
  <c r="B9" i="21" s="1"/>
  <c r="B5" i="20"/>
  <c r="B6" i="20" s="1"/>
  <c r="B7" i="20" s="1"/>
  <c r="B8" i="20" s="1"/>
  <c r="B9" i="20" s="1"/>
  <c r="B10" i="20" s="1"/>
  <c r="B11" i="20" s="1"/>
  <c r="B12" i="20" s="1"/>
  <c r="B14" i="20" s="1"/>
  <c r="B15" i="20" s="1"/>
  <c r="B16" i="20" s="1"/>
  <c r="B17" i="20" s="1"/>
  <c r="B18" i="20" s="1"/>
  <c r="B19" i="20" s="1"/>
  <c r="B20" i="20" s="1"/>
  <c r="B21" i="20" s="1"/>
  <c r="B22" i="20" s="1"/>
  <c r="B24" i="20" s="1"/>
  <c r="B25" i="20" s="1"/>
  <c r="B26" i="20" s="1"/>
  <c r="B27" i="20" s="1"/>
  <c r="B28" i="20" s="1"/>
  <c r="B29" i="20" s="1"/>
  <c r="B30" i="20" s="1"/>
  <c r="B31" i="20" s="1"/>
  <c r="B32" i="20" s="1"/>
  <c r="B34" i="20" s="1"/>
  <c r="B35" i="20" s="1"/>
  <c r="B36" i="20" s="1"/>
  <c r="B37" i="20" s="1"/>
  <c r="B38" i="20" s="1"/>
  <c r="B39" i="20" s="1"/>
  <c r="B40" i="20" s="1"/>
  <c r="B41" i="20" s="1"/>
  <c r="B42" i="20" s="1"/>
  <c r="B5" i="19"/>
  <c r="B6" i="19" s="1"/>
  <c r="B7" i="19" s="1"/>
  <c r="B8" i="19" s="1"/>
  <c r="B9" i="19" s="1"/>
  <c r="B10" i="19" s="1"/>
  <c r="B11" i="19" s="1"/>
  <c r="B12" i="19" s="1"/>
  <c r="B14" i="19" s="1"/>
  <c r="B15" i="19" s="1"/>
  <c r="B16" i="19" s="1"/>
  <c r="B17" i="19" s="1"/>
  <c r="B18" i="19" s="1"/>
  <c r="B19" i="19" s="1"/>
  <c r="B20" i="19" s="1"/>
  <c r="B21" i="19" s="1"/>
  <c r="B22" i="19" s="1"/>
  <c r="B24" i="19" s="1"/>
  <c r="B25" i="19" s="1"/>
  <c r="B26" i="19" s="1"/>
  <c r="B27" i="19" s="1"/>
  <c r="B28" i="19" s="1"/>
  <c r="B29" i="19" s="1"/>
  <c r="B30" i="19" s="1"/>
  <c r="B31" i="19" s="1"/>
  <c r="B32" i="19" s="1"/>
  <c r="B34" i="19" s="1"/>
  <c r="B35" i="19" s="1"/>
  <c r="B36" i="19" s="1"/>
  <c r="B37" i="19" s="1"/>
  <c r="B38" i="19" s="1"/>
  <c r="B39" i="19" s="1"/>
  <c r="B40" i="19" s="1"/>
  <c r="B41" i="19" s="1"/>
  <c r="B42" i="19" s="1"/>
  <c r="B8" i="18"/>
  <c r="B9" i="18" s="1"/>
  <c r="B10" i="18" s="1"/>
  <c r="B11" i="18" s="1"/>
  <c r="B12" i="18" s="1"/>
  <c r="B14" i="18" s="1"/>
  <c r="B15" i="18" s="1"/>
  <c r="B16" i="18" s="1"/>
  <c r="B17" i="18" s="1"/>
  <c r="B18" i="18" s="1"/>
  <c r="B19" i="18" s="1"/>
  <c r="B20" i="18" s="1"/>
  <c r="B21" i="18" s="1"/>
  <c r="B22" i="18" s="1"/>
  <c r="B24" i="18" s="1"/>
  <c r="B25" i="18" s="1"/>
  <c r="B26" i="18" s="1"/>
  <c r="B27" i="18" s="1"/>
  <c r="B28" i="18" s="1"/>
  <c r="B29" i="18" s="1"/>
  <c r="B30" i="18" s="1"/>
  <c r="B31" i="18" s="1"/>
  <c r="B32" i="18" s="1"/>
  <c r="B34" i="18" s="1"/>
  <c r="B35" i="18" s="1"/>
  <c r="B36" i="18" s="1"/>
  <c r="B37" i="18" s="1"/>
  <c r="B38" i="18" s="1"/>
  <c r="B39" i="18" s="1"/>
  <c r="B40" i="18" s="1"/>
  <c r="B41" i="18" s="1"/>
  <c r="B42" i="18" s="1"/>
  <c r="B6" i="18"/>
  <c r="B7" i="18" s="1"/>
  <c r="B5" i="18"/>
  <c r="B9" i="17"/>
  <c r="B10" i="17" s="1"/>
  <c r="B11" i="17" s="1"/>
  <c r="B12" i="17" s="1"/>
  <c r="B14" i="17" s="1"/>
  <c r="B15" i="17" s="1"/>
  <c r="B16" i="17" s="1"/>
  <c r="B17" i="17" s="1"/>
  <c r="B18" i="17" s="1"/>
  <c r="B19" i="17" s="1"/>
  <c r="B20" i="17" s="1"/>
  <c r="B21" i="17" s="1"/>
  <c r="B22" i="17" s="1"/>
  <c r="B24" i="17" s="1"/>
  <c r="B25" i="17" s="1"/>
  <c r="B26" i="17" s="1"/>
  <c r="B27" i="17" s="1"/>
  <c r="B28" i="17" s="1"/>
  <c r="B29" i="17" s="1"/>
  <c r="B30" i="17" s="1"/>
  <c r="B31" i="17" s="1"/>
  <c r="B32" i="17" s="1"/>
  <c r="B34" i="17" s="1"/>
  <c r="B35" i="17" s="1"/>
  <c r="B36" i="17" s="1"/>
  <c r="B37" i="17" s="1"/>
  <c r="B38" i="17" s="1"/>
  <c r="B39" i="17" s="1"/>
  <c r="B40" i="17" s="1"/>
  <c r="B41" i="17" s="1"/>
  <c r="B42" i="17" s="1"/>
  <c r="B6" i="17"/>
  <c r="B7" i="17" s="1"/>
  <c r="B8" i="17" s="1"/>
  <c r="B5" i="17"/>
  <c r="B11" i="16"/>
  <c r="B12" i="16" s="1"/>
  <c r="B14" i="16" s="1"/>
  <c r="B15" i="16" s="1"/>
  <c r="B16" i="16" s="1"/>
  <c r="B17" i="16" s="1"/>
  <c r="B18" i="16" s="1"/>
  <c r="B19" i="16" s="1"/>
  <c r="B20" i="16" s="1"/>
  <c r="B21" i="16" s="1"/>
  <c r="B22" i="16" s="1"/>
  <c r="B24" i="16" s="1"/>
  <c r="B25" i="16" s="1"/>
  <c r="B26" i="16" s="1"/>
  <c r="B27" i="16" s="1"/>
  <c r="B28" i="16" s="1"/>
  <c r="B29" i="16" s="1"/>
  <c r="B30" i="16" s="1"/>
  <c r="B31" i="16" s="1"/>
  <c r="B32" i="16" s="1"/>
  <c r="B34" i="16" s="1"/>
  <c r="B35" i="16" s="1"/>
  <c r="B36" i="16" s="1"/>
  <c r="B37" i="16" s="1"/>
  <c r="B38" i="16" s="1"/>
  <c r="B39" i="16" s="1"/>
  <c r="B40" i="16" s="1"/>
  <c r="B41" i="16" s="1"/>
  <c r="B42" i="16" s="1"/>
  <c r="B9" i="16"/>
  <c r="B10" i="16" s="1"/>
  <c r="B6" i="16"/>
  <c r="B7" i="16" s="1"/>
  <c r="B8" i="16" s="1"/>
  <c r="B5" i="16"/>
  <c r="B6" i="15"/>
  <c r="B7" i="15" s="1"/>
  <c r="B8" i="15" s="1"/>
  <c r="B9" i="15" s="1"/>
  <c r="B10" i="15" s="1"/>
  <c r="B11" i="15" s="1"/>
  <c r="B12" i="15" s="1"/>
  <c r="B14" i="15" s="1"/>
  <c r="B15" i="15" s="1"/>
  <c r="B16" i="15" s="1"/>
  <c r="B17" i="15" s="1"/>
  <c r="B18" i="15" s="1"/>
  <c r="B19" i="15" s="1"/>
  <c r="B20" i="15" s="1"/>
  <c r="B21" i="15" s="1"/>
  <c r="B22" i="15" s="1"/>
  <c r="B24" i="15" s="1"/>
  <c r="B25" i="15" s="1"/>
  <c r="B26" i="15" s="1"/>
  <c r="B27" i="15" s="1"/>
  <c r="B28" i="15" s="1"/>
  <c r="B29" i="15" s="1"/>
  <c r="B30" i="15" s="1"/>
  <c r="B31" i="15" s="1"/>
  <c r="B32" i="15" s="1"/>
  <c r="B34" i="15" s="1"/>
  <c r="B35" i="15" s="1"/>
  <c r="B36" i="15" s="1"/>
  <c r="B37" i="15" s="1"/>
  <c r="B38" i="15" s="1"/>
  <c r="B39" i="15" s="1"/>
  <c r="B40" i="15" s="1"/>
  <c r="B41" i="15" s="1"/>
  <c r="B42" i="15" s="1"/>
  <c r="B5" i="15"/>
  <c r="B5" i="14"/>
  <c r="B6" i="14" s="1"/>
  <c r="B7" i="14" s="1"/>
  <c r="B8" i="14" s="1"/>
  <c r="B9" i="14" s="1"/>
  <c r="B10" i="14" s="1"/>
  <c r="B11" i="14" s="1"/>
  <c r="B12" i="14" s="1"/>
  <c r="B14" i="14" s="1"/>
  <c r="B15" i="14" s="1"/>
  <c r="B16" i="14" s="1"/>
  <c r="B17" i="14" s="1"/>
  <c r="B18" i="14" s="1"/>
  <c r="B19" i="14" s="1"/>
  <c r="B20" i="14" s="1"/>
  <c r="B21" i="14" s="1"/>
  <c r="B22" i="14" s="1"/>
  <c r="B24" i="14" s="1"/>
  <c r="B25" i="14" s="1"/>
  <c r="B26" i="14" s="1"/>
  <c r="B27" i="14" s="1"/>
  <c r="B28" i="14" s="1"/>
  <c r="B29" i="14" s="1"/>
  <c r="B30" i="14" s="1"/>
  <c r="B31" i="14" s="1"/>
  <c r="B32" i="14" s="1"/>
  <c r="B34" i="14" s="1"/>
  <c r="B35" i="14" s="1"/>
  <c r="B36" i="14" s="1"/>
  <c r="B37" i="14" s="1"/>
  <c r="B38" i="14" s="1"/>
  <c r="B39" i="14" s="1"/>
  <c r="B40" i="14" s="1"/>
  <c r="B41" i="14" s="1"/>
  <c r="B42" i="14" s="1"/>
  <c r="B5" i="13"/>
  <c r="B6" i="13" s="1"/>
  <c r="B7" i="13" s="1"/>
  <c r="B8" i="13" s="1"/>
  <c r="B9" i="13" s="1"/>
  <c r="B10" i="13" s="1"/>
  <c r="B11" i="13" s="1"/>
  <c r="B12" i="13" s="1"/>
  <c r="B14" i="13" s="1"/>
  <c r="B15" i="13" s="1"/>
  <c r="B16" i="13" s="1"/>
  <c r="B17" i="13" s="1"/>
  <c r="B18" i="13" s="1"/>
  <c r="B19" i="13" s="1"/>
  <c r="B20" i="13" s="1"/>
  <c r="B21" i="13" s="1"/>
  <c r="B22" i="13" s="1"/>
  <c r="B24" i="13" s="1"/>
  <c r="B25" i="13" s="1"/>
  <c r="B26" i="13" s="1"/>
  <c r="B27" i="13" s="1"/>
  <c r="B28" i="13" s="1"/>
  <c r="B29" i="13" s="1"/>
  <c r="B30" i="13" s="1"/>
  <c r="B31" i="13" s="1"/>
  <c r="B32" i="13" s="1"/>
  <c r="B34" i="13" s="1"/>
  <c r="B35" i="13" s="1"/>
  <c r="B36" i="13" s="1"/>
  <c r="B37" i="13" s="1"/>
  <c r="B38" i="13" s="1"/>
  <c r="B39" i="13" s="1"/>
  <c r="B40" i="13" s="1"/>
  <c r="B41" i="13" s="1"/>
  <c r="B42" i="13" s="1"/>
  <c r="B5" i="12"/>
  <c r="B6" i="12" s="1"/>
  <c r="B7" i="12" s="1"/>
  <c r="B8" i="12" s="1"/>
  <c r="B9" i="12" s="1"/>
  <c r="B10" i="12" s="1"/>
  <c r="B11" i="12" s="1"/>
  <c r="B12" i="12" s="1"/>
  <c r="B14" i="12" s="1"/>
  <c r="B15" i="12" s="1"/>
  <c r="B16" i="12" s="1"/>
  <c r="B17" i="12" s="1"/>
  <c r="B18" i="12" s="1"/>
  <c r="B19" i="12" s="1"/>
  <c r="B20" i="12" s="1"/>
  <c r="B21" i="12" s="1"/>
  <c r="B22" i="12" s="1"/>
  <c r="B24" i="12" s="1"/>
  <c r="B25" i="12" s="1"/>
  <c r="B26" i="12" s="1"/>
  <c r="B27" i="12" s="1"/>
  <c r="B28" i="12" s="1"/>
  <c r="B29" i="12" s="1"/>
  <c r="B30" i="12" s="1"/>
  <c r="B31" i="12" s="1"/>
  <c r="B32" i="12" s="1"/>
  <c r="B34" i="12" s="1"/>
  <c r="B35" i="12" s="1"/>
  <c r="B36" i="12" s="1"/>
  <c r="B37" i="12" s="1"/>
  <c r="B38" i="12" s="1"/>
  <c r="B39" i="12" s="1"/>
  <c r="B40" i="12" s="1"/>
  <c r="B41" i="12" s="1"/>
  <c r="B42" i="12" s="1"/>
  <c r="B10" i="11"/>
  <c r="B11" i="11" s="1"/>
  <c r="B12" i="11" s="1"/>
  <c r="B14" i="11" s="1"/>
  <c r="B15" i="11" s="1"/>
  <c r="B16" i="11" s="1"/>
  <c r="B17" i="11" s="1"/>
  <c r="B18" i="11" s="1"/>
  <c r="B19" i="11" s="1"/>
  <c r="B20" i="11" s="1"/>
  <c r="B21" i="11" s="1"/>
  <c r="B22" i="11" s="1"/>
  <c r="B24" i="11" s="1"/>
  <c r="B25" i="11" s="1"/>
  <c r="B26" i="11" s="1"/>
  <c r="B27" i="11" s="1"/>
  <c r="B28" i="11" s="1"/>
  <c r="B29" i="11" s="1"/>
  <c r="B30" i="11" s="1"/>
  <c r="B31" i="11" s="1"/>
  <c r="B32" i="11" s="1"/>
  <c r="B34" i="11" s="1"/>
  <c r="B35" i="11" s="1"/>
  <c r="B36" i="11" s="1"/>
  <c r="B37" i="11" s="1"/>
  <c r="B38" i="11" s="1"/>
  <c r="B39" i="11" s="1"/>
  <c r="B40" i="11" s="1"/>
  <c r="B41" i="11" s="1"/>
  <c r="B42" i="11" s="1"/>
  <c r="B8" i="11"/>
  <c r="B9" i="11" s="1"/>
  <c r="B5" i="11"/>
  <c r="B6" i="11" s="1"/>
  <c r="B7" i="11" s="1"/>
  <c r="B6" i="10"/>
  <c r="B7" i="10" s="1"/>
  <c r="B8" i="10" s="1"/>
  <c r="B9" i="10" s="1"/>
  <c r="B10" i="10" s="1"/>
  <c r="B11" i="10" s="1"/>
  <c r="B12" i="10" s="1"/>
  <c r="B14" i="10" s="1"/>
  <c r="B15" i="10" s="1"/>
  <c r="B16" i="10" s="1"/>
  <c r="B17" i="10" s="1"/>
  <c r="B18" i="10" s="1"/>
  <c r="B19" i="10" s="1"/>
  <c r="B20" i="10" s="1"/>
  <c r="B21" i="10" s="1"/>
  <c r="B22" i="10" s="1"/>
  <c r="B24" i="10" s="1"/>
  <c r="B25" i="10" s="1"/>
  <c r="B26" i="10" s="1"/>
  <c r="B27" i="10" s="1"/>
  <c r="B28" i="10" s="1"/>
  <c r="B29" i="10" s="1"/>
  <c r="B30" i="10" s="1"/>
  <c r="B31" i="10" s="1"/>
  <c r="B32" i="10" s="1"/>
  <c r="B34" i="10" s="1"/>
  <c r="B35" i="10" s="1"/>
  <c r="B36" i="10" s="1"/>
  <c r="B37" i="10" s="1"/>
  <c r="B38" i="10" s="1"/>
  <c r="B39" i="10" s="1"/>
  <c r="B40" i="10" s="1"/>
  <c r="B41" i="10" s="1"/>
  <c r="B42" i="10" s="1"/>
  <c r="B5" i="10"/>
  <c r="B6" i="9"/>
  <c r="B7" i="9" s="1"/>
  <c r="B8" i="9" s="1"/>
  <c r="B9" i="9" s="1"/>
  <c r="B10" i="9" s="1"/>
  <c r="B11" i="9" s="1"/>
  <c r="B12" i="9" s="1"/>
  <c r="B14" i="9" s="1"/>
  <c r="B15" i="9" s="1"/>
  <c r="B16" i="9" s="1"/>
  <c r="B17" i="9" s="1"/>
  <c r="B18" i="9" s="1"/>
  <c r="B19" i="9" s="1"/>
  <c r="B20" i="9" s="1"/>
  <c r="B21" i="9" s="1"/>
  <c r="B22" i="9" s="1"/>
  <c r="B24" i="9" s="1"/>
  <c r="B25" i="9" s="1"/>
  <c r="B26" i="9" s="1"/>
  <c r="B27" i="9" s="1"/>
  <c r="B28" i="9" s="1"/>
  <c r="B29" i="9" s="1"/>
  <c r="B30" i="9" s="1"/>
  <c r="B31" i="9" s="1"/>
  <c r="B32" i="9" s="1"/>
  <c r="B34" i="9" s="1"/>
  <c r="B35" i="9" s="1"/>
  <c r="B36" i="9" s="1"/>
  <c r="B37" i="9" s="1"/>
  <c r="B38" i="9" s="1"/>
  <c r="B39" i="9" s="1"/>
  <c r="B40" i="9" s="1"/>
  <c r="B41" i="9" s="1"/>
  <c r="B42" i="9" s="1"/>
  <c r="B5" i="9"/>
  <c r="B6" i="8"/>
  <c r="B7" i="8" s="1"/>
  <c r="B8" i="8" s="1"/>
  <c r="B9" i="8" s="1"/>
  <c r="B10" i="8" s="1"/>
  <c r="B11" i="8" s="1"/>
  <c r="B12" i="8" s="1"/>
  <c r="B14" i="8" s="1"/>
  <c r="B15" i="8" s="1"/>
  <c r="B16" i="8" s="1"/>
  <c r="B17" i="8" s="1"/>
  <c r="B18" i="8" s="1"/>
  <c r="B19" i="8" s="1"/>
  <c r="B20" i="8" s="1"/>
  <c r="B21" i="8" s="1"/>
  <c r="B22" i="8" s="1"/>
  <c r="B24" i="8" s="1"/>
  <c r="B25" i="8" s="1"/>
  <c r="B26" i="8" s="1"/>
  <c r="B27" i="8" s="1"/>
  <c r="B28" i="8" s="1"/>
  <c r="B29" i="8" s="1"/>
  <c r="B30" i="8" s="1"/>
  <c r="B31" i="8" s="1"/>
  <c r="B32" i="8" s="1"/>
  <c r="B34" i="8" s="1"/>
  <c r="B35" i="8" s="1"/>
  <c r="B36" i="8" s="1"/>
  <c r="B37" i="8" s="1"/>
  <c r="B38" i="8" s="1"/>
  <c r="B39" i="8" s="1"/>
  <c r="B40" i="8" s="1"/>
  <c r="B41" i="8" s="1"/>
  <c r="B42" i="8" s="1"/>
  <c r="B5" i="8"/>
  <c r="B9" i="7"/>
  <c r="B10" i="7" s="1"/>
  <c r="B11" i="7" s="1"/>
  <c r="B12" i="7" s="1"/>
  <c r="B14" i="7" s="1"/>
  <c r="B15" i="7" s="1"/>
  <c r="B16" i="7" s="1"/>
  <c r="B17" i="7" s="1"/>
  <c r="B18" i="7" s="1"/>
  <c r="B19" i="7" s="1"/>
  <c r="B20" i="7" s="1"/>
  <c r="B21" i="7" s="1"/>
  <c r="B22" i="7" s="1"/>
  <c r="B24" i="7" s="1"/>
  <c r="B25" i="7" s="1"/>
  <c r="B26" i="7" s="1"/>
  <c r="B27" i="7" s="1"/>
  <c r="B28" i="7" s="1"/>
  <c r="B29" i="7" s="1"/>
  <c r="B30" i="7" s="1"/>
  <c r="B31" i="7" s="1"/>
  <c r="B32" i="7" s="1"/>
  <c r="B34" i="7" s="1"/>
  <c r="B35" i="7" s="1"/>
  <c r="B36" i="7" s="1"/>
  <c r="B37" i="7" s="1"/>
  <c r="B38" i="7" s="1"/>
  <c r="B39" i="7" s="1"/>
  <c r="B40" i="7" s="1"/>
  <c r="B41" i="7" s="1"/>
  <c r="B42" i="7" s="1"/>
  <c r="B7" i="7"/>
  <c r="B8" i="7" s="1"/>
  <c r="B6" i="7"/>
  <c r="B5" i="7"/>
  <c r="B5" i="6"/>
  <c r="B6" i="6" s="1"/>
  <c r="B7" i="6" s="1"/>
  <c r="B8" i="6" s="1"/>
  <c r="B9" i="6" s="1"/>
  <c r="B10" i="6" s="1"/>
  <c r="B11" i="6" s="1"/>
  <c r="B12" i="6" s="1"/>
  <c r="B14" i="6" s="1"/>
  <c r="B15" i="6" s="1"/>
  <c r="B16" i="6" s="1"/>
  <c r="B17" i="6" s="1"/>
  <c r="B18" i="6" s="1"/>
  <c r="B19" i="6" s="1"/>
  <c r="B20" i="6" s="1"/>
  <c r="B21" i="6" s="1"/>
  <c r="B22" i="6" s="1"/>
  <c r="B24" i="6" s="1"/>
  <c r="B25" i="6" s="1"/>
  <c r="B26" i="6" s="1"/>
  <c r="B27" i="6" s="1"/>
  <c r="B28" i="6" s="1"/>
  <c r="B29" i="6" s="1"/>
  <c r="B30" i="6" s="1"/>
  <c r="B31" i="6" s="1"/>
  <c r="B32" i="6" s="1"/>
  <c r="B34" i="6" s="1"/>
  <c r="B35" i="6" s="1"/>
  <c r="B36" i="6" s="1"/>
  <c r="B37" i="6" s="1"/>
  <c r="B38" i="6" s="1"/>
  <c r="B39" i="6" s="1"/>
  <c r="B40" i="6" s="1"/>
  <c r="B41" i="6" s="1"/>
  <c r="B42" i="6" s="1"/>
  <c r="B5" i="5"/>
  <c r="B6" i="5" s="1"/>
  <c r="B7" i="5" s="1"/>
  <c r="B8" i="5" s="1"/>
  <c r="B9" i="5" s="1"/>
  <c r="B10" i="5" s="1"/>
  <c r="B11" i="5" s="1"/>
  <c r="B12" i="5" s="1"/>
  <c r="B14" i="5" s="1"/>
  <c r="B15" i="5" s="1"/>
  <c r="B16" i="5" s="1"/>
  <c r="B17" i="5" s="1"/>
  <c r="B18" i="5" s="1"/>
  <c r="B19" i="5" s="1"/>
  <c r="B20" i="5" s="1"/>
  <c r="B21" i="5" s="1"/>
  <c r="B22" i="5" s="1"/>
  <c r="B24" i="5" s="1"/>
  <c r="B25" i="5" s="1"/>
  <c r="B26" i="5" s="1"/>
  <c r="B27" i="5" s="1"/>
  <c r="B28" i="5" s="1"/>
  <c r="B29" i="5" s="1"/>
  <c r="B30" i="5" s="1"/>
  <c r="B31" i="5" s="1"/>
  <c r="B32" i="5" s="1"/>
  <c r="B34" i="5" s="1"/>
  <c r="B35" i="5" s="1"/>
  <c r="B36" i="5" s="1"/>
  <c r="B37" i="5" s="1"/>
  <c r="B38" i="5" s="1"/>
  <c r="B39" i="5" s="1"/>
  <c r="B40" i="5" s="1"/>
  <c r="B41" i="5" s="1"/>
  <c r="B42" i="5" s="1"/>
  <c r="B7" i="4"/>
  <c r="B8" i="4" s="1"/>
  <c r="B9" i="4" s="1"/>
  <c r="B10" i="4" s="1"/>
  <c r="B11" i="4" s="1"/>
  <c r="B12" i="4" s="1"/>
  <c r="B14" i="4" s="1"/>
  <c r="B15" i="4" s="1"/>
  <c r="B16" i="4" s="1"/>
  <c r="B17" i="4" s="1"/>
  <c r="B18" i="4" s="1"/>
  <c r="B19" i="4" s="1"/>
  <c r="B20" i="4" s="1"/>
  <c r="B21" i="4" s="1"/>
  <c r="B22" i="4" s="1"/>
  <c r="B24" i="4" s="1"/>
  <c r="B25" i="4" s="1"/>
  <c r="B26" i="4" s="1"/>
  <c r="B27" i="4" s="1"/>
  <c r="B28" i="4" s="1"/>
  <c r="B29" i="4" s="1"/>
  <c r="B30" i="4" s="1"/>
  <c r="B31" i="4" s="1"/>
  <c r="B32" i="4" s="1"/>
  <c r="B34" i="4" s="1"/>
  <c r="B35" i="4" s="1"/>
  <c r="B36" i="4" s="1"/>
  <c r="B37" i="4" s="1"/>
  <c r="B38" i="4" s="1"/>
  <c r="B39" i="4" s="1"/>
  <c r="B40" i="4" s="1"/>
  <c r="B41" i="4" s="1"/>
  <c r="B42" i="4" s="1"/>
  <c r="B5" i="4"/>
  <c r="B6" i="4" s="1"/>
  <c r="B10" i="3"/>
  <c r="B11" i="3" s="1"/>
  <c r="B12" i="3" s="1"/>
  <c r="B14" i="3" s="1"/>
  <c r="B15" i="3" s="1"/>
  <c r="B16" i="3" s="1"/>
  <c r="B17" i="3" s="1"/>
  <c r="B18" i="3" s="1"/>
  <c r="B19" i="3" s="1"/>
  <c r="B20" i="3" s="1"/>
  <c r="B21" i="3" s="1"/>
  <c r="B22" i="3" s="1"/>
  <c r="B24" i="3" s="1"/>
  <c r="B25" i="3" s="1"/>
  <c r="B26" i="3" s="1"/>
  <c r="B27" i="3" s="1"/>
  <c r="B28" i="3" s="1"/>
  <c r="B29" i="3" s="1"/>
  <c r="B30" i="3" s="1"/>
  <c r="B31" i="3" s="1"/>
  <c r="B32" i="3" s="1"/>
  <c r="B34" i="3" s="1"/>
  <c r="B35" i="3" s="1"/>
  <c r="B36" i="3" s="1"/>
  <c r="B37" i="3" s="1"/>
  <c r="B38" i="3" s="1"/>
  <c r="B39" i="3" s="1"/>
  <c r="B40" i="3" s="1"/>
  <c r="B41" i="3" s="1"/>
  <c r="B42" i="3" s="1"/>
  <c r="B8" i="3"/>
  <c r="B9" i="3" s="1"/>
  <c r="B5" i="3"/>
  <c r="B6" i="3" s="1"/>
  <c r="B7" i="3" s="1"/>
  <c r="B6" i="2"/>
  <c r="B7" i="2" s="1"/>
  <c r="B8" i="2" s="1"/>
  <c r="B9" i="2" s="1"/>
  <c r="B10" i="2" s="1"/>
  <c r="B11" i="2" s="1"/>
  <c r="B12" i="2" s="1"/>
  <c r="B14" i="2" s="1"/>
  <c r="B15" i="2" s="1"/>
  <c r="B16" i="2" s="1"/>
  <c r="B17" i="2" s="1"/>
  <c r="B18" i="2" s="1"/>
  <c r="B19" i="2" s="1"/>
  <c r="B20" i="2" s="1"/>
  <c r="B21" i="2" s="1"/>
  <c r="B22" i="2" s="1"/>
  <c r="B24" i="2" s="1"/>
  <c r="B25" i="2" s="1"/>
  <c r="B26" i="2" s="1"/>
  <c r="B27" i="2" s="1"/>
  <c r="B28" i="2" s="1"/>
  <c r="B29" i="2" s="1"/>
  <c r="B30" i="2" s="1"/>
  <c r="B31" i="2" s="1"/>
  <c r="B32" i="2" s="1"/>
  <c r="B34" i="2" s="1"/>
  <c r="B35" i="2" s="1"/>
  <c r="B36" i="2" s="1"/>
  <c r="B37" i="2" s="1"/>
  <c r="B38" i="2" s="1"/>
  <c r="B39" i="2" s="1"/>
  <c r="B40" i="2" s="1"/>
  <c r="B41" i="2" s="1"/>
  <c r="B42" i="2" s="1"/>
  <c r="B5" i="2"/>
  <c r="B6" i="1"/>
  <c r="B7" i="1" s="1"/>
  <c r="B8" i="1" s="1"/>
  <c r="B9" i="1" s="1"/>
  <c r="B10" i="1" s="1"/>
  <c r="B11" i="1" s="1"/>
  <c r="B12" i="1" s="1"/>
  <c r="B14" i="1" s="1"/>
  <c r="B15" i="1" s="1"/>
  <c r="B16" i="1" s="1"/>
  <c r="B17" i="1" s="1"/>
  <c r="B18" i="1" s="1"/>
  <c r="B19" i="1" s="1"/>
  <c r="B20" i="1" s="1"/>
  <c r="B21" i="1" s="1"/>
  <c r="B22" i="1" s="1"/>
  <c r="B24" i="1" s="1"/>
  <c r="B25" i="1" s="1"/>
  <c r="B26" i="1" s="1"/>
  <c r="B27" i="1" s="1"/>
  <c r="B28" i="1" s="1"/>
  <c r="B29" i="1" s="1"/>
  <c r="B30" i="1" s="1"/>
  <c r="B31" i="1" s="1"/>
  <c r="B32" i="1" s="1"/>
  <c r="B34" i="1" s="1"/>
  <c r="B35" i="1" s="1"/>
  <c r="B36" i="1" s="1"/>
  <c r="B37" i="1" s="1"/>
  <c r="B38" i="1" s="1"/>
  <c r="B39" i="1" s="1"/>
  <c r="B40" i="1" s="1"/>
  <c r="B41" i="1" s="1"/>
  <c r="B42" i="1" s="1"/>
  <c r="B5" i="1"/>
  <c r="D18" i="46"/>
  <c r="G52" i="46"/>
  <c r="B7" i="46"/>
  <c r="G5" i="46"/>
  <c r="G8" i="46"/>
  <c r="I11" i="46"/>
  <c r="C18" i="46"/>
  <c r="I10" i="46"/>
  <c r="C7" i="46"/>
  <c r="G12" i="46"/>
  <c r="E52" i="46"/>
  <c r="B6" i="46"/>
  <c r="D14" i="46"/>
  <c r="I28" i="46"/>
  <c r="E17" i="46"/>
  <c r="C12" i="46"/>
  <c r="C4" i="46"/>
  <c r="B16" i="46"/>
  <c r="E9" i="46"/>
  <c r="I18" i="46"/>
  <c r="D4" i="46"/>
  <c r="F52" i="46"/>
  <c r="C11" i="46"/>
  <c r="H14" i="46"/>
  <c r="H9" i="46"/>
  <c r="D52" i="46"/>
  <c r="E6" i="46"/>
  <c r="H29" i="46"/>
  <c r="F5" i="46"/>
  <c r="D12" i="46"/>
  <c r="G13" i="46"/>
  <c r="I7" i="46"/>
  <c r="B10" i="46"/>
  <c r="H16" i="46"/>
  <c r="G28" i="46"/>
  <c r="C10" i="46"/>
  <c r="G29" i="46"/>
  <c r="F8" i="46"/>
  <c r="F15" i="46"/>
  <c r="F29" i="46"/>
  <c r="F13" i="46"/>
  <c r="D13" i="46"/>
  <c r="B4" i="46"/>
  <c r="E14" i="46"/>
  <c r="E12" i="46"/>
  <c r="G15" i="46"/>
  <c r="B18" i="46"/>
  <c r="H4" i="46"/>
  <c r="B8" i="46"/>
  <c r="D6" i="46"/>
  <c r="G10" i="46"/>
  <c r="F6" i="46"/>
  <c r="H7" i="46"/>
  <c r="B15" i="46"/>
  <c r="D28" i="46"/>
  <c r="D7" i="46"/>
  <c r="H5" i="46"/>
  <c r="H6" i="46"/>
  <c r="F11" i="46"/>
  <c r="E28" i="46"/>
  <c r="G53" i="46"/>
  <c r="B5" i="46"/>
  <c r="E10" i="46"/>
  <c r="I17" i="46"/>
  <c r="H52" i="46"/>
  <c r="F16" i="46"/>
  <c r="F4" i="46"/>
  <c r="H12" i="46"/>
  <c r="C16" i="46"/>
  <c r="F28" i="46"/>
  <c r="H8" i="46"/>
  <c r="G4" i="46"/>
  <c r="E8" i="46"/>
  <c r="B11" i="46"/>
  <c r="B17" i="46"/>
  <c r="C13" i="46"/>
  <c r="E16" i="46"/>
  <c r="C9" i="46"/>
  <c r="C17" i="46"/>
  <c r="C15" i="46"/>
  <c r="H13" i="46"/>
  <c r="H15" i="46"/>
  <c r="I52" i="46"/>
  <c r="G9" i="46"/>
  <c r="B13" i="46"/>
  <c r="I15" i="46"/>
  <c r="H10" i="46"/>
  <c r="F12" i="46"/>
  <c r="I13" i="46"/>
  <c r="C52" i="46"/>
  <c r="I4" i="46"/>
  <c r="B28" i="46"/>
  <c r="I6" i="46"/>
  <c r="F14" i="46"/>
  <c r="B14" i="46"/>
  <c r="I16" i="46"/>
  <c r="D9" i="46"/>
  <c r="I9" i="46"/>
  <c r="E4" i="46"/>
  <c r="D10" i="46"/>
  <c r="D17" i="46"/>
  <c r="D11" i="46"/>
  <c r="H17" i="46"/>
  <c r="C6" i="46"/>
  <c r="B12" i="46"/>
  <c r="E5" i="46"/>
  <c r="E13" i="46"/>
  <c r="G17" i="46"/>
  <c r="D15" i="46"/>
  <c r="G16" i="46"/>
  <c r="F18" i="46"/>
  <c r="F17" i="46"/>
  <c r="E7" i="46"/>
  <c r="C14" i="46"/>
  <c r="H18" i="46"/>
  <c r="G14" i="46"/>
  <c r="D16" i="46"/>
  <c r="G6" i="46"/>
  <c r="I12" i="46"/>
  <c r="F7" i="46"/>
  <c r="B52" i="46"/>
  <c r="E18" i="46"/>
  <c r="C5" i="46"/>
  <c r="F9" i="46"/>
  <c r="E15" i="46"/>
  <c r="F53" i="46"/>
  <c r="H28" i="46"/>
  <c r="B9" i="46"/>
  <c r="I8" i="46"/>
  <c r="F10" i="46"/>
  <c r="C8" i="46"/>
  <c r="E11" i="46"/>
  <c r="G7" i="46"/>
  <c r="G18" i="46"/>
  <c r="I14" i="46"/>
  <c r="D5" i="46"/>
  <c r="H53" i="46"/>
  <c r="E29" i="46"/>
  <c r="G11" i="46"/>
  <c r="C28" i="46"/>
  <c r="H11" i="46"/>
  <c r="D8" i="46"/>
  <c r="I5" i="46"/>
  <c r="P4" i="46" l="1"/>
  <c r="O4" i="46"/>
  <c r="T4" i="46"/>
  <c r="S4" i="46"/>
  <c r="M4" i="46"/>
  <c r="N4" i="46"/>
  <c r="R4" i="46"/>
  <c r="Q4" i="46"/>
  <c r="C70" i="50"/>
  <c r="C69" i="50"/>
  <c r="B70" i="50"/>
  <c r="B69" i="50"/>
  <c r="A83" i="50"/>
  <c r="A71" i="50"/>
  <c r="A77" i="50"/>
  <c r="A76" i="50"/>
  <c r="A70" i="50"/>
  <c r="A72" i="50"/>
  <c r="A79" i="50"/>
  <c r="A78" i="50"/>
  <c r="A81" i="50"/>
  <c r="A80" i="50"/>
  <c r="A75" i="50"/>
  <c r="A82" i="50"/>
  <c r="A74" i="50"/>
  <c r="A73" i="50"/>
  <c r="A69" i="50"/>
  <c r="C48" i="50"/>
  <c r="B48" i="50"/>
  <c r="A50" i="50"/>
  <c r="A55" i="50"/>
  <c r="A54" i="50"/>
  <c r="A57" i="50"/>
  <c r="A56" i="50"/>
  <c r="A51" i="50"/>
  <c r="A61" i="50"/>
  <c r="A49" i="50"/>
  <c r="A59" i="50"/>
  <c r="A48" i="50"/>
  <c r="A58" i="50"/>
  <c r="A53" i="50"/>
  <c r="A52" i="50"/>
  <c r="A60" i="50"/>
  <c r="C47" i="50"/>
  <c r="B47" i="50"/>
  <c r="A47" i="50"/>
  <c r="A38" i="50"/>
  <c r="A33" i="50"/>
  <c r="A32" i="50"/>
  <c r="A29" i="50"/>
  <c r="A28" i="50"/>
  <c r="A35" i="50"/>
  <c r="A27" i="50"/>
  <c r="A36" i="50"/>
  <c r="A26" i="50"/>
  <c r="A37" i="50"/>
  <c r="A30" i="50"/>
  <c r="A39" i="50"/>
  <c r="A31" i="50"/>
  <c r="A34" i="50"/>
  <c r="C25" i="50"/>
  <c r="B25" i="50"/>
  <c r="A25" i="50"/>
  <c r="A9" i="50"/>
  <c r="A11" i="50"/>
  <c r="A8" i="50"/>
  <c r="A4" i="50"/>
  <c r="A14" i="50"/>
  <c r="A12" i="50"/>
  <c r="A7" i="50"/>
  <c r="A13" i="50"/>
  <c r="A15" i="50"/>
  <c r="A10" i="50"/>
  <c r="A16" i="50"/>
  <c r="A6" i="50"/>
  <c r="A5" i="50"/>
  <c r="A17" i="50"/>
  <c r="C3" i="50"/>
  <c r="B3" i="50"/>
  <c r="A3" i="50"/>
  <c r="N88" i="49"/>
  <c r="M88" i="49"/>
  <c r="L101" i="49"/>
  <c r="L89" i="49"/>
  <c r="L95" i="49"/>
  <c r="L94" i="49"/>
  <c r="L88" i="49"/>
  <c r="L90" i="49"/>
  <c r="L97" i="49"/>
  <c r="L96" i="49"/>
  <c r="L99" i="49"/>
  <c r="L98" i="49"/>
  <c r="L93" i="49"/>
  <c r="L100" i="49"/>
  <c r="L92" i="49"/>
  <c r="L91" i="49"/>
  <c r="N87" i="49"/>
  <c r="M87" i="49"/>
  <c r="L87" i="49"/>
  <c r="N73" i="49"/>
  <c r="M73" i="49"/>
  <c r="L75" i="49"/>
  <c r="L80" i="49"/>
  <c r="L79" i="49"/>
  <c r="L82" i="49"/>
  <c r="L81" i="49"/>
  <c r="L76" i="49"/>
  <c r="L86" i="49"/>
  <c r="L74" i="49"/>
  <c r="L84" i="49"/>
  <c r="L73" i="49"/>
  <c r="L83" i="49"/>
  <c r="L78" i="49"/>
  <c r="L77" i="49"/>
  <c r="L85" i="49"/>
  <c r="N72" i="49"/>
  <c r="M72" i="49"/>
  <c r="L72" i="49"/>
  <c r="D88" i="49"/>
  <c r="C88" i="49"/>
  <c r="B101" i="49"/>
  <c r="B89" i="49"/>
  <c r="B95" i="49"/>
  <c r="B94" i="49"/>
  <c r="B88" i="49"/>
  <c r="B90" i="49"/>
  <c r="B97" i="49"/>
  <c r="B96" i="49"/>
  <c r="B99" i="49"/>
  <c r="B98" i="49"/>
  <c r="B93" i="49"/>
  <c r="B100" i="49"/>
  <c r="B92" i="49"/>
  <c r="B91" i="49"/>
  <c r="D87" i="49"/>
  <c r="C87" i="49"/>
  <c r="B87" i="49"/>
  <c r="B85" i="49"/>
  <c r="B80" i="49"/>
  <c r="B79" i="49"/>
  <c r="B76" i="49"/>
  <c r="B75" i="49"/>
  <c r="B82" i="49"/>
  <c r="B74" i="49"/>
  <c r="B83" i="49"/>
  <c r="B73" i="49"/>
  <c r="B84" i="49"/>
  <c r="B77" i="49"/>
  <c r="B86" i="49"/>
  <c r="B78" i="49"/>
  <c r="B81" i="49"/>
  <c r="D72" i="49"/>
  <c r="C72" i="49"/>
  <c r="B72" i="49"/>
  <c r="N54" i="49"/>
  <c r="N53" i="49"/>
  <c r="M54" i="49"/>
  <c r="M53" i="49"/>
  <c r="L56" i="49"/>
  <c r="L61" i="49"/>
  <c r="L60" i="49"/>
  <c r="L63" i="49"/>
  <c r="L62" i="49"/>
  <c r="L57" i="49"/>
  <c r="L67" i="49"/>
  <c r="L55" i="49"/>
  <c r="L65" i="49"/>
  <c r="L54" i="49"/>
  <c r="L64" i="49"/>
  <c r="L59" i="49"/>
  <c r="L58" i="49"/>
  <c r="L66" i="49"/>
  <c r="L53" i="49"/>
  <c r="N38" i="49"/>
  <c r="M38" i="49"/>
  <c r="L51" i="49"/>
  <c r="L46" i="49"/>
  <c r="L45" i="49"/>
  <c r="L42" i="49"/>
  <c r="L41" i="49"/>
  <c r="L48" i="49"/>
  <c r="L40" i="49"/>
  <c r="L49" i="49"/>
  <c r="L39" i="49"/>
  <c r="L50" i="49"/>
  <c r="L43" i="49"/>
  <c r="L52" i="49"/>
  <c r="L44" i="49"/>
  <c r="L47" i="49"/>
  <c r="L38" i="49"/>
  <c r="D54" i="49"/>
  <c r="D53" i="49"/>
  <c r="C54" i="49"/>
  <c r="C53" i="49"/>
  <c r="B56" i="49"/>
  <c r="B61" i="49"/>
  <c r="B60" i="49"/>
  <c r="B63" i="49"/>
  <c r="B62" i="49"/>
  <c r="B57" i="49"/>
  <c r="B67" i="49"/>
  <c r="B55" i="49"/>
  <c r="B65" i="49"/>
  <c r="B54" i="49"/>
  <c r="B64" i="49"/>
  <c r="B59" i="49"/>
  <c r="B58" i="49"/>
  <c r="B66" i="49"/>
  <c r="B53" i="49"/>
  <c r="D38" i="49"/>
  <c r="C38" i="49"/>
  <c r="B44" i="49"/>
  <c r="B46" i="49"/>
  <c r="B43" i="49"/>
  <c r="B39" i="49"/>
  <c r="B49" i="49"/>
  <c r="B47" i="49"/>
  <c r="B42" i="49"/>
  <c r="B48" i="49"/>
  <c r="B50" i="49"/>
  <c r="B45" i="49"/>
  <c r="B51" i="49"/>
  <c r="B41" i="49"/>
  <c r="B40" i="49"/>
  <c r="B52" i="49"/>
  <c r="B38" i="49"/>
  <c r="N19" i="49"/>
  <c r="M19" i="49"/>
  <c r="L32" i="49"/>
  <c r="L27" i="49"/>
  <c r="L26" i="49"/>
  <c r="L23" i="49"/>
  <c r="L22" i="49"/>
  <c r="L29" i="49"/>
  <c r="L21" i="49"/>
  <c r="L30" i="49"/>
  <c r="L20" i="49"/>
  <c r="L31" i="49"/>
  <c r="L24" i="49"/>
  <c r="L33" i="49"/>
  <c r="L25" i="49"/>
  <c r="L28" i="49"/>
  <c r="L19" i="49"/>
  <c r="N4" i="49"/>
  <c r="M4" i="49"/>
  <c r="L10" i="49"/>
  <c r="L12" i="49"/>
  <c r="L9" i="49"/>
  <c r="L5" i="49"/>
  <c r="L15" i="49"/>
  <c r="L13" i="49"/>
  <c r="L8" i="49"/>
  <c r="L14" i="49"/>
  <c r="L16" i="49"/>
  <c r="L11" i="49"/>
  <c r="L17" i="49"/>
  <c r="L7" i="49"/>
  <c r="L6" i="49"/>
  <c r="L18" i="49"/>
  <c r="L4" i="49"/>
  <c r="D20" i="49"/>
  <c r="D19" i="49"/>
  <c r="C20" i="49"/>
  <c r="C19" i="49"/>
  <c r="B33" i="49"/>
  <c r="B25" i="49"/>
  <c r="B32" i="49"/>
  <c r="B24" i="49"/>
  <c r="B27" i="49"/>
  <c r="B26" i="49"/>
  <c r="B31" i="49"/>
  <c r="B23" i="49"/>
  <c r="B30" i="49"/>
  <c r="B22" i="49"/>
  <c r="B29" i="49"/>
  <c r="B21" i="49"/>
  <c r="B28" i="49"/>
  <c r="B20" i="49"/>
  <c r="B19" i="49"/>
  <c r="D4" i="49"/>
  <c r="C4" i="49"/>
  <c r="B5" i="49"/>
  <c r="B7" i="49"/>
  <c r="B6" i="49"/>
  <c r="B13" i="49"/>
  <c r="B12" i="49"/>
  <c r="B11" i="49"/>
  <c r="B17" i="49"/>
  <c r="B9" i="49"/>
  <c r="B15" i="49"/>
  <c r="B14" i="49"/>
  <c r="B18" i="49"/>
  <c r="B10" i="49"/>
  <c r="B16" i="49"/>
  <c r="B8" i="49"/>
  <c r="B4" i="49"/>
  <c r="C58" i="48"/>
  <c r="B58" i="48"/>
  <c r="A71" i="48"/>
  <c r="A63" i="48"/>
  <c r="A70" i="48"/>
  <c r="A62" i="48"/>
  <c r="A65" i="48"/>
  <c r="A64" i="48"/>
  <c r="A69" i="48"/>
  <c r="A61" i="48"/>
  <c r="A68" i="48"/>
  <c r="A60" i="48"/>
  <c r="A67" i="48"/>
  <c r="A59" i="48"/>
  <c r="A66" i="48"/>
  <c r="A58" i="48"/>
  <c r="C57" i="48"/>
  <c r="B57" i="48"/>
  <c r="A57" i="48"/>
  <c r="C40" i="48"/>
  <c r="B40" i="48"/>
  <c r="A47" i="48"/>
  <c r="A46" i="48"/>
  <c r="A53" i="48"/>
  <c r="A44" i="48"/>
  <c r="A51" i="48"/>
  <c r="A43" i="48"/>
  <c r="A50" i="48"/>
  <c r="A42" i="48"/>
  <c r="A45" i="48"/>
  <c r="A49" i="48"/>
  <c r="A41" i="48"/>
  <c r="A52" i="48"/>
  <c r="A48" i="48"/>
  <c r="A40" i="48"/>
  <c r="C39" i="48"/>
  <c r="B39" i="48"/>
  <c r="A39" i="48"/>
  <c r="C21" i="48"/>
  <c r="B21" i="48"/>
  <c r="A26" i="48"/>
  <c r="A29" i="48"/>
  <c r="A28" i="48"/>
  <c r="A35" i="48"/>
  <c r="A27" i="48"/>
  <c r="A34" i="48"/>
  <c r="A33" i="48"/>
  <c r="A24" i="48"/>
  <c r="A31" i="48"/>
  <c r="A23" i="48"/>
  <c r="A25" i="48"/>
  <c r="A32" i="48"/>
  <c r="A30" i="48"/>
  <c r="A22" i="48"/>
  <c r="A21" i="48"/>
  <c r="C3" i="48"/>
  <c r="B3" i="48"/>
  <c r="A4" i="48"/>
  <c r="A6" i="48"/>
  <c r="A5" i="48"/>
  <c r="A12" i="48"/>
  <c r="A11" i="48"/>
  <c r="A10" i="48"/>
  <c r="A16" i="48"/>
  <c r="A8" i="48"/>
  <c r="A14" i="48"/>
  <c r="A13" i="48"/>
  <c r="A17" i="48"/>
  <c r="A9" i="48"/>
  <c r="A15" i="48"/>
  <c r="A7" i="48"/>
  <c r="A3" i="48"/>
  <c r="F35" i="47"/>
  <c r="E35" i="47"/>
  <c r="F34" i="47"/>
  <c r="E34" i="47"/>
  <c r="D34" i="47"/>
  <c r="C34" i="47"/>
  <c r="F20" i="47"/>
  <c r="F19" i="47"/>
  <c r="E20" i="47"/>
  <c r="E19" i="47"/>
  <c r="D19" i="47"/>
  <c r="C19" i="47"/>
  <c r="E12" i="47"/>
  <c r="E11" i="47"/>
  <c r="E18" i="47"/>
  <c r="E9" i="47"/>
  <c r="E16" i="47"/>
  <c r="E8" i="47"/>
  <c r="E15" i="47"/>
  <c r="E7" i="47"/>
  <c r="E10" i="47"/>
  <c r="E14" i="47"/>
  <c r="E6" i="47"/>
  <c r="E17" i="47"/>
  <c r="E13" i="47"/>
  <c r="E5" i="47"/>
  <c r="F18" i="47"/>
  <c r="F10" i="47"/>
  <c r="F17" i="47"/>
  <c r="F9" i="47"/>
  <c r="F12" i="47"/>
  <c r="F11" i="47"/>
  <c r="F16" i="47"/>
  <c r="F8" i="47"/>
  <c r="F15" i="47"/>
  <c r="F7" i="47"/>
  <c r="F14" i="47"/>
  <c r="F6" i="47"/>
  <c r="F13" i="47"/>
  <c r="F5" i="47"/>
  <c r="F4" i="47"/>
  <c r="E4" i="47"/>
  <c r="D9" i="47"/>
  <c r="D12" i="47"/>
  <c r="D11" i="47"/>
  <c r="D18" i="47"/>
  <c r="D10" i="47"/>
  <c r="D17" i="47"/>
  <c r="D16" i="47"/>
  <c r="D7" i="47"/>
  <c r="D14" i="47"/>
  <c r="D6" i="47"/>
  <c r="D8" i="47"/>
  <c r="D15" i="47"/>
  <c r="D13" i="47"/>
  <c r="D5" i="47"/>
  <c r="D4" i="47"/>
  <c r="C5" i="47"/>
  <c r="C7" i="47"/>
  <c r="C6" i="47"/>
  <c r="C13" i="47"/>
  <c r="C12" i="47"/>
  <c r="C11" i="47"/>
  <c r="C17" i="47"/>
  <c r="C9" i="47"/>
  <c r="C15" i="47"/>
  <c r="C14" i="47"/>
  <c r="C18" i="47"/>
  <c r="C10" i="47"/>
  <c r="C16" i="47"/>
  <c r="C8" i="47"/>
  <c r="C4" i="47"/>
  <c r="A54" i="46"/>
  <c r="A30" i="46"/>
  <c r="Q7" i="49"/>
  <c r="Q48" i="49"/>
  <c r="D53" i="46"/>
  <c r="G83" i="49"/>
  <c r="E53" i="46"/>
  <c r="G75" i="49"/>
  <c r="B53" i="46"/>
  <c r="D29" i="46"/>
  <c r="P122" i="50"/>
  <c r="C53" i="46"/>
  <c r="I29" i="46"/>
  <c r="C29" i="46"/>
  <c r="G14" i="49"/>
  <c r="Q14" i="49"/>
  <c r="Q15" i="49"/>
  <c r="Q8" i="49"/>
  <c r="G15" i="49"/>
  <c r="Q83" i="49"/>
  <c r="B29" i="46"/>
  <c r="I53" i="46"/>
  <c r="Q49" i="49"/>
  <c r="P56" i="50"/>
  <c r="Q41" i="49"/>
  <c r="Q76" i="49"/>
  <c r="G7" i="49"/>
  <c r="G41" i="49"/>
  <c r="P34" i="50"/>
  <c r="G82" i="49"/>
  <c r="Q75" i="49"/>
  <c r="Q82" i="49"/>
  <c r="G42" i="49"/>
  <c r="P100" i="50"/>
  <c r="P12" i="50"/>
  <c r="P78" i="50"/>
  <c r="G8" i="49"/>
  <c r="G48" i="49"/>
  <c r="Q42" i="49"/>
  <c r="G49" i="49"/>
  <c r="G76" i="49"/>
  <c r="P119" i="50" l="1"/>
  <c r="P118" i="50"/>
  <c r="Q116" i="50"/>
  <c r="P116" i="50"/>
  <c r="H119" i="50" a="1"/>
  <c r="H119" i="50" s="1"/>
  <c r="H118" i="50"/>
  <c r="G118" i="50"/>
  <c r="F118" i="50"/>
  <c r="F119" i="50" s="1"/>
  <c r="K119" i="50" s="1"/>
  <c r="H117" i="50"/>
  <c r="G117" i="50"/>
  <c r="F117" i="50"/>
  <c r="P97" i="50"/>
  <c r="P96" i="50"/>
  <c r="Q94" i="50"/>
  <c r="P94" i="50"/>
  <c r="H97" i="50" a="1"/>
  <c r="H97" i="50" s="1"/>
  <c r="H96" i="50"/>
  <c r="G96" i="50"/>
  <c r="F96" i="50"/>
  <c r="F97" i="50" s="1"/>
  <c r="K97" i="50" s="1"/>
  <c r="H95" i="50"/>
  <c r="G95" i="50"/>
  <c r="F95" i="50"/>
  <c r="P75" i="50"/>
  <c r="P74" i="50"/>
  <c r="Q72" i="50"/>
  <c r="P72" i="50"/>
  <c r="H75" i="50" a="1"/>
  <c r="H75" i="50" s="1"/>
  <c r="H74" i="50"/>
  <c r="F74" i="50"/>
  <c r="F75" i="50" s="1"/>
  <c r="K75" i="50" s="1"/>
  <c r="G74" i="50"/>
  <c r="H73" i="50"/>
  <c r="F73" i="50"/>
  <c r="G73" i="50"/>
  <c r="P52" i="50"/>
  <c r="P53" i="50"/>
  <c r="P50" i="50"/>
  <c r="Q50" i="50"/>
  <c r="H53" i="50" a="1"/>
  <c r="H53" i="50" s="1"/>
  <c r="G52" i="50"/>
  <c r="H52" i="50"/>
  <c r="H51" i="50"/>
  <c r="F52" i="50"/>
  <c r="F53" i="50" s="1"/>
  <c r="K53" i="50" s="1"/>
  <c r="F51" i="50"/>
  <c r="G51" i="50"/>
  <c r="P31" i="50"/>
  <c r="P30" i="50"/>
  <c r="P28" i="50"/>
  <c r="Q28" i="50"/>
  <c r="H31" i="50" a="1"/>
  <c r="H31" i="50" s="1"/>
  <c r="H30" i="50"/>
  <c r="G30" i="50"/>
  <c r="F30" i="50"/>
  <c r="F31" i="50" s="1"/>
  <c r="H29" i="50"/>
  <c r="F29" i="50"/>
  <c r="G29" i="50"/>
  <c r="P9" i="50"/>
  <c r="P8" i="50"/>
  <c r="Q6" i="50"/>
  <c r="P6" i="50"/>
  <c r="H9" i="50" a="1"/>
  <c r="H9" i="50" s="1"/>
  <c r="H8" i="50"/>
  <c r="G8" i="50"/>
  <c r="F8" i="50"/>
  <c r="F9" i="50" s="1"/>
  <c r="K9" i="50" s="1"/>
  <c r="H7" i="50"/>
  <c r="G7" i="50"/>
  <c r="F7" i="50"/>
  <c r="C26" i="50"/>
  <c r="B26" i="50"/>
  <c r="C4" i="50"/>
  <c r="B4" i="50"/>
  <c r="Q85" i="49"/>
  <c r="Q78" i="49"/>
  <c r="G85" i="49"/>
  <c r="G78" i="49"/>
  <c r="D73" i="49"/>
  <c r="C73" i="49"/>
  <c r="Q51" i="49"/>
  <c r="Q44" i="49"/>
  <c r="N39" i="49"/>
  <c r="M39" i="49"/>
  <c r="G51" i="49"/>
  <c r="G44" i="49"/>
  <c r="D39" i="49"/>
  <c r="C39" i="49"/>
  <c r="Q17" i="49"/>
  <c r="Q10" i="49"/>
  <c r="N20" i="49"/>
  <c r="M20" i="49"/>
  <c r="N5" i="49"/>
  <c r="M5" i="49"/>
  <c r="G17" i="49"/>
  <c r="G10" i="49"/>
  <c r="D5" i="49"/>
  <c r="C5" i="49"/>
  <c r="P61" i="48"/>
  <c r="P59" i="48"/>
  <c r="I60" i="48"/>
  <c r="J60" i="48"/>
  <c r="H60" i="48"/>
  <c r="G60" i="48"/>
  <c r="F60" i="48"/>
  <c r="P43" i="48"/>
  <c r="P41" i="48"/>
  <c r="J42" i="48"/>
  <c r="H42" i="48"/>
  <c r="I42" i="48"/>
  <c r="F42" i="48"/>
  <c r="G42" i="48"/>
  <c r="P25" i="48"/>
  <c r="P23" i="48"/>
  <c r="J24" i="48"/>
  <c r="I24" i="48"/>
  <c r="H24" i="48"/>
  <c r="G24" i="48"/>
  <c r="F24" i="48"/>
  <c r="P7" i="48"/>
  <c r="P5" i="48"/>
  <c r="J6" i="48"/>
  <c r="I6" i="48"/>
  <c r="H6" i="48"/>
  <c r="F6" i="48"/>
  <c r="G6" i="48"/>
  <c r="C22" i="48"/>
  <c r="B22" i="48"/>
  <c r="C4" i="48"/>
  <c r="B4" i="48"/>
  <c r="D35" i="47"/>
  <c r="C35" i="47"/>
  <c r="D20" i="47"/>
  <c r="C20" i="47"/>
  <c r="A55" i="46"/>
  <c r="A31" i="46"/>
  <c r="P130" i="50"/>
  <c r="E54" i="46"/>
  <c r="C30" i="46"/>
  <c r="I30" i="46"/>
  <c r="D30" i="46"/>
  <c r="D54" i="46"/>
  <c r="G54" i="46"/>
  <c r="B30" i="46"/>
  <c r="F54" i="46"/>
  <c r="E30" i="46"/>
  <c r="B54" i="46"/>
  <c r="H54" i="46"/>
  <c r="F30" i="46"/>
  <c r="P20" i="50"/>
  <c r="I54" i="46"/>
  <c r="P86" i="50"/>
  <c r="P42" i="50"/>
  <c r="P108" i="50"/>
  <c r="C54" i="46"/>
  <c r="G30" i="46"/>
  <c r="P64" i="50"/>
  <c r="H30" i="46"/>
  <c r="Q130" i="50" l="1"/>
  <c r="P125" i="50"/>
  <c r="G123" i="50"/>
  <c r="G124" i="50"/>
  <c r="L119" i="50"/>
  <c r="G119" i="50"/>
  <c r="I119" i="50"/>
  <c r="J119" i="50" s="1"/>
  <c r="F124" i="50" s="1"/>
  <c r="J124" i="50" s="1"/>
  <c r="Q108" i="50"/>
  <c r="P103" i="50"/>
  <c r="G101" i="50"/>
  <c r="G102" i="50"/>
  <c r="L97" i="50"/>
  <c r="G97" i="50"/>
  <c r="I97" i="50"/>
  <c r="J97" i="50" s="1"/>
  <c r="F102" i="50" s="1"/>
  <c r="J102" i="50" s="1"/>
  <c r="Q86" i="50"/>
  <c r="P81" i="50"/>
  <c r="G79" i="50"/>
  <c r="G80" i="50"/>
  <c r="I75" i="50"/>
  <c r="J75" i="50" s="1"/>
  <c r="F80" i="50" s="1"/>
  <c r="J80" i="50" s="1"/>
  <c r="L75" i="50"/>
  <c r="G75" i="50"/>
  <c r="Q64" i="50"/>
  <c r="P59" i="50"/>
  <c r="G57" i="50"/>
  <c r="G58" i="50"/>
  <c r="L53" i="50"/>
  <c r="G53" i="50"/>
  <c r="I53" i="50"/>
  <c r="J53" i="50" s="1"/>
  <c r="F58" i="50" s="1"/>
  <c r="J58" i="50" s="1"/>
  <c r="Q42" i="50"/>
  <c r="P37" i="50"/>
  <c r="L31" i="50"/>
  <c r="I31" i="50"/>
  <c r="J31" i="50" s="1"/>
  <c r="K31" i="50"/>
  <c r="G31" i="50"/>
  <c r="Q20" i="50"/>
  <c r="P15" i="50"/>
  <c r="G13" i="50"/>
  <c r="G14" i="50"/>
  <c r="L9" i="50"/>
  <c r="I9" i="50"/>
  <c r="J9" i="50" s="1"/>
  <c r="G9" i="50"/>
  <c r="C71" i="50"/>
  <c r="B71" i="50"/>
  <c r="C49" i="50"/>
  <c r="B49" i="50"/>
  <c r="C27" i="50"/>
  <c r="B27" i="50"/>
  <c r="C5" i="50"/>
  <c r="B5" i="50"/>
  <c r="N89" i="49"/>
  <c r="M89" i="49"/>
  <c r="N74" i="49"/>
  <c r="M74" i="49"/>
  <c r="D89" i="49"/>
  <c r="C89" i="49"/>
  <c r="D74" i="49"/>
  <c r="C74" i="49"/>
  <c r="N55" i="49"/>
  <c r="M55" i="49"/>
  <c r="N40" i="49"/>
  <c r="M40" i="49"/>
  <c r="D55" i="49"/>
  <c r="C55" i="49"/>
  <c r="D40" i="49"/>
  <c r="C40" i="49"/>
  <c r="N21" i="49"/>
  <c r="M21" i="49"/>
  <c r="N6" i="49"/>
  <c r="M6" i="49"/>
  <c r="D21" i="49"/>
  <c r="C21" i="49"/>
  <c r="D6" i="49"/>
  <c r="C6" i="49"/>
  <c r="C59" i="48"/>
  <c r="B59" i="48"/>
  <c r="C41" i="48"/>
  <c r="B41" i="48"/>
  <c r="C23" i="48"/>
  <c r="B23" i="48"/>
  <c r="C5" i="48"/>
  <c r="B5" i="48"/>
  <c r="F36" i="47"/>
  <c r="E36" i="47"/>
  <c r="D36" i="47"/>
  <c r="C36" i="47"/>
  <c r="F21" i="47"/>
  <c r="E21" i="47"/>
  <c r="D21" i="47"/>
  <c r="C21" i="47"/>
  <c r="A56" i="46"/>
  <c r="A32" i="46"/>
  <c r="P82" i="50"/>
  <c r="D55" i="46"/>
  <c r="F55" i="46"/>
  <c r="F31" i="46"/>
  <c r="G55" i="46"/>
  <c r="D31" i="46"/>
  <c r="B55" i="46"/>
  <c r="E31" i="46"/>
  <c r="P126" i="50"/>
  <c r="B31" i="46"/>
  <c r="C55" i="46"/>
  <c r="I55" i="46"/>
  <c r="P104" i="50"/>
  <c r="I31" i="46"/>
  <c r="H31" i="46"/>
  <c r="P60" i="50"/>
  <c r="H55" i="46"/>
  <c r="P16" i="50"/>
  <c r="P38" i="50"/>
  <c r="E55" i="46"/>
  <c r="C31" i="46"/>
  <c r="G31" i="46"/>
  <c r="P127" i="50" l="1"/>
  <c r="P120" i="50"/>
  <c r="P121" i="50" s="1"/>
  <c r="I124" i="50"/>
  <c r="H124" i="50"/>
  <c r="M119" i="50"/>
  <c r="F123" i="50"/>
  <c r="J123" i="50" s="1"/>
  <c r="P105" i="50"/>
  <c r="P98" i="50"/>
  <c r="P99" i="50" s="1"/>
  <c r="I102" i="50"/>
  <c r="H102" i="50"/>
  <c r="M97" i="50"/>
  <c r="F101" i="50"/>
  <c r="J101" i="50" s="1"/>
  <c r="P83" i="50"/>
  <c r="P76" i="50"/>
  <c r="P77" i="50" s="1"/>
  <c r="I80" i="50"/>
  <c r="H80" i="50"/>
  <c r="M75" i="50"/>
  <c r="F79" i="50"/>
  <c r="J79" i="50" s="1"/>
  <c r="P61" i="50"/>
  <c r="P54" i="50"/>
  <c r="P55" i="50" s="1"/>
  <c r="I58" i="50"/>
  <c r="H58" i="50"/>
  <c r="M53" i="50"/>
  <c r="F57" i="50"/>
  <c r="J57" i="50" s="1"/>
  <c r="P39" i="50"/>
  <c r="P32" i="50"/>
  <c r="P33" i="50" s="1"/>
  <c r="G35" i="50"/>
  <c r="G36" i="50"/>
  <c r="H36" i="50" s="1"/>
  <c r="F36" i="50"/>
  <c r="J36" i="50" s="1"/>
  <c r="F35" i="50"/>
  <c r="J35" i="50" s="1"/>
  <c r="M31" i="50"/>
  <c r="P17" i="50"/>
  <c r="P10" i="50"/>
  <c r="P11" i="50" s="1"/>
  <c r="I14" i="50"/>
  <c r="H14" i="50"/>
  <c r="F13" i="50"/>
  <c r="J13" i="50" s="1"/>
  <c r="F14" i="50"/>
  <c r="J14" i="50" s="1"/>
  <c r="M9" i="50"/>
  <c r="C72" i="50"/>
  <c r="B72" i="50"/>
  <c r="C50" i="50"/>
  <c r="B50" i="50"/>
  <c r="C28" i="50"/>
  <c r="B28" i="50"/>
  <c r="C6" i="50"/>
  <c r="B6" i="50"/>
  <c r="N90" i="49"/>
  <c r="M90" i="49"/>
  <c r="N75" i="49"/>
  <c r="M75" i="49"/>
  <c r="D90" i="49"/>
  <c r="C90" i="49"/>
  <c r="D75" i="49"/>
  <c r="C75" i="49"/>
  <c r="N56" i="49"/>
  <c r="M56" i="49"/>
  <c r="N41" i="49"/>
  <c r="M41" i="49"/>
  <c r="D56" i="49"/>
  <c r="C56" i="49"/>
  <c r="D41" i="49"/>
  <c r="C41" i="49"/>
  <c r="N22" i="49"/>
  <c r="M22" i="49"/>
  <c r="N7" i="49"/>
  <c r="M7" i="49"/>
  <c r="D22" i="49"/>
  <c r="C22" i="49"/>
  <c r="D7" i="49"/>
  <c r="C7" i="49"/>
  <c r="C60" i="48"/>
  <c r="B60" i="48"/>
  <c r="C42" i="48"/>
  <c r="B42" i="48"/>
  <c r="C24" i="48"/>
  <c r="B24" i="48"/>
  <c r="C6" i="48"/>
  <c r="B6" i="48"/>
  <c r="F37" i="47"/>
  <c r="E37" i="47"/>
  <c r="D37" i="47"/>
  <c r="C37" i="47"/>
  <c r="F22" i="47"/>
  <c r="E22" i="47"/>
  <c r="D22" i="47"/>
  <c r="C22" i="47"/>
  <c r="A57" i="46"/>
  <c r="A33" i="46"/>
  <c r="B56" i="46"/>
  <c r="C56" i="46"/>
  <c r="G56" i="46"/>
  <c r="I56" i="46"/>
  <c r="H56" i="46"/>
  <c r="G32" i="46"/>
  <c r="E56" i="46"/>
  <c r="C32" i="46"/>
  <c r="F32" i="46"/>
  <c r="D32" i="46"/>
  <c r="E32" i="46"/>
  <c r="I32" i="46"/>
  <c r="D56" i="46"/>
  <c r="H32" i="46"/>
  <c r="B32" i="46"/>
  <c r="F56" i="46"/>
  <c r="P128" i="50" l="1"/>
  <c r="P129" i="50"/>
  <c r="Q129" i="50" s="1"/>
  <c r="P106" i="50"/>
  <c r="P107" i="50"/>
  <c r="Q107" i="50" s="1"/>
  <c r="P84" i="50"/>
  <c r="P85" i="50"/>
  <c r="Q85" i="50" s="1"/>
  <c r="P62" i="50"/>
  <c r="P63" i="50"/>
  <c r="Q63" i="50" s="1"/>
  <c r="P40" i="50"/>
  <c r="P41" i="50"/>
  <c r="Q41" i="50" s="1"/>
  <c r="I36" i="50"/>
  <c r="P18" i="50"/>
  <c r="P19" i="50"/>
  <c r="Q19" i="50" s="1"/>
  <c r="C73" i="50"/>
  <c r="B73" i="50"/>
  <c r="C51" i="50"/>
  <c r="B51" i="50"/>
  <c r="C29" i="50"/>
  <c r="B29" i="50"/>
  <c r="C7" i="50"/>
  <c r="B7" i="50"/>
  <c r="N91" i="49"/>
  <c r="M91" i="49"/>
  <c r="N76" i="49"/>
  <c r="M76" i="49"/>
  <c r="D91" i="49"/>
  <c r="C91" i="49"/>
  <c r="D76" i="49"/>
  <c r="C76" i="49"/>
  <c r="N57" i="49"/>
  <c r="M57" i="49"/>
  <c r="N42" i="49"/>
  <c r="M42" i="49"/>
  <c r="D57" i="49"/>
  <c r="C57" i="49"/>
  <c r="D42" i="49"/>
  <c r="C42" i="49"/>
  <c r="N23" i="49"/>
  <c r="M23" i="49"/>
  <c r="N8" i="49"/>
  <c r="M8" i="49"/>
  <c r="D23" i="49"/>
  <c r="C23" i="49"/>
  <c r="D8" i="49"/>
  <c r="C8" i="49"/>
  <c r="C61" i="48"/>
  <c r="B61" i="48"/>
  <c r="C43" i="48"/>
  <c r="B43" i="48"/>
  <c r="C25" i="48"/>
  <c r="B25" i="48"/>
  <c r="C7" i="48"/>
  <c r="B7" i="48"/>
  <c r="F38" i="47"/>
  <c r="E38" i="47"/>
  <c r="D38" i="47"/>
  <c r="C38" i="47"/>
  <c r="F23" i="47"/>
  <c r="E23" i="47"/>
  <c r="D23" i="47"/>
  <c r="C23" i="47"/>
  <c r="A58" i="46"/>
  <c r="A34" i="46"/>
  <c r="F33" i="46"/>
  <c r="H57" i="46"/>
  <c r="G33" i="46"/>
  <c r="H33" i="46"/>
  <c r="I33" i="46"/>
  <c r="E33" i="46"/>
  <c r="E57" i="46"/>
  <c r="F57" i="46"/>
  <c r="D57" i="46"/>
  <c r="B57" i="46"/>
  <c r="B33" i="46"/>
  <c r="D33" i="46"/>
  <c r="I57" i="46"/>
  <c r="G57" i="46"/>
  <c r="C57" i="46"/>
  <c r="C33" i="46"/>
  <c r="C74" i="50" l="1"/>
  <c r="B74" i="50"/>
  <c r="C52" i="50"/>
  <c r="B52" i="50"/>
  <c r="C30" i="50"/>
  <c r="B30" i="50"/>
  <c r="C8" i="50"/>
  <c r="B8" i="50"/>
  <c r="N92" i="49"/>
  <c r="M92" i="49"/>
  <c r="N77" i="49"/>
  <c r="M77" i="49"/>
  <c r="D92" i="49"/>
  <c r="C92" i="49"/>
  <c r="D77" i="49"/>
  <c r="C77" i="49"/>
  <c r="N58" i="49"/>
  <c r="M58" i="49"/>
  <c r="N43" i="49"/>
  <c r="M43" i="49"/>
  <c r="D58" i="49"/>
  <c r="C58" i="49"/>
  <c r="D43" i="49"/>
  <c r="C43" i="49"/>
  <c r="N24" i="49"/>
  <c r="M24" i="49"/>
  <c r="N9" i="49"/>
  <c r="M9" i="49"/>
  <c r="D24" i="49"/>
  <c r="C24" i="49"/>
  <c r="D9" i="49"/>
  <c r="C9" i="49"/>
  <c r="C62" i="48"/>
  <c r="B62" i="48"/>
  <c r="C44" i="48"/>
  <c r="B44" i="48"/>
  <c r="C26" i="48"/>
  <c r="B26" i="48"/>
  <c r="C8" i="48"/>
  <c r="B8" i="48"/>
  <c r="F39" i="47"/>
  <c r="E39" i="47"/>
  <c r="D39" i="47"/>
  <c r="C39" i="47"/>
  <c r="F24" i="47"/>
  <c r="E24" i="47"/>
  <c r="D24" i="47"/>
  <c r="C24" i="47"/>
  <c r="A59" i="46"/>
  <c r="A35" i="46"/>
  <c r="D34" i="46"/>
  <c r="B58" i="46"/>
  <c r="E34" i="46"/>
  <c r="B34" i="46"/>
  <c r="H58" i="46"/>
  <c r="G34" i="46"/>
  <c r="E58" i="46"/>
  <c r="C58" i="46"/>
  <c r="C34" i="46"/>
  <c r="D58" i="46"/>
  <c r="G58" i="46"/>
  <c r="I34" i="46"/>
  <c r="F58" i="46"/>
  <c r="H34" i="46"/>
  <c r="F34" i="46"/>
  <c r="I58" i="46"/>
  <c r="C75" i="50" l="1"/>
  <c r="B75" i="50"/>
  <c r="C53" i="50"/>
  <c r="B53" i="50"/>
  <c r="C31" i="50"/>
  <c r="B31" i="50"/>
  <c r="C9" i="50"/>
  <c r="B9" i="50"/>
  <c r="N93" i="49"/>
  <c r="M93" i="49"/>
  <c r="N78" i="49"/>
  <c r="M78" i="49"/>
  <c r="D93" i="49"/>
  <c r="C93" i="49"/>
  <c r="D78" i="49"/>
  <c r="C78" i="49"/>
  <c r="N59" i="49"/>
  <c r="M59" i="49"/>
  <c r="N44" i="49"/>
  <c r="M44" i="49"/>
  <c r="D59" i="49"/>
  <c r="C59" i="49"/>
  <c r="D44" i="49"/>
  <c r="C44" i="49"/>
  <c r="N25" i="49"/>
  <c r="M25" i="49"/>
  <c r="N10" i="49"/>
  <c r="M10" i="49"/>
  <c r="D25" i="49"/>
  <c r="C25" i="49"/>
  <c r="D10" i="49"/>
  <c r="C10" i="49"/>
  <c r="C63" i="48"/>
  <c r="B63" i="48"/>
  <c r="C45" i="48"/>
  <c r="B45" i="48"/>
  <c r="C27" i="48"/>
  <c r="B27" i="48"/>
  <c r="C9" i="48"/>
  <c r="B9" i="48"/>
  <c r="F40" i="47"/>
  <c r="E40" i="47"/>
  <c r="D40" i="47"/>
  <c r="C40" i="47"/>
  <c r="F25" i="47"/>
  <c r="E25" i="47"/>
  <c r="D25" i="47"/>
  <c r="C25" i="47"/>
  <c r="A60" i="46"/>
  <c r="A36" i="46"/>
  <c r="E59" i="46"/>
  <c r="G59" i="46"/>
  <c r="H59" i="46"/>
  <c r="D59" i="46"/>
  <c r="C35" i="46"/>
  <c r="I35" i="46"/>
  <c r="G35" i="46"/>
  <c r="E35" i="46"/>
  <c r="F59" i="46"/>
  <c r="H35" i="46"/>
  <c r="B59" i="46"/>
  <c r="F35" i="46"/>
  <c r="D35" i="46"/>
  <c r="B35" i="46"/>
  <c r="I59" i="46"/>
  <c r="C59" i="46"/>
  <c r="C76" i="50" l="1"/>
  <c r="B76" i="50"/>
  <c r="C54" i="50"/>
  <c r="B54" i="50"/>
  <c r="C32" i="50"/>
  <c r="B32" i="50"/>
  <c r="C10" i="50"/>
  <c r="B10" i="50"/>
  <c r="N94" i="49"/>
  <c r="M94" i="49"/>
  <c r="N79" i="49"/>
  <c r="M79" i="49"/>
  <c r="D94" i="49"/>
  <c r="C94" i="49"/>
  <c r="D79" i="49"/>
  <c r="C79" i="49"/>
  <c r="N60" i="49"/>
  <c r="M60" i="49"/>
  <c r="N45" i="49"/>
  <c r="M45" i="49"/>
  <c r="D60" i="49"/>
  <c r="C60" i="49"/>
  <c r="D45" i="49"/>
  <c r="C45" i="49"/>
  <c r="N26" i="49"/>
  <c r="M26" i="49"/>
  <c r="N11" i="49"/>
  <c r="M11" i="49"/>
  <c r="D26" i="49"/>
  <c r="C26" i="49"/>
  <c r="D11" i="49"/>
  <c r="C11" i="49"/>
  <c r="C64" i="48"/>
  <c r="B64" i="48"/>
  <c r="C46" i="48"/>
  <c r="B46" i="48"/>
  <c r="C28" i="48"/>
  <c r="B28" i="48"/>
  <c r="C10" i="48"/>
  <c r="B10" i="48"/>
  <c r="F41" i="47"/>
  <c r="E41" i="47"/>
  <c r="D41" i="47"/>
  <c r="C41" i="47"/>
  <c r="F26" i="47"/>
  <c r="E26" i="47"/>
  <c r="D26" i="47"/>
  <c r="C26" i="47"/>
  <c r="A61" i="46"/>
  <c r="A37" i="46"/>
  <c r="I60" i="46"/>
  <c r="G60" i="46"/>
  <c r="H60" i="46"/>
  <c r="G36" i="46"/>
  <c r="C60" i="46"/>
  <c r="F60" i="46"/>
  <c r="F36" i="46"/>
  <c r="E36" i="46"/>
  <c r="D60" i="46"/>
  <c r="C36" i="46"/>
  <c r="I36" i="46"/>
  <c r="B36" i="46"/>
  <c r="B60" i="46"/>
  <c r="E60" i="46"/>
  <c r="D36" i="46"/>
  <c r="H36" i="46"/>
  <c r="C77" i="50" l="1"/>
  <c r="B77" i="50"/>
  <c r="C55" i="50"/>
  <c r="B55" i="50"/>
  <c r="C33" i="50"/>
  <c r="B33" i="50"/>
  <c r="C11" i="50"/>
  <c r="B11" i="50"/>
  <c r="N95" i="49"/>
  <c r="M95" i="49"/>
  <c r="N80" i="49"/>
  <c r="M80" i="49"/>
  <c r="D95" i="49"/>
  <c r="C95" i="49"/>
  <c r="D80" i="49"/>
  <c r="C80" i="49"/>
  <c r="N61" i="49"/>
  <c r="M61" i="49"/>
  <c r="N46" i="49"/>
  <c r="M46" i="49"/>
  <c r="D61" i="49"/>
  <c r="C61" i="49"/>
  <c r="D46" i="49"/>
  <c r="C46" i="49"/>
  <c r="N27" i="49"/>
  <c r="M27" i="49"/>
  <c r="N12" i="49"/>
  <c r="M12" i="49"/>
  <c r="D27" i="49"/>
  <c r="C27" i="49"/>
  <c r="D12" i="49"/>
  <c r="C12" i="49"/>
  <c r="C65" i="48"/>
  <c r="B65" i="48"/>
  <c r="C47" i="48"/>
  <c r="B47" i="48"/>
  <c r="C29" i="48"/>
  <c r="B29" i="48"/>
  <c r="C11" i="48"/>
  <c r="B11" i="48"/>
  <c r="F42" i="47"/>
  <c r="E42" i="47"/>
  <c r="D42" i="47"/>
  <c r="C42" i="47"/>
  <c r="F27" i="47"/>
  <c r="E27" i="47"/>
  <c r="D27" i="47"/>
  <c r="C27" i="47"/>
  <c r="A62" i="46"/>
  <c r="A38" i="46"/>
  <c r="G61" i="46"/>
  <c r="E61" i="46"/>
  <c r="H37" i="46"/>
  <c r="C37" i="46"/>
  <c r="I37" i="46"/>
  <c r="B61" i="46"/>
  <c r="G37" i="46"/>
  <c r="C61" i="46"/>
  <c r="F61" i="46"/>
  <c r="D61" i="46"/>
  <c r="B37" i="46"/>
  <c r="D37" i="46"/>
  <c r="I61" i="46"/>
  <c r="H61" i="46"/>
  <c r="E37" i="46"/>
  <c r="F37" i="46"/>
  <c r="C78" i="50" l="1"/>
  <c r="B78" i="50"/>
  <c r="C56" i="50"/>
  <c r="B56" i="50"/>
  <c r="C34" i="50"/>
  <c r="B34" i="50"/>
  <c r="C12" i="50"/>
  <c r="B12" i="50"/>
  <c r="N96" i="49"/>
  <c r="M96" i="49"/>
  <c r="N81" i="49"/>
  <c r="M81" i="49"/>
  <c r="D96" i="49"/>
  <c r="C96" i="49"/>
  <c r="D81" i="49"/>
  <c r="C81" i="49"/>
  <c r="N62" i="49"/>
  <c r="M62" i="49"/>
  <c r="N47" i="49"/>
  <c r="M47" i="49"/>
  <c r="D62" i="49"/>
  <c r="C62" i="49"/>
  <c r="D47" i="49"/>
  <c r="C47" i="49"/>
  <c r="N28" i="49"/>
  <c r="M28" i="49"/>
  <c r="N13" i="49"/>
  <c r="M13" i="49"/>
  <c r="D28" i="49"/>
  <c r="C28" i="49"/>
  <c r="D13" i="49"/>
  <c r="C13" i="49"/>
  <c r="C66" i="48"/>
  <c r="B66" i="48"/>
  <c r="C48" i="48"/>
  <c r="B48" i="48"/>
  <c r="C30" i="48"/>
  <c r="B30" i="48"/>
  <c r="C12" i="48"/>
  <c r="B12" i="48"/>
  <c r="F43" i="47"/>
  <c r="E43" i="47"/>
  <c r="D43" i="47"/>
  <c r="C43" i="47"/>
  <c r="F28" i="47"/>
  <c r="E28" i="47"/>
  <c r="D28" i="47"/>
  <c r="C28" i="47"/>
  <c r="A63" i="46"/>
  <c r="A39" i="46"/>
  <c r="G38" i="46"/>
  <c r="F38" i="46"/>
  <c r="G62" i="46"/>
  <c r="I38" i="46"/>
  <c r="E38" i="46"/>
  <c r="H38" i="46"/>
  <c r="H62" i="46"/>
  <c r="B38" i="46"/>
  <c r="B62" i="46"/>
  <c r="E62" i="46"/>
  <c r="F62" i="46"/>
  <c r="I62" i="46"/>
  <c r="D38" i="46"/>
  <c r="C38" i="46"/>
  <c r="C62" i="46"/>
  <c r="D62" i="46"/>
  <c r="C79" i="50" l="1"/>
  <c r="B79" i="50"/>
  <c r="C57" i="50"/>
  <c r="B57" i="50"/>
  <c r="C35" i="50"/>
  <c r="B35" i="50"/>
  <c r="C13" i="50"/>
  <c r="B13" i="50"/>
  <c r="N97" i="49"/>
  <c r="M97" i="49"/>
  <c r="N82" i="49"/>
  <c r="M82" i="49"/>
  <c r="D97" i="49"/>
  <c r="C97" i="49"/>
  <c r="D82" i="49"/>
  <c r="C82" i="49"/>
  <c r="N63" i="49"/>
  <c r="M63" i="49"/>
  <c r="N48" i="49"/>
  <c r="M48" i="49"/>
  <c r="D63" i="49"/>
  <c r="C63" i="49"/>
  <c r="D48" i="49"/>
  <c r="C48" i="49"/>
  <c r="N29" i="49"/>
  <c r="M29" i="49"/>
  <c r="N14" i="49"/>
  <c r="M14" i="49"/>
  <c r="D29" i="49"/>
  <c r="C29" i="49"/>
  <c r="D14" i="49"/>
  <c r="C14" i="49"/>
  <c r="C67" i="48"/>
  <c r="B67" i="48"/>
  <c r="C49" i="48"/>
  <c r="B49" i="48"/>
  <c r="C31" i="48"/>
  <c r="B31" i="48"/>
  <c r="C13" i="48"/>
  <c r="B13" i="48"/>
  <c r="F44" i="47"/>
  <c r="E44" i="47"/>
  <c r="D44" i="47"/>
  <c r="C44" i="47"/>
  <c r="F29" i="47"/>
  <c r="E29" i="47"/>
  <c r="D29" i="47"/>
  <c r="C29" i="47"/>
  <c r="A64" i="46"/>
  <c r="A40" i="46"/>
  <c r="F63" i="46"/>
  <c r="I63" i="46"/>
  <c r="E39" i="46"/>
  <c r="D39" i="46"/>
  <c r="E63" i="46"/>
  <c r="D63" i="46"/>
  <c r="F39" i="46"/>
  <c r="B39" i="46"/>
  <c r="I39" i="46"/>
  <c r="H63" i="46"/>
  <c r="C63" i="46"/>
  <c r="C39" i="46"/>
  <c r="B63" i="46"/>
  <c r="G39" i="46"/>
  <c r="H39" i="46"/>
  <c r="G63" i="46"/>
  <c r="C80" i="50" l="1"/>
  <c r="B80" i="50"/>
  <c r="C58" i="50"/>
  <c r="B58" i="50"/>
  <c r="C36" i="50"/>
  <c r="B36" i="50"/>
  <c r="C14" i="50"/>
  <c r="B14" i="50"/>
  <c r="N98" i="49"/>
  <c r="M98" i="49"/>
  <c r="N83" i="49"/>
  <c r="M83" i="49"/>
  <c r="D98" i="49"/>
  <c r="C98" i="49"/>
  <c r="D83" i="49"/>
  <c r="C83" i="49"/>
  <c r="N64" i="49"/>
  <c r="M64" i="49"/>
  <c r="N49" i="49"/>
  <c r="M49" i="49"/>
  <c r="D64" i="49"/>
  <c r="C64" i="49"/>
  <c r="D49" i="49"/>
  <c r="C49" i="49"/>
  <c r="N30" i="49"/>
  <c r="M30" i="49"/>
  <c r="N15" i="49"/>
  <c r="M15" i="49"/>
  <c r="D30" i="49"/>
  <c r="C30" i="49"/>
  <c r="D15" i="49"/>
  <c r="C15" i="49"/>
  <c r="C68" i="48"/>
  <c r="B68" i="48"/>
  <c r="C50" i="48"/>
  <c r="B50" i="48"/>
  <c r="C32" i="48"/>
  <c r="B32" i="48"/>
  <c r="C14" i="48"/>
  <c r="B14" i="48"/>
  <c r="F45" i="47"/>
  <c r="E45" i="47"/>
  <c r="D45" i="47"/>
  <c r="C45" i="47"/>
  <c r="F30" i="47"/>
  <c r="E30" i="47"/>
  <c r="D30" i="47"/>
  <c r="C30" i="47"/>
  <c r="A65" i="46"/>
  <c r="A41" i="46"/>
  <c r="F40" i="46"/>
  <c r="B64" i="46"/>
  <c r="D40" i="46"/>
  <c r="C40" i="46"/>
  <c r="F64" i="46"/>
  <c r="G64" i="46"/>
  <c r="H40" i="46"/>
  <c r="I64" i="46"/>
  <c r="B40" i="46"/>
  <c r="G40" i="46"/>
  <c r="D64" i="46"/>
  <c r="I40" i="46"/>
  <c r="E64" i="46"/>
  <c r="C64" i="46"/>
  <c r="E40" i="46"/>
  <c r="H64" i="46"/>
  <c r="C81" i="50" l="1"/>
  <c r="B81" i="50"/>
  <c r="C59" i="50"/>
  <c r="B59" i="50"/>
  <c r="C37" i="50"/>
  <c r="B37" i="50"/>
  <c r="C15" i="50"/>
  <c r="B15" i="50"/>
  <c r="N99" i="49"/>
  <c r="M99" i="49"/>
  <c r="N84" i="49"/>
  <c r="M84" i="49"/>
  <c r="D99" i="49"/>
  <c r="C99" i="49"/>
  <c r="D84" i="49"/>
  <c r="C84" i="49"/>
  <c r="N65" i="49"/>
  <c r="M65" i="49"/>
  <c r="N50" i="49"/>
  <c r="M50" i="49"/>
  <c r="D65" i="49"/>
  <c r="C65" i="49"/>
  <c r="D50" i="49"/>
  <c r="C50" i="49"/>
  <c r="N31" i="49"/>
  <c r="M31" i="49"/>
  <c r="N16" i="49"/>
  <c r="M16" i="49"/>
  <c r="D31" i="49"/>
  <c r="C31" i="49"/>
  <c r="D16" i="49"/>
  <c r="C16" i="49"/>
  <c r="C69" i="48"/>
  <c r="B69" i="48"/>
  <c r="C51" i="48"/>
  <c r="B51" i="48"/>
  <c r="C33" i="48"/>
  <c r="B33" i="48"/>
  <c r="C15" i="48"/>
  <c r="B15" i="48"/>
  <c r="F46" i="47"/>
  <c r="E46" i="47"/>
  <c r="D46" i="47"/>
  <c r="C46" i="47"/>
  <c r="F31" i="47"/>
  <c r="E31" i="47"/>
  <c r="D31" i="47"/>
  <c r="C31" i="47"/>
  <c r="A66" i="46"/>
  <c r="A42" i="46"/>
  <c r="C65" i="46"/>
  <c r="I41" i="46"/>
  <c r="B41" i="46"/>
  <c r="I65" i="46"/>
  <c r="E41" i="46"/>
  <c r="B65" i="46"/>
  <c r="G65" i="46"/>
  <c r="G41" i="46"/>
  <c r="D65" i="46"/>
  <c r="D41" i="46"/>
  <c r="F65" i="46"/>
  <c r="H65" i="46"/>
  <c r="H41" i="46"/>
  <c r="C41" i="46"/>
  <c r="F41" i="46"/>
  <c r="E65" i="46"/>
  <c r="C82" i="50" l="1"/>
  <c r="B82" i="50"/>
  <c r="C60" i="50"/>
  <c r="B60" i="50"/>
  <c r="C38" i="50"/>
  <c r="B38" i="50"/>
  <c r="C16" i="50"/>
  <c r="B16" i="50"/>
  <c r="N100" i="49"/>
  <c r="M100" i="49"/>
  <c r="N85" i="49"/>
  <c r="M85" i="49"/>
  <c r="D100" i="49"/>
  <c r="C100" i="49"/>
  <c r="D85" i="49"/>
  <c r="C85" i="49"/>
  <c r="N66" i="49"/>
  <c r="M66" i="49"/>
  <c r="N51" i="49"/>
  <c r="M51" i="49"/>
  <c r="D66" i="49"/>
  <c r="C66" i="49"/>
  <c r="D51" i="49"/>
  <c r="C51" i="49"/>
  <c r="N32" i="49"/>
  <c r="M32" i="49"/>
  <c r="N17" i="49"/>
  <c r="M17" i="49"/>
  <c r="D32" i="49"/>
  <c r="C32" i="49"/>
  <c r="D17" i="49"/>
  <c r="C17" i="49"/>
  <c r="C70" i="48"/>
  <c r="B70" i="48"/>
  <c r="C52" i="48"/>
  <c r="B52" i="48"/>
  <c r="C34" i="48"/>
  <c r="B34" i="48"/>
  <c r="C16" i="48"/>
  <c r="B16" i="48"/>
  <c r="F47" i="47"/>
  <c r="E47" i="47"/>
  <c r="D47" i="47"/>
  <c r="C47" i="47"/>
  <c r="F32" i="47"/>
  <c r="E32" i="47"/>
  <c r="D32" i="47"/>
  <c r="C32" i="47"/>
  <c r="F66" i="46"/>
  <c r="B42" i="46"/>
  <c r="B66" i="46"/>
  <c r="H42" i="46"/>
  <c r="C42" i="46"/>
  <c r="G42" i="46"/>
  <c r="E66" i="46"/>
  <c r="I66" i="46"/>
  <c r="I42" i="46"/>
  <c r="G66" i="46"/>
  <c r="D66" i="46"/>
  <c r="E42" i="46"/>
  <c r="C66" i="46"/>
  <c r="H66" i="46"/>
  <c r="D42" i="46"/>
  <c r="F42" i="46"/>
  <c r="T6" i="46" l="1"/>
  <c r="S6" i="46"/>
  <c r="T5" i="46"/>
  <c r="S5" i="46"/>
  <c r="N5" i="46"/>
  <c r="M5" i="46"/>
  <c r="R5" i="46"/>
  <c r="Q5" i="46"/>
  <c r="P5" i="46"/>
  <c r="O5" i="46"/>
  <c r="O6" i="46"/>
  <c r="P6" i="46"/>
  <c r="N6" i="46"/>
  <c r="M6" i="46"/>
  <c r="R6" i="46"/>
  <c r="Q6" i="46"/>
  <c r="C83" i="50"/>
  <c r="B83" i="50"/>
  <c r="C61" i="50"/>
  <c r="B61" i="50"/>
  <c r="C39" i="50"/>
  <c r="B39" i="50"/>
  <c r="C17" i="50"/>
  <c r="B17" i="50"/>
  <c r="N101" i="49"/>
  <c r="M101" i="49"/>
  <c r="N86" i="49"/>
  <c r="M86" i="49"/>
  <c r="D101" i="49"/>
  <c r="C101" i="49"/>
  <c r="D86" i="49"/>
  <c r="C86" i="49"/>
  <c r="N67" i="49"/>
  <c r="M67" i="49"/>
  <c r="N52" i="49"/>
  <c r="M52" i="49"/>
  <c r="D67" i="49"/>
  <c r="C67" i="49"/>
  <c r="D52" i="49"/>
  <c r="C52" i="49"/>
  <c r="N33" i="49"/>
  <c r="M33" i="49"/>
  <c r="N18" i="49"/>
  <c r="M18" i="49"/>
  <c r="D33" i="49"/>
  <c r="C33" i="49"/>
  <c r="D18" i="49"/>
  <c r="C18" i="49"/>
  <c r="C71" i="48"/>
  <c r="B71" i="48"/>
  <c r="C53" i="48"/>
  <c r="B53" i="48"/>
  <c r="C35" i="48"/>
  <c r="B35" i="48"/>
  <c r="C17" i="48"/>
  <c r="B17" i="48"/>
  <c r="F48" i="47"/>
  <c r="E48" i="47"/>
  <c r="D48" i="47"/>
  <c r="C48" i="47"/>
  <c r="F33" i="47"/>
  <c r="E33" i="47"/>
  <c r="D33" i="47"/>
  <c r="C33" i="47"/>
  <c r="AT122" i="50"/>
  <c r="H7" i="49"/>
  <c r="AT12" i="50"/>
  <c r="AE100" i="50"/>
  <c r="V61" i="48"/>
  <c r="S7" i="49"/>
  <c r="AE6" i="48"/>
  <c r="AE24" i="48"/>
  <c r="H82" i="49"/>
  <c r="I8" i="47"/>
  <c r="S14" i="49"/>
  <c r="H49" i="49"/>
  <c r="K15" i="47"/>
  <c r="K8" i="47"/>
  <c r="S48" i="49"/>
  <c r="V41" i="48"/>
  <c r="R76" i="49"/>
  <c r="S42" i="49"/>
  <c r="AE41" i="48"/>
  <c r="V5" i="48"/>
  <c r="AE78" i="50"/>
  <c r="H48" i="49"/>
  <c r="R60" i="48"/>
  <c r="I14" i="49"/>
  <c r="R15" i="49"/>
  <c r="K16" i="47"/>
  <c r="I8" i="49"/>
  <c r="I83" i="49"/>
  <c r="V10" i="48"/>
  <c r="R24" i="48"/>
  <c r="R75" i="49"/>
  <c r="P6" i="48"/>
  <c r="V64" i="48"/>
  <c r="H8" i="49"/>
  <c r="AE7" i="48"/>
  <c r="V28" i="48"/>
  <c r="L16" i="47"/>
  <c r="Q6" i="48"/>
  <c r="Q42" i="48"/>
  <c r="AT100" i="50"/>
  <c r="I42" i="49"/>
  <c r="AE60" i="48"/>
  <c r="I82" i="49"/>
  <c r="V46" i="48"/>
  <c r="AT34" i="50"/>
  <c r="V42" i="48"/>
  <c r="J9" i="47"/>
  <c r="I75" i="49"/>
  <c r="V23" i="48"/>
  <c r="K9" i="47"/>
  <c r="I9" i="47"/>
  <c r="V59" i="48"/>
  <c r="R42" i="49"/>
  <c r="J15" i="47"/>
  <c r="P24" i="48"/>
  <c r="I49" i="49"/>
  <c r="R82" i="49"/>
  <c r="V24" i="48"/>
  <c r="S75" i="49"/>
  <c r="R6" i="48"/>
  <c r="I76" i="49"/>
  <c r="J8" i="47"/>
  <c r="AE122" i="50"/>
  <c r="V43" i="48"/>
  <c r="S83" i="49"/>
  <c r="AE42" i="48"/>
  <c r="P42" i="48"/>
  <c r="AE12" i="50"/>
  <c r="V25" i="48"/>
  <c r="AE43" i="48"/>
  <c r="AE56" i="50"/>
  <c r="Q60" i="48"/>
  <c r="AE59" i="48"/>
  <c r="S41" i="49"/>
  <c r="AE5" i="48"/>
  <c r="I15" i="49"/>
  <c r="R49" i="49"/>
  <c r="I48" i="49"/>
  <c r="R83" i="49"/>
  <c r="V6" i="48"/>
  <c r="Q24" i="48"/>
  <c r="AE61" i="48"/>
  <c r="R48" i="49"/>
  <c r="H76" i="49"/>
  <c r="AE23" i="48"/>
  <c r="I15" i="47"/>
  <c r="AE34" i="50"/>
  <c r="I16" i="47"/>
  <c r="V7" i="48"/>
  <c r="AE25" i="48"/>
  <c r="S8" i="49"/>
  <c r="AT78" i="50"/>
  <c r="S15" i="49"/>
  <c r="H83" i="49"/>
  <c r="P60" i="48"/>
  <c r="L8" i="47"/>
  <c r="S82" i="49"/>
  <c r="R41" i="49"/>
  <c r="H14" i="49"/>
  <c r="H41" i="49"/>
  <c r="I7" i="49"/>
  <c r="S76" i="49"/>
  <c r="J16" i="47"/>
  <c r="S49" i="49"/>
  <c r="L9" i="47"/>
  <c r="V60" i="48"/>
  <c r="R8" i="49"/>
  <c r="AT56" i="50"/>
  <c r="L15" i="47"/>
  <c r="R14" i="49"/>
  <c r="H42" i="49"/>
  <c r="I41" i="49"/>
  <c r="H15" i="49"/>
  <c r="R7" i="49"/>
  <c r="R42" i="48"/>
  <c r="H75" i="49"/>
  <c r="AT119" i="50" l="1"/>
  <c r="AT125" i="50" s="1"/>
  <c r="AT120" i="50" s="1"/>
  <c r="AT121" i="50" s="1"/>
  <c r="AT116" i="50"/>
  <c r="AT118" i="50"/>
  <c r="AL118" i="50"/>
  <c r="AU116" i="50"/>
  <c r="AL117" i="50"/>
  <c r="AL119" i="50" a="1"/>
  <c r="AL119" i="50" s="1"/>
  <c r="AJ118" i="50"/>
  <c r="AJ119" i="50" s="1"/>
  <c r="AO119" i="50" s="1"/>
  <c r="AK118" i="50"/>
  <c r="AJ117" i="50"/>
  <c r="AK117" i="50"/>
  <c r="AE119" i="50"/>
  <c r="AE116" i="50"/>
  <c r="AE118" i="50"/>
  <c r="W118" i="50"/>
  <c r="AF116" i="50"/>
  <c r="AT97" i="50"/>
  <c r="AT103" i="50" s="1"/>
  <c r="AT98" i="50" s="1"/>
  <c r="AT99" i="50" s="1"/>
  <c r="W117" i="50"/>
  <c r="W119" i="50" a="1"/>
  <c r="W119" i="50" s="1"/>
  <c r="U118" i="50"/>
  <c r="U119" i="50" s="1"/>
  <c r="Z119" i="50" s="1"/>
  <c r="V118" i="50"/>
  <c r="U117" i="50"/>
  <c r="V117" i="50"/>
  <c r="AT94" i="50"/>
  <c r="AT96" i="50"/>
  <c r="AL96" i="50"/>
  <c r="AU94" i="50"/>
  <c r="AL95" i="50"/>
  <c r="AL97" i="50" a="1"/>
  <c r="AL97" i="50" s="1"/>
  <c r="AJ96" i="50"/>
  <c r="AJ97" i="50" s="1"/>
  <c r="AO97" i="50" s="1"/>
  <c r="AK96" i="50"/>
  <c r="AJ95" i="50"/>
  <c r="AK95" i="50"/>
  <c r="AE97" i="50"/>
  <c r="AE94" i="50"/>
  <c r="AE96" i="50"/>
  <c r="W96" i="50"/>
  <c r="AF94" i="50"/>
  <c r="W95" i="50"/>
  <c r="W97" i="50" a="1"/>
  <c r="W97" i="50" s="1"/>
  <c r="U96" i="50"/>
  <c r="U97" i="50" s="1"/>
  <c r="Z97" i="50" s="1"/>
  <c r="V96" i="50"/>
  <c r="U95" i="50"/>
  <c r="V95" i="50"/>
  <c r="AT75" i="50"/>
  <c r="AT81" i="50" s="1"/>
  <c r="AT76" i="50" s="1"/>
  <c r="AT77" i="50" s="1"/>
  <c r="AT72" i="50"/>
  <c r="AT74" i="50"/>
  <c r="AL74" i="50"/>
  <c r="AU72" i="50"/>
  <c r="AL73" i="50"/>
  <c r="AL75" i="50" a="1"/>
  <c r="AL75" i="50" s="1"/>
  <c r="AJ74" i="50"/>
  <c r="AJ75" i="50" s="1"/>
  <c r="AO75" i="50" s="1"/>
  <c r="AK74" i="50"/>
  <c r="AJ73" i="50"/>
  <c r="AK73" i="50"/>
  <c r="AE75" i="50"/>
  <c r="AE72" i="50"/>
  <c r="AE74" i="50"/>
  <c r="W74" i="50"/>
  <c r="AF72" i="50"/>
  <c r="W73" i="50"/>
  <c r="W75" i="50" a="1"/>
  <c r="W75" i="50" s="1"/>
  <c r="U74" i="50"/>
  <c r="U75" i="50" s="1"/>
  <c r="Z75" i="50" s="1"/>
  <c r="V74" i="50"/>
  <c r="U73" i="50"/>
  <c r="V73" i="50"/>
  <c r="AT53" i="50"/>
  <c r="AT50" i="50"/>
  <c r="AT52" i="50"/>
  <c r="AL52" i="50"/>
  <c r="AU50" i="50"/>
  <c r="AL51" i="50"/>
  <c r="AL53" i="50" a="1"/>
  <c r="AL53" i="50" s="1"/>
  <c r="AJ52" i="50"/>
  <c r="AJ53" i="50" s="1"/>
  <c r="AO53" i="50" s="1"/>
  <c r="AK52" i="50"/>
  <c r="AJ51" i="50"/>
  <c r="AK51" i="50"/>
  <c r="AE53" i="50"/>
  <c r="AE50" i="50"/>
  <c r="AE52" i="50"/>
  <c r="W52" i="50"/>
  <c r="AF50" i="50"/>
  <c r="W51" i="50"/>
  <c r="W53" i="50" a="1"/>
  <c r="W53" i="50" s="1"/>
  <c r="U52" i="50"/>
  <c r="U53" i="50" s="1"/>
  <c r="Z53" i="50" s="1"/>
  <c r="V52" i="50"/>
  <c r="U51" i="50"/>
  <c r="V51" i="50"/>
  <c r="AT31" i="50"/>
  <c r="AT28" i="50"/>
  <c r="AT30" i="50"/>
  <c r="AL30" i="50"/>
  <c r="AU28" i="50"/>
  <c r="AL29" i="50"/>
  <c r="AL31" i="50" a="1"/>
  <c r="AL31" i="50" s="1"/>
  <c r="AJ30" i="50"/>
  <c r="AJ31" i="50" s="1"/>
  <c r="AO31" i="50" s="1"/>
  <c r="AK30" i="50"/>
  <c r="AJ29" i="50"/>
  <c r="AK29" i="50"/>
  <c r="AE31" i="50"/>
  <c r="AE28" i="50"/>
  <c r="AE30" i="50"/>
  <c r="W30" i="50"/>
  <c r="AF28" i="50"/>
  <c r="W29" i="50"/>
  <c r="W31" i="50" a="1"/>
  <c r="W31" i="50" s="1"/>
  <c r="U30" i="50"/>
  <c r="U31" i="50" s="1"/>
  <c r="Z31" i="50" s="1"/>
  <c r="V30" i="50"/>
  <c r="U29" i="50"/>
  <c r="V29" i="50"/>
  <c r="AT9" i="50"/>
  <c r="AT6" i="50"/>
  <c r="AT8" i="50"/>
  <c r="AL8" i="50"/>
  <c r="AU6" i="50"/>
  <c r="AL7" i="50"/>
  <c r="AL9" i="50" a="1"/>
  <c r="AL9" i="50" s="1"/>
  <c r="AJ8" i="50"/>
  <c r="AJ9" i="50" s="1"/>
  <c r="AO9" i="50" s="1"/>
  <c r="AK8" i="50"/>
  <c r="AJ7" i="50"/>
  <c r="AK7" i="50"/>
  <c r="AE9" i="50"/>
  <c r="AE6" i="50"/>
  <c r="AE8" i="50"/>
  <c r="W8" i="50"/>
  <c r="AF6" i="50"/>
  <c r="W7" i="50"/>
  <c r="W9" i="50" a="1"/>
  <c r="W9" i="50" s="1"/>
  <c r="U8" i="50"/>
  <c r="U9" i="50" s="1"/>
  <c r="Z9" i="50" s="1"/>
  <c r="V8" i="50"/>
  <c r="U7" i="50"/>
  <c r="V7" i="50"/>
  <c r="R85" i="49"/>
  <c r="S85" i="49"/>
  <c r="R78" i="49"/>
  <c r="S78" i="49"/>
  <c r="H85" i="49"/>
  <c r="I85" i="49"/>
  <c r="I78" i="49"/>
  <c r="H78" i="49"/>
  <c r="R51" i="49"/>
  <c r="S51" i="49"/>
  <c r="S44" i="49"/>
  <c r="R44" i="49"/>
  <c r="H51" i="49"/>
  <c r="I51" i="49"/>
  <c r="H44" i="49"/>
  <c r="I44" i="49"/>
  <c r="R17" i="49"/>
  <c r="S17" i="49"/>
  <c r="R10" i="49"/>
  <c r="S10" i="49"/>
  <c r="H17" i="49"/>
  <c r="I17" i="49"/>
  <c r="H10" i="49"/>
  <c r="I10" i="49"/>
  <c r="AF59" i="48"/>
  <c r="AF61" i="48"/>
  <c r="AF60" i="48"/>
  <c r="AA60" i="48"/>
  <c r="Z61" i="48"/>
  <c r="AA61" i="48"/>
  <c r="R61" i="48"/>
  <c r="R62" i="48" s="1"/>
  <c r="Z60" i="48"/>
  <c r="Z59" i="48"/>
  <c r="AA59" i="48"/>
  <c r="Q61" i="48"/>
  <c r="Q62" i="48" s="1"/>
  <c r="P62" i="48"/>
  <c r="R59" i="48"/>
  <c r="J61" i="48"/>
  <c r="Q59" i="48"/>
  <c r="G68" i="48"/>
  <c r="G67" i="48" s="1"/>
  <c r="K66" i="48" s="1"/>
  <c r="J62" i="48"/>
  <c r="F68" i="48"/>
  <c r="H62" i="48"/>
  <c r="I62" i="48"/>
  <c r="F62" i="48"/>
  <c r="G62" i="48"/>
  <c r="H61" i="48"/>
  <c r="I61" i="48"/>
  <c r="F61" i="48"/>
  <c r="G61" i="48"/>
  <c r="AF41" i="48"/>
  <c r="AF43" i="48"/>
  <c r="AF42" i="48"/>
  <c r="AA42" i="48"/>
  <c r="Z43" i="48"/>
  <c r="AA43" i="48"/>
  <c r="R43" i="48"/>
  <c r="R44" i="48" s="1"/>
  <c r="Z42" i="48"/>
  <c r="Z41" i="48"/>
  <c r="AA41" i="48"/>
  <c r="Q43" i="48"/>
  <c r="P44" i="48"/>
  <c r="R41" i="48"/>
  <c r="J43" i="48"/>
  <c r="Q41" i="48"/>
  <c r="G50" i="48"/>
  <c r="G49" i="48" s="1"/>
  <c r="K48" i="48" s="1"/>
  <c r="J44" i="48"/>
  <c r="F50" i="48"/>
  <c r="H44" i="48"/>
  <c r="I44" i="48"/>
  <c r="F44" i="48"/>
  <c r="G44" i="48"/>
  <c r="H43" i="48"/>
  <c r="I43" i="48"/>
  <c r="F43" i="48"/>
  <c r="G43" i="48"/>
  <c r="AF23" i="48"/>
  <c r="AF25" i="48"/>
  <c r="AF24" i="48"/>
  <c r="AA24" i="48"/>
  <c r="Z25" i="48"/>
  <c r="AA25" i="48"/>
  <c r="R25" i="48"/>
  <c r="R26" i="48" s="1"/>
  <c r="Z24" i="48"/>
  <c r="Z23" i="48"/>
  <c r="AA23" i="48"/>
  <c r="Q25" i="48"/>
  <c r="Q26" i="48" s="1"/>
  <c r="P26" i="48"/>
  <c r="R23" i="48"/>
  <c r="J25" i="48"/>
  <c r="Q23" i="48"/>
  <c r="G32" i="48"/>
  <c r="G31" i="48" s="1"/>
  <c r="K30" i="48" s="1"/>
  <c r="J26" i="48"/>
  <c r="F32" i="48"/>
  <c r="H26" i="48"/>
  <c r="I26" i="48"/>
  <c r="F26" i="48"/>
  <c r="G26" i="48"/>
  <c r="H25" i="48"/>
  <c r="I25" i="48"/>
  <c r="F25" i="48"/>
  <c r="G25" i="48"/>
  <c r="AF5" i="48"/>
  <c r="AF7" i="48"/>
  <c r="AF6" i="48"/>
  <c r="AA6" i="48"/>
  <c r="Z7" i="48"/>
  <c r="AA7" i="48"/>
  <c r="R7" i="48"/>
  <c r="R8" i="48" s="1"/>
  <c r="Z6" i="48"/>
  <c r="Z5" i="48"/>
  <c r="AA5" i="48"/>
  <c r="Q7" i="48"/>
  <c r="P8" i="48"/>
  <c r="R5" i="48"/>
  <c r="J7" i="48"/>
  <c r="Q5" i="48"/>
  <c r="G14" i="48"/>
  <c r="G13" i="48" s="1"/>
  <c r="K12" i="48" s="1"/>
  <c r="J8" i="48"/>
  <c r="F14" i="48"/>
  <c r="H8" i="48"/>
  <c r="I8" i="48"/>
  <c r="F8" i="48"/>
  <c r="G8" i="48"/>
  <c r="H7" i="48"/>
  <c r="I7" i="48"/>
  <c r="F7" i="48"/>
  <c r="G7" i="48"/>
  <c r="J18" i="47"/>
  <c r="K18" i="47"/>
  <c r="L18" i="47"/>
  <c r="I18" i="47"/>
  <c r="J11" i="47"/>
  <c r="K11" i="47"/>
  <c r="L11" i="47"/>
  <c r="I11" i="47"/>
  <c r="AE108" i="50"/>
  <c r="AE64" i="50"/>
  <c r="AT82" i="50"/>
  <c r="AT86" i="50"/>
  <c r="AT42" i="50"/>
  <c r="AE130" i="50"/>
  <c r="AT130" i="50"/>
  <c r="AE20" i="50"/>
  <c r="AE86" i="50"/>
  <c r="AT64" i="50"/>
  <c r="AE42" i="50"/>
  <c r="AT20" i="50"/>
  <c r="AT108" i="50"/>
  <c r="AU130" i="50" l="1"/>
  <c r="AK123" i="50"/>
  <c r="AK124" i="50"/>
  <c r="AM119" i="50"/>
  <c r="AP119" i="50"/>
  <c r="AK119" i="50"/>
  <c r="AF130" i="50"/>
  <c r="AE125" i="50"/>
  <c r="V123" i="50"/>
  <c r="V124" i="50"/>
  <c r="X119" i="50"/>
  <c r="Y119" i="50" s="1"/>
  <c r="U124" i="50" s="1"/>
  <c r="Y124" i="50" s="1"/>
  <c r="AA119" i="50"/>
  <c r="AU108" i="50"/>
  <c r="V119" i="50"/>
  <c r="AK101" i="50"/>
  <c r="AK102" i="50"/>
  <c r="AP97" i="50"/>
  <c r="AM97" i="50"/>
  <c r="AN97" i="50" s="1"/>
  <c r="AJ102" i="50" s="1"/>
  <c r="AN102" i="50" s="1"/>
  <c r="AK97" i="50"/>
  <c r="AF108" i="50"/>
  <c r="AE103" i="50"/>
  <c r="V101" i="50"/>
  <c r="V102" i="50"/>
  <c r="AA97" i="50"/>
  <c r="X97" i="50"/>
  <c r="Y97" i="50" s="1"/>
  <c r="U102" i="50" s="1"/>
  <c r="Y102" i="50" s="1"/>
  <c r="V97" i="50"/>
  <c r="AU86" i="50"/>
  <c r="AT83" i="50"/>
  <c r="AK79" i="50"/>
  <c r="AK80" i="50"/>
  <c r="AP75" i="50"/>
  <c r="AM75" i="50"/>
  <c r="AN75" i="50" s="1"/>
  <c r="AJ80" i="50" s="1"/>
  <c r="AN80" i="50" s="1"/>
  <c r="AK75" i="50"/>
  <c r="AF86" i="50"/>
  <c r="AE81" i="50"/>
  <c r="V79" i="50"/>
  <c r="V80" i="50"/>
  <c r="AA75" i="50"/>
  <c r="V75" i="50"/>
  <c r="X75" i="50"/>
  <c r="Y75" i="50" s="1"/>
  <c r="U80" i="50" s="1"/>
  <c r="Y80" i="50" s="1"/>
  <c r="AU64" i="50"/>
  <c r="AT59" i="50"/>
  <c r="AK57" i="50"/>
  <c r="AK58" i="50"/>
  <c r="AP53" i="50"/>
  <c r="AK53" i="50"/>
  <c r="AM53" i="50"/>
  <c r="AN53" i="50" s="1"/>
  <c r="AJ58" i="50" s="1"/>
  <c r="AN58" i="50" s="1"/>
  <c r="AF64" i="50"/>
  <c r="AE59" i="50"/>
  <c r="V57" i="50"/>
  <c r="V58" i="50"/>
  <c r="AA53" i="50"/>
  <c r="X53" i="50"/>
  <c r="Y53" i="50" s="1"/>
  <c r="U58" i="50" s="1"/>
  <c r="Y58" i="50" s="1"/>
  <c r="V53" i="50"/>
  <c r="AU42" i="50"/>
  <c r="AT37" i="50"/>
  <c r="AK35" i="50"/>
  <c r="AK36" i="50"/>
  <c r="AM31" i="50"/>
  <c r="AN31" i="50" s="1"/>
  <c r="AJ36" i="50" s="1"/>
  <c r="AN36" i="50" s="1"/>
  <c r="AP31" i="50"/>
  <c r="AK31" i="50"/>
  <c r="AF42" i="50"/>
  <c r="AE37" i="50"/>
  <c r="V35" i="50"/>
  <c r="V36" i="50"/>
  <c r="X31" i="50"/>
  <c r="AA31" i="50"/>
  <c r="V31" i="50"/>
  <c r="AU20" i="50"/>
  <c r="AT15" i="50"/>
  <c r="AK13" i="50"/>
  <c r="AK14" i="50"/>
  <c r="AP9" i="50"/>
  <c r="AM9" i="50"/>
  <c r="AN9" i="50" s="1"/>
  <c r="AJ14" i="50" s="1"/>
  <c r="AN14" i="50" s="1"/>
  <c r="AK9" i="50"/>
  <c r="AF20" i="50"/>
  <c r="AE15" i="50"/>
  <c r="V13" i="50"/>
  <c r="V14" i="50"/>
  <c r="AA9" i="50"/>
  <c r="X9" i="50"/>
  <c r="Y9" i="50" s="1"/>
  <c r="V9" i="50"/>
  <c r="S61" i="48"/>
  <c r="S62" i="48"/>
  <c r="F67" i="48"/>
  <c r="F66" i="48" s="1"/>
  <c r="H66" i="48" s="1"/>
  <c r="H68" i="48"/>
  <c r="S43" i="48"/>
  <c r="Q44" i="48"/>
  <c r="S44" i="48" s="1"/>
  <c r="F49" i="48"/>
  <c r="H49" i="48" s="1"/>
  <c r="K43" i="48" s="1"/>
  <c r="M43" i="48" s="1"/>
  <c r="H50" i="48"/>
  <c r="S25" i="48"/>
  <c r="S26" i="48"/>
  <c r="F31" i="48"/>
  <c r="H31" i="48" s="1"/>
  <c r="K26" i="48" s="1"/>
  <c r="H32" i="48"/>
  <c r="S7" i="48"/>
  <c r="Q8" i="48"/>
  <c r="S8" i="48" s="1"/>
  <c r="F13" i="48"/>
  <c r="F12" i="48" s="1"/>
  <c r="H12" i="48" s="1"/>
  <c r="H14" i="48"/>
  <c r="AE82" i="50"/>
  <c r="AT126" i="50"/>
  <c r="AT16" i="50"/>
  <c r="AT60" i="50"/>
  <c r="AE60" i="50"/>
  <c r="AT104" i="50"/>
  <c r="AE126" i="50"/>
  <c r="AE104" i="50"/>
  <c r="AT38" i="50"/>
  <c r="AE16" i="50"/>
  <c r="AE38" i="50"/>
  <c r="AT127" i="50" l="1"/>
  <c r="AT128" i="50" s="1"/>
  <c r="AT105" i="50"/>
  <c r="AT106" i="50" s="1"/>
  <c r="AL124" i="50"/>
  <c r="AM124" i="50"/>
  <c r="AN119" i="50"/>
  <c r="AJ124" i="50" s="1"/>
  <c r="AN124" i="50" s="1"/>
  <c r="AE127" i="50"/>
  <c r="AE120" i="50"/>
  <c r="AE121" i="50" s="1"/>
  <c r="W124" i="50"/>
  <c r="X124" i="50"/>
  <c r="AB119" i="50"/>
  <c r="U123" i="50"/>
  <c r="Y123" i="50" s="1"/>
  <c r="AM102" i="50"/>
  <c r="AL102" i="50"/>
  <c r="AT107" i="50"/>
  <c r="AU107" i="50" s="1"/>
  <c r="AQ97" i="50"/>
  <c r="AJ101" i="50"/>
  <c r="AN101" i="50" s="1"/>
  <c r="AE105" i="50"/>
  <c r="AE98" i="50"/>
  <c r="AE99" i="50" s="1"/>
  <c r="X102" i="50"/>
  <c r="W102" i="50"/>
  <c r="AB97" i="50"/>
  <c r="U101" i="50"/>
  <c r="Y101" i="50" s="1"/>
  <c r="AT84" i="50"/>
  <c r="AT85" i="50"/>
  <c r="AU85" i="50" s="1"/>
  <c r="AM80" i="50"/>
  <c r="AL80" i="50"/>
  <c r="AQ75" i="50"/>
  <c r="AJ79" i="50"/>
  <c r="AN79" i="50" s="1"/>
  <c r="AE83" i="50"/>
  <c r="AE76" i="50"/>
  <c r="AE77" i="50" s="1"/>
  <c r="W80" i="50"/>
  <c r="X80" i="50"/>
  <c r="AB75" i="50"/>
  <c r="U79" i="50"/>
  <c r="Y79" i="50" s="1"/>
  <c r="AT61" i="50"/>
  <c r="AT54" i="50"/>
  <c r="AT55" i="50" s="1"/>
  <c r="AM58" i="50"/>
  <c r="AL58" i="50"/>
  <c r="AQ53" i="50"/>
  <c r="AJ57" i="50"/>
  <c r="AN57" i="50" s="1"/>
  <c r="AE61" i="50"/>
  <c r="AE54" i="50"/>
  <c r="AE55" i="50" s="1"/>
  <c r="W58" i="50"/>
  <c r="X58" i="50"/>
  <c r="AB53" i="50"/>
  <c r="U57" i="50"/>
  <c r="Y57" i="50" s="1"/>
  <c r="AT39" i="50"/>
  <c r="AT32" i="50"/>
  <c r="AT33" i="50" s="1"/>
  <c r="AM36" i="50"/>
  <c r="AL36" i="50"/>
  <c r="AQ31" i="50"/>
  <c r="AJ35" i="50"/>
  <c r="AN35" i="50" s="1"/>
  <c r="AE39" i="50"/>
  <c r="AE32" i="50"/>
  <c r="AE33" i="50" s="1"/>
  <c r="W36" i="50"/>
  <c r="X36" i="50"/>
  <c r="Y31" i="50"/>
  <c r="U36" i="50" s="1"/>
  <c r="Y36" i="50" s="1"/>
  <c r="AT17" i="50"/>
  <c r="AT10" i="50"/>
  <c r="AT11" i="50" s="1"/>
  <c r="AM14" i="50"/>
  <c r="AL14" i="50"/>
  <c r="AQ9" i="50"/>
  <c r="AJ13" i="50"/>
  <c r="AN13" i="50" s="1"/>
  <c r="AE17" i="50"/>
  <c r="AE10" i="50"/>
  <c r="AE11" i="50" s="1"/>
  <c r="W14" i="50"/>
  <c r="X14" i="50"/>
  <c r="U13" i="50"/>
  <c r="Y13" i="50" s="1"/>
  <c r="U14" i="50"/>
  <c r="Y14" i="50" s="1"/>
  <c r="AB9" i="50"/>
  <c r="S63" i="48"/>
  <c r="H67" i="48"/>
  <c r="K62" i="48" s="1"/>
  <c r="L62" i="48" s="1"/>
  <c r="S45" i="48"/>
  <c r="F48" i="48"/>
  <c r="H48" i="48" s="1"/>
  <c r="I48" i="48" s="1"/>
  <c r="J48" i="48" s="1"/>
  <c r="K44" i="48"/>
  <c r="L44" i="48" s="1"/>
  <c r="K42" i="48"/>
  <c r="L42" i="48" s="1"/>
  <c r="L48" i="48"/>
  <c r="M48" i="48"/>
  <c r="L43" i="48"/>
  <c r="S27" i="48"/>
  <c r="F30" i="48"/>
  <c r="H30" i="48" s="1"/>
  <c r="I30" i="48" s="1"/>
  <c r="J30" i="48" s="1"/>
  <c r="K25" i="48"/>
  <c r="L25" i="48" s="1"/>
  <c r="K24" i="48"/>
  <c r="M24" i="48" s="1"/>
  <c r="M30" i="48"/>
  <c r="M26" i="48"/>
  <c r="L26" i="48"/>
  <c r="L30" i="48"/>
  <c r="S9" i="48"/>
  <c r="H13" i="48"/>
  <c r="K7" i="48" s="1"/>
  <c r="M7" i="48" s="1"/>
  <c r="S28" i="48"/>
  <c r="S46" i="48"/>
  <c r="S10" i="48"/>
  <c r="S64" i="48"/>
  <c r="AT129" i="50" l="1"/>
  <c r="AU129" i="50" s="1"/>
  <c r="AQ119" i="50"/>
  <c r="AJ123" i="50"/>
  <c r="AN123" i="50" s="1"/>
  <c r="AE128" i="50"/>
  <c r="AE129" i="50"/>
  <c r="AF129" i="50" s="1"/>
  <c r="AE106" i="50"/>
  <c r="AE107" i="50"/>
  <c r="AF107" i="50" s="1"/>
  <c r="AE84" i="50"/>
  <c r="AE85" i="50"/>
  <c r="AF85" i="50" s="1"/>
  <c r="AT62" i="50"/>
  <c r="AT63" i="50"/>
  <c r="AU63" i="50" s="1"/>
  <c r="AE62" i="50"/>
  <c r="AE63" i="50"/>
  <c r="AF63" i="50" s="1"/>
  <c r="AT40" i="50"/>
  <c r="AT41" i="50"/>
  <c r="AU41" i="50" s="1"/>
  <c r="AE40" i="50"/>
  <c r="AE41" i="50"/>
  <c r="AF41" i="50" s="1"/>
  <c r="AB31" i="50"/>
  <c r="U35" i="50"/>
  <c r="Y35" i="50" s="1"/>
  <c r="AT18" i="50"/>
  <c r="AT19" i="50"/>
  <c r="AU19" i="50" s="1"/>
  <c r="AE18" i="50"/>
  <c r="AE19" i="50"/>
  <c r="AF19" i="50" s="1"/>
  <c r="S66" i="48"/>
  <c r="S68" i="48" s="1"/>
  <c r="M66" i="48"/>
  <c r="L66" i="48"/>
  <c r="M62" i="48"/>
  <c r="K60" i="48"/>
  <c r="M60" i="48" s="1"/>
  <c r="K61" i="48"/>
  <c r="M61" i="48" s="1"/>
  <c r="I66" i="48"/>
  <c r="J66" i="48" s="1"/>
  <c r="S48" i="48"/>
  <c r="S50" i="48" s="1"/>
  <c r="M42" i="48"/>
  <c r="M44" i="48"/>
  <c r="S30" i="48"/>
  <c r="S32" i="48" s="1"/>
  <c r="M25" i="48"/>
  <c r="L24" i="48"/>
  <c r="S12" i="48"/>
  <c r="S14" i="48" s="1"/>
  <c r="L7" i="48"/>
  <c r="K8" i="48"/>
  <c r="L8" i="48" s="1"/>
  <c r="I12" i="48"/>
  <c r="J12" i="48" s="1"/>
  <c r="K6" i="48"/>
  <c r="M6" i="48" s="1"/>
  <c r="M12" i="48"/>
  <c r="L12" i="48"/>
  <c r="L60" i="48" l="1"/>
  <c r="L61" i="48"/>
  <c r="M8" i="48"/>
  <c r="L6" i="48"/>
</calcChain>
</file>

<file path=xl/sharedStrings.xml><?xml version="1.0" encoding="utf-8"?>
<sst xmlns="http://schemas.openxmlformats.org/spreadsheetml/2006/main" count="4170" uniqueCount="290">
  <si>
    <t>Distance</t>
  </si>
  <si>
    <t>All merged, distance to expert's good cluster</t>
  </si>
  <si>
    <t>Leaning</t>
  </si>
  <si>
    <t>Elbow move</t>
  </si>
  <si>
    <t>Javelin</t>
  </si>
  <si>
    <t>Align arm</t>
  </si>
  <si>
    <t>PCA Value</t>
  </si>
  <si>
    <t>Groupe</t>
  </si>
  <si>
    <t>Numéro lancer</t>
  </si>
  <si>
    <t>Cadrant</t>
  </si>
  <si>
    <t>Distance (cm)</t>
  </si>
  <si>
    <t>Conseil</t>
  </si>
  <si>
    <t>Remarques</t>
  </si>
  <si>
    <t>Good</t>
  </si>
  <si>
    <t>Bad</t>
  </si>
  <si>
    <t>G2</t>
  </si>
  <si>
    <t>Out (17)</t>
  </si>
  <si>
    <t>2-1</t>
  </si>
  <si>
    <t>17-3</t>
  </si>
  <si>
    <t>6-1</t>
  </si>
  <si>
    <t>3-3</t>
  </si>
  <si>
    <t>7-3</t>
  </si>
  <si>
    <t>1-1</t>
  </si>
  <si>
    <t>13-1</t>
  </si>
  <si>
    <t>Leaning / javelin</t>
  </si>
  <si>
    <t>Out (3)</t>
  </si>
  <si>
    <t>19-1</t>
  </si>
  <si>
    <t>15-3</t>
  </si>
  <si>
    <t>16-3</t>
  </si>
  <si>
    <t>19-3</t>
  </si>
  <si>
    <t>13-3</t>
  </si>
  <si>
    <t>Out (13)</t>
  </si>
  <si>
    <t>16-1</t>
  </si>
  <si>
    <t>15-2</t>
  </si>
  <si>
    <t>9-3</t>
  </si>
  <si>
    <t>Out (15)</t>
  </si>
  <si>
    <t>2-3</t>
  </si>
  <si>
    <t>14-1</t>
  </si>
  <si>
    <t>18-1</t>
  </si>
  <si>
    <t>11-1</t>
  </si>
  <si>
    <t>4-1</t>
  </si>
  <si>
    <t>17-2</t>
  </si>
  <si>
    <t>Out (2)</t>
  </si>
  <si>
    <t>Javelin / Elbow Move</t>
  </si>
  <si>
    <t>Out (7)</t>
  </si>
  <si>
    <t>Out (19)</t>
  </si>
  <si>
    <t>Out (1)</t>
  </si>
  <si>
    <t>17-1</t>
  </si>
  <si>
    <t>8-3</t>
  </si>
  <si>
    <t>Javelin / Align arm</t>
  </si>
  <si>
    <t>GC</t>
  </si>
  <si>
    <t>2-4</t>
  </si>
  <si>
    <t>8-1</t>
  </si>
  <si>
    <t>12-1</t>
  </si>
  <si>
    <t>Align arm / leaning</t>
  </si>
  <si>
    <t>1 seul défaut</t>
  </si>
  <si>
    <t>9-1</t>
  </si>
  <si>
    <t>1-3</t>
  </si>
  <si>
    <t>Leaning / Elbow Move</t>
  </si>
  <si>
    <t>Aucun défaut</t>
  </si>
  <si>
    <t>Align arm / Elbow move</t>
  </si>
  <si>
    <t>6-3</t>
  </si>
  <si>
    <t>Out (14)</t>
  </si>
  <si>
    <t>Javelin / elbow move</t>
  </si>
  <si>
    <t>15-1</t>
  </si>
  <si>
    <t>12-3</t>
  </si>
  <si>
    <t>7-1</t>
  </si>
  <si>
    <t>13-2</t>
  </si>
  <si>
    <t>5-1</t>
  </si>
  <si>
    <t>Javelin / align arm</t>
  </si>
  <si>
    <t>5-2</t>
  </si>
  <si>
    <t>10-3</t>
  </si>
  <si>
    <t>10-1</t>
  </si>
  <si>
    <t>4-2</t>
  </si>
  <si>
    <t>15,-1</t>
  </si>
  <si>
    <t>Javelin / Elbow move</t>
  </si>
  <si>
    <t>Out (11)</t>
  </si>
  <si>
    <t>Out(17)</t>
  </si>
  <si>
    <t>4-3</t>
  </si>
  <si>
    <t>20-1</t>
  </si>
  <si>
    <t>5-3</t>
  </si>
  <si>
    <t>14-2</t>
  </si>
  <si>
    <t>3-1</t>
  </si>
  <si>
    <t>Out (20)</t>
  </si>
  <si>
    <t>Elbow move / Javelin</t>
  </si>
  <si>
    <t>Leaning / Javelin</t>
  </si>
  <si>
    <t>Leaning / Elbow move</t>
  </si>
  <si>
    <t>20-2</t>
  </si>
  <si>
    <t>17-4</t>
  </si>
  <si>
    <t>15-4</t>
  </si>
  <si>
    <t>Out (5)</t>
  </si>
  <si>
    <t>18-3</t>
  </si>
  <si>
    <t>Out (18)</t>
  </si>
  <si>
    <t>3-4</t>
  </si>
  <si>
    <t>Elbow move / align arm</t>
  </si>
  <si>
    <t>19-2</t>
  </si>
  <si>
    <t>20-3</t>
  </si>
  <si>
    <t>9-2</t>
  </si>
  <si>
    <t>6-2</t>
  </si>
  <si>
    <t>Leaning / Align Arm</t>
  </si>
  <si>
    <t>18-4</t>
  </si>
  <si>
    <t>Out (6)</t>
  </si>
  <si>
    <t>Out (10)</t>
  </si>
  <si>
    <t>Elbow move / javelin</t>
  </si>
  <si>
    <t>Javelin / Align Arm</t>
  </si>
  <si>
    <t>Out</t>
  </si>
  <si>
    <t>Porte lol</t>
  </si>
  <si>
    <t>Out (16)</t>
  </si>
  <si>
    <t>11-3</t>
  </si>
  <si>
    <t>11-2</t>
  </si>
  <si>
    <t>19-4</t>
  </si>
  <si>
    <t>5-4</t>
  </si>
  <si>
    <t>Vidéo ici</t>
  </si>
  <si>
    <t>3-2</t>
  </si>
  <si>
    <t>Leaning / Align arm</t>
  </si>
  <si>
    <t>perturbations</t>
  </si>
  <si>
    <t>12+1</t>
  </si>
  <si>
    <t>PC</t>
  </si>
  <si>
    <t>7-2</t>
  </si>
  <si>
    <t>Javelin / Leaning</t>
  </si>
  <si>
    <t>Quasiment 0 d</t>
  </si>
  <si>
    <t>4-4</t>
  </si>
  <si>
    <t>Idem</t>
  </si>
  <si>
    <t>Out (12)</t>
  </si>
  <si>
    <t>G3</t>
  </si>
  <si>
    <t>Cadre de porte</t>
  </si>
  <si>
    <t>Elbow Move / Javelin</t>
  </si>
  <si>
    <t>12-2</t>
  </si>
  <si>
    <t>16-4</t>
  </si>
  <si>
    <t>12-4</t>
  </si>
  <si>
    <t>Elbow move / Leaning</t>
  </si>
  <si>
    <t>Out (9)</t>
  </si>
  <si>
    <t>Video ici</t>
  </si>
  <si>
    <t>Out (porte)</t>
  </si>
  <si>
    <t>porte lol</t>
  </si>
  <si>
    <t>A dit " pas assez de force pour ne pas faire pivoter le coude "</t>
  </si>
  <si>
    <t>8-2</t>
  </si>
  <si>
    <t>Export 0-150</t>
  </si>
  <si>
    <t>N'y arrive vraiment pas avec le coude</t>
  </si>
  <si>
    <t>Out (4)</t>
  </si>
  <si>
    <t>Out (8)</t>
  </si>
  <si>
    <t>2-2</t>
  </si>
  <si>
    <t>9-4</t>
  </si>
  <si>
    <t>Très bonnes données</t>
  </si>
  <si>
    <t>Align arm / Javelin</t>
  </si>
  <si>
    <t>M / M</t>
  </si>
  <si>
    <t>M / S</t>
  </si>
  <si>
    <t>S / S</t>
  </si>
  <si>
    <t>10-2</t>
  </si>
  <si>
    <t>Elbow Move / Align Arm</t>
  </si>
  <si>
    <t>Elbow move / Align arm</t>
  </si>
  <si>
    <t>7-4</t>
  </si>
  <si>
    <t>G1</t>
  </si>
  <si>
    <t>Elbow / leaning</t>
  </si>
  <si>
    <t>Leaning / align arm</t>
  </si>
  <si>
    <t>1-4</t>
  </si>
  <si>
    <t>Align arm / elbow</t>
  </si>
  <si>
    <t>Leaning / elbow</t>
  </si>
  <si>
    <t>Elbow / align arm</t>
  </si>
  <si>
    <t>Align arm / elbow move</t>
  </si>
  <si>
    <t>Problèmes combi (orientation corps)</t>
  </si>
  <si>
    <t>Export 160-end</t>
  </si>
  <si>
    <t>Export 45-end</t>
  </si>
  <si>
    <t>Leaning / elbow move</t>
  </si>
  <si>
    <t>Elbow move / leaning</t>
  </si>
  <si>
    <t>Align arm / javelin</t>
  </si>
  <si>
    <t>18-2</t>
  </si>
  <si>
    <t>To cut</t>
  </si>
  <si>
    <t>20-4</t>
  </si>
  <si>
    <t>Tombée</t>
  </si>
  <si>
    <t>14-3</t>
  </si>
  <si>
    <t>Cut (65)</t>
  </si>
  <si>
    <t>10-4</t>
  </si>
  <si>
    <t>6-4</t>
  </si>
  <si>
    <t>Same system</t>
  </si>
  <si>
    <t>Dur</t>
  </si>
  <si>
    <t>13-4</t>
  </si>
  <si>
    <t>Pas de vidéo</t>
  </si>
  <si>
    <t>Très bon geste</t>
  </si>
  <si>
    <t>Grosse dérive (re calibration)</t>
  </si>
  <si>
    <t>tombée</t>
  </si>
  <si>
    <t>Par défaut</t>
  </si>
  <si>
    <t>Groupe 1</t>
  </si>
  <si>
    <t>Jeu 1</t>
  </si>
  <si>
    <t>Jeu 2</t>
  </si>
  <si>
    <t>Jeu 3</t>
  </si>
  <si>
    <t>Jeu 4</t>
  </si>
  <si>
    <t>Sujet</t>
  </si>
  <si>
    <t>Moyenne</t>
  </si>
  <si>
    <t>EcartType</t>
  </si>
  <si>
    <t>Groupe 2</t>
  </si>
  <si>
    <t>Groupe 3</t>
  </si>
  <si>
    <t>Test de normalité intergroupes</t>
  </si>
  <si>
    <t>Mean</t>
  </si>
  <si>
    <t>Sum</t>
  </si>
  <si>
    <t>Count</t>
  </si>
  <si>
    <t>Shapiro-Wilk Test</t>
  </si>
  <si>
    <t>W-stat</t>
  </si>
  <si>
    <t>p-value</t>
  </si>
  <si>
    <t>alpha</t>
  </si>
  <si>
    <t>normal</t>
  </si>
  <si>
    <t>d'Agostino-Pearson</t>
  </si>
  <si>
    <t>DA-stat</t>
  </si>
  <si>
    <t>ANOVA: Single Factor</t>
  </si>
  <si>
    <t>DESCRIPTION</t>
  </si>
  <si>
    <t>Alpha</t>
  </si>
  <si>
    <t>Group</t>
  </si>
  <si>
    <t>Variance</t>
  </si>
  <si>
    <t>SS</t>
  </si>
  <si>
    <t>Std Err</t>
  </si>
  <si>
    <t>Lower</t>
  </si>
  <si>
    <t>Upper</t>
  </si>
  <si>
    <t>ANOVA</t>
  </si>
  <si>
    <t>Sources</t>
  </si>
  <si>
    <t>df</t>
  </si>
  <si>
    <t>MS</t>
  </si>
  <si>
    <t>F</t>
  </si>
  <si>
    <t>P value</t>
  </si>
  <si>
    <t>F crit</t>
  </si>
  <si>
    <t>RMSSE</t>
  </si>
  <si>
    <t>Omega Sq</t>
  </si>
  <si>
    <t>Between Groups</t>
  </si>
  <si>
    <t>Within Groups</t>
  </si>
  <si>
    <t>Total</t>
  </si>
  <si>
    <t>Kruskal-Wallis Test</t>
  </si>
  <si>
    <t>median</t>
  </si>
  <si>
    <t>rank sum</t>
  </si>
  <si>
    <t>count</t>
  </si>
  <si>
    <t>r^2/n</t>
  </si>
  <si>
    <t>H-stat</t>
  </si>
  <si>
    <t>H-ties</t>
  </si>
  <si>
    <t>sig</t>
  </si>
  <si>
    <t>Levene's Tests</t>
  </si>
  <si>
    <t>type</t>
  </si>
  <si>
    <t>means</t>
  </si>
  <si>
    <t>medians</t>
  </si>
  <si>
    <t>trimmed</t>
  </si>
  <si>
    <t>Pairwise t tests</t>
  </si>
  <si>
    <t>group 1</t>
  </si>
  <si>
    <t>group 2</t>
  </si>
  <si>
    <t>mean</t>
  </si>
  <si>
    <t>Pairwise Mann-Whitney tests</t>
  </si>
  <si>
    <t>Homogeneity (&gt; 0.05)</t>
  </si>
  <si>
    <t>Fligner Killeen test</t>
  </si>
  <si>
    <t>Test de normalité (Jeu 1-4)</t>
  </si>
  <si>
    <t>Tests de normalité intragroupe</t>
  </si>
  <si>
    <t>Test de normalité (Jeu 1-2)</t>
  </si>
  <si>
    <t>Test de normalité (Jeu 1-3)</t>
  </si>
  <si>
    <t>Test de normalité (Jeu 2-3)</t>
  </si>
  <si>
    <t>Test de normalité (Jeu 2-4)</t>
  </si>
  <si>
    <t>Test de normalité (Jeu 3-4)</t>
  </si>
  <si>
    <t>Jeu1-Jeu4</t>
  </si>
  <si>
    <t>T Test: Two Paired Samples</t>
  </si>
  <si>
    <t>SUMMARY</t>
  </si>
  <si>
    <t>Hyp Mean Diff</t>
  </si>
  <si>
    <t>Groups</t>
  </si>
  <si>
    <t>Std Dev</t>
  </si>
  <si>
    <t>t</t>
  </si>
  <si>
    <t>Cohen d</t>
  </si>
  <si>
    <t>Effect r</t>
  </si>
  <si>
    <t>Difference</t>
  </si>
  <si>
    <t>T TEST</t>
  </si>
  <si>
    <t xml:space="preserve"> </t>
  </si>
  <si>
    <t>t-crit</t>
  </si>
  <si>
    <t>lower</t>
  </si>
  <si>
    <t>upper</t>
  </si>
  <si>
    <t>One Tail</t>
  </si>
  <si>
    <t>Two Tail</t>
  </si>
  <si>
    <t>Wilcoxon Signed-Rank Test for Paired Samples</t>
  </si>
  <si>
    <t># unequal</t>
  </si>
  <si>
    <t>T+</t>
  </si>
  <si>
    <t>T-</t>
  </si>
  <si>
    <t>T</t>
  </si>
  <si>
    <t>one tail</t>
  </si>
  <si>
    <t>two tail</t>
  </si>
  <si>
    <t>std dev</t>
  </si>
  <si>
    <t>ties</t>
  </si>
  <si>
    <t>z-score</t>
  </si>
  <si>
    <t>yates</t>
  </si>
  <si>
    <t>effect r</t>
  </si>
  <si>
    <t>p-norm</t>
  </si>
  <si>
    <t>p-exact</t>
  </si>
  <si>
    <t>p-simul</t>
  </si>
  <si>
    <t>N/A</t>
  </si>
  <si>
    <t>Jeu1-Jeu2</t>
  </si>
  <si>
    <t>Jeu1-Jeu3</t>
  </si>
  <si>
    <t>Jeu2-Jeu3</t>
  </si>
  <si>
    <t>Jeu2-Jeu4</t>
  </si>
  <si>
    <t>Jeu3-Jeu4</t>
  </si>
  <si>
    <t>Moyenne pour chaque Groupe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</si>
</sst>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7" x14ac:knownFonts="1">
    <font>
      <sz val="10"/>
      <name val="Arial"/>
      <family val="2"/>
    </font>
    <font>
      <sz val="14"/>
      <name val="Arial"/>
      <family val="2"/>
    </font>
    <font>
      <sz val="40"/>
      <name val="Arial"/>
      <family val="2"/>
    </font>
    <font>
      <sz val="12"/>
      <name val="Arial"/>
      <family val="2"/>
    </font>
    <font>
      <sz val="14"/>
      <name val="Arial"/>
      <family val="2"/>
    </font>
    <font>
      <b/>
      <sz val="10"/>
      <name val="Arial"/>
      <family val="2"/>
    </font>
    <font>
      <i/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BFBFBF"/>
        <bgColor rgb="FF000000"/>
      </patternFill>
    </fill>
    <fill>
      <patternFill patternType="solid">
        <fgColor theme="5" tint="0.39997558519241921"/>
        <bgColor indexed="64"/>
      </patternFill>
    </fill>
  </fills>
  <borders count="4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 applyAlignment="1">
      <alignment horizontal="center"/>
    </xf>
    <xf numFmtId="0" fontId="3" fillId="0" borderId="5" xfId="0" applyFont="1" applyBorder="1"/>
    <xf numFmtId="0" fontId="3" fillId="0" borderId="3" xfId="0" applyFont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3" fillId="0" borderId="0" xfId="0" applyFont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0" fontId="0" fillId="0" borderId="4" xfId="0" applyBorder="1"/>
    <xf numFmtId="0" fontId="0" fillId="0" borderId="0" xfId="0"/>
    <xf numFmtId="0" fontId="4" fillId="0" borderId="0" xfId="0" applyFont="1" applyAlignment="1">
      <alignment horizontal="center"/>
    </xf>
    <xf numFmtId="0" fontId="0" fillId="0" borderId="0" xfId="0"/>
    <xf numFmtId="0" fontId="5" fillId="3" borderId="12" xfId="0" applyFont="1" applyFill="1" applyBorder="1" applyAlignment="1">
      <alignment horizontal="center" vertical="top"/>
    </xf>
    <xf numFmtId="0" fontId="5" fillId="4" borderId="12" xfId="0" applyFont="1" applyFill="1" applyBorder="1" applyAlignment="1">
      <alignment horizontal="center" vertical="top"/>
    </xf>
    <xf numFmtId="0" fontId="5" fillId="4" borderId="12" xfId="0" applyFont="1" applyFill="1" applyBorder="1" applyAlignment="1">
      <alignment horizontal="center"/>
    </xf>
    <xf numFmtId="0" fontId="0" fillId="0" borderId="12" xfId="0" applyBorder="1" applyAlignment="1">
      <alignment horizontal="right" vertical="top"/>
    </xf>
    <xf numFmtId="0" fontId="6" fillId="0" borderId="12" xfId="0" applyFont="1" applyBorder="1" applyAlignment="1">
      <alignment horizontal="right" vertical="top"/>
    </xf>
    <xf numFmtId="0" fontId="5" fillId="5" borderId="15" xfId="0" applyFont="1" applyFill="1" applyBorder="1"/>
    <xf numFmtId="0" fontId="5" fillId="5" borderId="15" xfId="0" applyFont="1" applyFill="1" applyBorder="1" applyAlignment="1">
      <alignment horizontal="center"/>
    </xf>
    <xf numFmtId="0" fontId="5" fillId="5" borderId="12" xfId="0" applyFont="1" applyFill="1" applyBorder="1" applyAlignment="1"/>
    <xf numFmtId="0" fontId="5" fillId="5" borderId="12" xfId="0" applyFont="1" applyFill="1" applyBorder="1" applyAlignment="1">
      <alignment horizontal="center"/>
    </xf>
    <xf numFmtId="0" fontId="5" fillId="5" borderId="12" xfId="0" applyFont="1" applyFill="1" applyBorder="1"/>
    <xf numFmtId="0" fontId="0" fillId="0" borderId="18" xfId="0" applyBorder="1"/>
    <xf numFmtId="0" fontId="6" fillId="0" borderId="18" xfId="0" applyFont="1" applyBorder="1" applyAlignment="1">
      <alignment horizontal="center"/>
    </xf>
    <xf numFmtId="0" fontId="0" fillId="0" borderId="0" xfId="0" applyAlignment="1">
      <alignment horizontal="right"/>
    </xf>
    <xf numFmtId="0" fontId="0" fillId="0" borderId="18" xfId="0" applyBorder="1" applyAlignment="1">
      <alignment horizontal="right"/>
    </xf>
    <xf numFmtId="0" fontId="0" fillId="0" borderId="11" xfId="0" applyBorder="1"/>
    <xf numFmtId="0" fontId="0" fillId="0" borderId="0" xfId="0" applyBorder="1"/>
    <xf numFmtId="0" fontId="6" fillId="0" borderId="0" xfId="0" applyFont="1" applyBorder="1" applyAlignment="1">
      <alignment horizontal="center"/>
    </xf>
    <xf numFmtId="0" fontId="0" fillId="0" borderId="0" xfId="0" applyBorder="1" applyAlignment="1">
      <alignment horizontal="right"/>
    </xf>
    <xf numFmtId="0" fontId="6" fillId="0" borderId="19" xfId="0" applyFont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 applyAlignment="1">
      <alignment horizontal="right"/>
    </xf>
    <xf numFmtId="0" fontId="5" fillId="0" borderId="29" xfId="0" applyFont="1" applyBorder="1"/>
    <xf numFmtId="0" fontId="5" fillId="0" borderId="0" xfId="0" applyFont="1" applyBorder="1"/>
    <xf numFmtId="0" fontId="5" fillId="0" borderId="0" xfId="0" applyFont="1"/>
    <xf numFmtId="0" fontId="5" fillId="0" borderId="18" xfId="0" applyFont="1" applyBorder="1"/>
    <xf numFmtId="0" fontId="0" fillId="0" borderId="31" xfId="0" applyBorder="1"/>
    <xf numFmtId="0" fontId="0" fillId="0" borderId="0" xfId="0" applyBorder="1" applyAlignment="1">
      <alignment horizontal="center"/>
    </xf>
    <xf numFmtId="0" fontId="5" fillId="5" borderId="0" xfId="0" applyFont="1" applyFill="1"/>
    <xf numFmtId="0" fontId="5" fillId="0" borderId="28" xfId="0" applyFont="1" applyBorder="1"/>
    <xf numFmtId="0" fontId="5" fillId="0" borderId="30" xfId="0" applyFont="1" applyBorder="1"/>
    <xf numFmtId="0" fontId="0" fillId="6" borderId="0" xfId="0" applyFill="1" applyBorder="1"/>
    <xf numFmtId="0" fontId="0" fillId="0" borderId="0" xfId="0" applyFill="1" applyBorder="1"/>
    <xf numFmtId="0" fontId="6" fillId="0" borderId="19" xfId="0" applyFont="1" applyFill="1" applyBorder="1" applyAlignment="1">
      <alignment horizontal="center"/>
    </xf>
    <xf numFmtId="0" fontId="0" fillId="0" borderId="32" xfId="0" applyBorder="1"/>
    <xf numFmtId="0" fontId="6" fillId="0" borderId="32" xfId="0" applyFont="1" applyBorder="1" applyAlignment="1">
      <alignment horizontal="center"/>
    </xf>
    <xf numFmtId="0" fontId="0" fillId="7" borderId="0" xfId="0" applyFill="1" applyBorder="1"/>
    <xf numFmtId="0" fontId="0" fillId="0" borderId="0" xfId="0" applyFont="1" applyFill="1" applyBorder="1"/>
    <xf numFmtId="0" fontId="5" fillId="9" borderId="34" xfId="0" applyFont="1" applyFill="1" applyBorder="1"/>
    <xf numFmtId="0" fontId="0" fillId="7" borderId="0" xfId="0" applyFill="1"/>
    <xf numFmtId="0" fontId="5" fillId="5" borderId="34" xfId="0" applyFont="1" applyFill="1" applyBorder="1"/>
    <xf numFmtId="0" fontId="5" fillId="5" borderId="0" xfId="0" applyFont="1" applyFill="1" applyBorder="1" applyAlignment="1"/>
    <xf numFmtId="0" fontId="0" fillId="0" borderId="0" xfId="0" applyAlignment="1">
      <alignment horizontal="center"/>
    </xf>
    <xf numFmtId="0" fontId="0" fillId="0" borderId="36" xfId="0" applyBorder="1"/>
    <xf numFmtId="0" fontId="0" fillId="0" borderId="37" xfId="0" applyBorder="1"/>
    <xf numFmtId="0" fontId="0" fillId="0" borderId="30" xfId="0" applyBorder="1"/>
    <xf numFmtId="0" fontId="5" fillId="8" borderId="0" xfId="0" applyFont="1" applyFill="1"/>
    <xf numFmtId="0" fontId="5" fillId="10" borderId="28" xfId="0" applyFont="1" applyFill="1" applyBorder="1"/>
    <xf numFmtId="0" fontId="5" fillId="0" borderId="22" xfId="0" applyFont="1" applyBorder="1"/>
    <xf numFmtId="0" fontId="5" fillId="10" borderId="29" xfId="0" applyFont="1" applyFill="1" applyBorder="1"/>
    <xf numFmtId="0" fontId="5" fillId="0" borderId="24" xfId="0" applyFont="1" applyBorder="1"/>
    <xf numFmtId="0" fontId="5" fillId="8" borderId="28" xfId="0" applyFont="1" applyFill="1" applyBorder="1"/>
    <xf numFmtId="0" fontId="5" fillId="8" borderId="22" xfId="0" applyFont="1" applyFill="1" applyBorder="1"/>
    <xf numFmtId="0" fontId="5" fillId="8" borderId="29" xfId="0" applyFont="1" applyFill="1" applyBorder="1"/>
    <xf numFmtId="0" fontId="5" fillId="8" borderId="24" xfId="0" applyFont="1" applyFill="1" applyBorder="1"/>
    <xf numFmtId="0" fontId="5" fillId="0" borderId="28" xfId="0" applyFont="1" applyFill="1" applyBorder="1"/>
    <xf numFmtId="0" fontId="5" fillId="0" borderId="22" xfId="0" applyFont="1" applyFill="1" applyBorder="1"/>
    <xf numFmtId="0" fontId="5" fillId="0" borderId="29" xfId="0" applyFont="1" applyFill="1" applyBorder="1"/>
    <xf numFmtId="0" fontId="5" fillId="0" borderId="24" xfId="0" applyFont="1" applyFill="1" applyBorder="1"/>
    <xf numFmtId="0" fontId="5" fillId="4" borderId="34" xfId="0" applyFont="1" applyFill="1" applyBorder="1" applyAlignment="1">
      <alignment horizontal="center"/>
    </xf>
    <xf numFmtId="0" fontId="5" fillId="4" borderId="34" xfId="0" applyFont="1" applyFill="1" applyBorder="1"/>
    <xf numFmtId="0" fontId="0" fillId="0" borderId="34" xfId="0" applyBorder="1"/>
    <xf numFmtId="0" fontId="5" fillId="4" borderId="39" xfId="0" applyFont="1" applyFill="1" applyBorder="1" applyAlignment="1">
      <alignment horizontal="center"/>
    </xf>
    <xf numFmtId="0" fontId="5" fillId="4" borderId="18" xfId="0" applyFont="1" applyFill="1" applyBorder="1" applyAlignment="1">
      <alignment horizontal="center"/>
    </xf>
    <xf numFmtId="0" fontId="5" fillId="4" borderId="34" xfId="0" applyFont="1" applyFill="1" applyBorder="1" applyAlignment="1">
      <alignment horizontal="center"/>
    </xf>
    <xf numFmtId="0" fontId="5" fillId="3" borderId="13" xfId="0" applyFont="1" applyFill="1" applyBorder="1" applyAlignment="1">
      <alignment horizontal="center" vertical="top"/>
    </xf>
    <xf numFmtId="0" fontId="5" fillId="3" borderId="14" xfId="0" applyFont="1" applyFill="1" applyBorder="1" applyAlignment="1">
      <alignment horizontal="center" vertical="top"/>
    </xf>
    <xf numFmtId="0" fontId="5" fillId="3" borderId="12" xfId="0" applyFont="1" applyFill="1" applyBorder="1" applyAlignment="1">
      <alignment horizontal="center"/>
    </xf>
    <xf numFmtId="0" fontId="5" fillId="5" borderId="15" xfId="0" applyFont="1" applyFill="1" applyBorder="1" applyAlignment="1">
      <alignment horizontal="center" vertical="center"/>
    </xf>
    <xf numFmtId="0" fontId="5" fillId="5" borderId="16" xfId="0" applyFont="1" applyFill="1" applyBorder="1" applyAlignment="1">
      <alignment horizontal="center" vertical="center"/>
    </xf>
    <xf numFmtId="0" fontId="5" fillId="5" borderId="17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/>
    </xf>
    <xf numFmtId="0" fontId="5" fillId="8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33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32" xfId="0" applyFont="1" applyBorder="1" applyAlignment="1">
      <alignment horizontal="center"/>
    </xf>
    <xf numFmtId="0" fontId="5" fillId="8" borderId="33" xfId="0" applyFont="1" applyFill="1" applyBorder="1" applyAlignment="1">
      <alignment horizontal="center"/>
    </xf>
    <xf numFmtId="0" fontId="5" fillId="8" borderId="0" xfId="0" applyFont="1" applyFill="1" applyBorder="1" applyAlignment="1">
      <alignment horizontal="center"/>
    </xf>
    <xf numFmtId="0" fontId="5" fillId="8" borderId="32" xfId="0" applyFont="1" applyFill="1" applyBorder="1" applyAlignment="1">
      <alignment horizontal="center"/>
    </xf>
    <xf numFmtId="0" fontId="5" fillId="9" borderId="35" xfId="0" applyFont="1" applyFill="1" applyBorder="1" applyAlignment="1">
      <alignment horizontal="center" vertical="center"/>
    </xf>
    <xf numFmtId="0" fontId="5" fillId="9" borderId="16" xfId="0" applyFont="1" applyFill="1" applyBorder="1" applyAlignment="1">
      <alignment horizontal="center" vertical="center"/>
    </xf>
    <xf numFmtId="0" fontId="5" fillId="9" borderId="17" xfId="0" applyFont="1" applyFill="1" applyBorder="1" applyAlignment="1">
      <alignment horizontal="center" vertical="center"/>
    </xf>
    <xf numFmtId="0" fontId="5" fillId="5" borderId="35" xfId="0" applyFont="1" applyFill="1" applyBorder="1" applyAlignment="1">
      <alignment horizontal="center" vertical="center"/>
    </xf>
    <xf numFmtId="0" fontId="5" fillId="5" borderId="34" xfId="0" applyFont="1" applyFill="1" applyBorder="1" applyAlignment="1">
      <alignment horizontal="center"/>
    </xf>
    <xf numFmtId="0" fontId="5" fillId="5" borderId="13" xfId="0" applyFont="1" applyFill="1" applyBorder="1" applyAlignment="1">
      <alignment horizontal="center"/>
    </xf>
    <xf numFmtId="0" fontId="5" fillId="5" borderId="38" xfId="0" applyFont="1" applyFill="1" applyBorder="1" applyAlignment="1">
      <alignment horizontal="center"/>
    </xf>
    <xf numFmtId="0" fontId="5" fillId="5" borderId="14" xfId="0" applyFont="1" applyFill="1" applyBorder="1" applyAlignment="1">
      <alignment horizontal="center"/>
    </xf>
    <xf numFmtId="0" fontId="5" fillId="8" borderId="31" xfId="0" applyFont="1" applyFill="1" applyBorder="1" applyAlignment="1">
      <alignment horizontal="center"/>
    </xf>
    <xf numFmtId="0" fontId="5" fillId="0" borderId="31" xfId="0" applyFont="1" applyBorder="1" applyAlignment="1">
      <alignment horizontal="center"/>
    </xf>
    <xf numFmtId="0" fontId="5" fillId="0" borderId="3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/>
    <xf numFmtId="0" fontId="3" fillId="2" borderId="3" xfId="0" applyFont="1" applyFill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2" fillId="0" borderId="4" xfId="0" applyFont="1" applyBorder="1" applyAlignment="1">
      <alignment horizontal="center" vertical="center"/>
    </xf>
    <xf numFmtId="0" fontId="0" fillId="0" borderId="4" xfId="0" applyBorder="1"/>
    <xf numFmtId="0" fontId="1" fillId="0" borderId="1" xfId="0" applyFont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EA9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quentin/Desktop/XRealStat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Wilcoxon Table"/>
      <sheetName val="Mann Table"/>
      <sheetName val="Runs Table"/>
      <sheetName val="KS Table"/>
      <sheetName val="KS2 Table"/>
      <sheetName val="Lil Table"/>
      <sheetName val="AD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  <sheetName val="Prime"/>
    </sheetNames>
    <definedNames>
      <definedName name="DAGOSTINO"/>
      <definedName name="DPTEST"/>
      <definedName name="FKTEST"/>
      <definedName name="LEVENE"/>
      <definedName name="MWTEST"/>
      <definedName name="RANK_SUM"/>
      <definedName name="SHAPIRO"/>
      <definedName name="SRANK"/>
      <definedName name="SRDIST"/>
      <definedName name="SWTEST"/>
      <definedName name="TiesCorrection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6"/>
  <sheetViews>
    <sheetView tabSelected="1" workbookViewId="0">
      <selection activeCell="B66" sqref="B66"/>
    </sheetView>
  </sheetViews>
  <sheetFormatPr baseColWidth="10" defaultRowHeight="13.2" x14ac:dyDescent="0.25"/>
  <sheetData>
    <row r="1" spans="1:20" x14ac:dyDescent="0.25">
      <c r="A1" s="93" t="s">
        <v>182</v>
      </c>
      <c r="B1" s="93"/>
      <c r="C1" s="93"/>
      <c r="D1" s="93"/>
      <c r="E1" s="93"/>
      <c r="F1" s="93"/>
      <c r="G1" s="93"/>
      <c r="H1" s="93"/>
      <c r="I1" s="93"/>
      <c r="L1" s="88" t="s">
        <v>289</v>
      </c>
      <c r="M1" s="89"/>
      <c r="N1" s="89"/>
      <c r="O1" s="89"/>
      <c r="P1" s="89"/>
      <c r="Q1" s="89"/>
      <c r="R1" s="89"/>
      <c r="S1" s="89"/>
      <c r="T1" s="89"/>
    </row>
    <row r="2" spans="1:20" x14ac:dyDescent="0.25">
      <c r="A2" s="18"/>
      <c r="B2" s="91" t="s">
        <v>183</v>
      </c>
      <c r="C2" s="92"/>
      <c r="D2" s="91" t="s">
        <v>184</v>
      </c>
      <c r="E2" s="92"/>
      <c r="F2" s="91" t="s">
        <v>185</v>
      </c>
      <c r="G2" s="92"/>
      <c r="H2" s="91" t="s">
        <v>186</v>
      </c>
      <c r="I2" s="92"/>
      <c r="L2" s="85"/>
      <c r="M2" s="90" t="s">
        <v>183</v>
      </c>
      <c r="N2" s="90"/>
      <c r="O2" s="90" t="s">
        <v>184</v>
      </c>
      <c r="P2" s="90"/>
      <c r="Q2" s="90" t="s">
        <v>185</v>
      </c>
      <c r="R2" s="90"/>
      <c r="S2" s="90" t="s">
        <v>186</v>
      </c>
      <c r="T2" s="90"/>
    </row>
    <row r="3" spans="1:20" x14ac:dyDescent="0.25">
      <c r="A3" s="19" t="s">
        <v>187</v>
      </c>
      <c r="B3" s="20" t="s">
        <v>188</v>
      </c>
      <c r="C3" s="20" t="s">
        <v>189</v>
      </c>
      <c r="D3" s="20" t="s">
        <v>188</v>
      </c>
      <c r="E3" s="20" t="s">
        <v>189</v>
      </c>
      <c r="F3" s="20" t="s">
        <v>188</v>
      </c>
      <c r="G3" s="20" t="s">
        <v>189</v>
      </c>
      <c r="H3" s="20" t="s">
        <v>188</v>
      </c>
      <c r="I3" s="20" t="s">
        <v>189</v>
      </c>
      <c r="L3" s="85" t="s">
        <v>7</v>
      </c>
      <c r="M3" s="85" t="s">
        <v>188</v>
      </c>
      <c r="N3" s="85" t="s">
        <v>189</v>
      </c>
      <c r="O3" s="85" t="s">
        <v>188</v>
      </c>
      <c r="P3" s="85" t="s">
        <v>189</v>
      </c>
      <c r="Q3" s="85" t="s">
        <v>188</v>
      </c>
      <c r="R3" s="85" t="s">
        <v>189</v>
      </c>
      <c r="S3" s="85" t="s">
        <v>188</v>
      </c>
      <c r="T3" s="85" t="s">
        <v>189</v>
      </c>
    </row>
    <row r="4" spans="1:20" x14ac:dyDescent="0.25">
      <c r="A4" s="18">
        <v>31</v>
      </c>
      <c r="B4" s="21">
        <f ca="1">AVERAGE(INDIRECT(A4&amp;"!O4:O12"))</f>
        <v>1.5506181875189335</v>
      </c>
      <c r="C4" s="22">
        <f ca="1">_xlfn.STDEV.P(INDIRECT(A4&amp;"!O4:O12"))</f>
        <v>0.36810491696663289</v>
      </c>
      <c r="D4" s="21">
        <f ca="1">AVERAGE(INDIRECT(A4&amp;"!O14:O22"))</f>
        <v>1.3951556726926071</v>
      </c>
      <c r="E4" s="22">
        <f ca="1">_xlfn.STDEV.P(INDIRECT(A4&amp;"!O14:O22"))</f>
        <v>0.29156836192169983</v>
      </c>
      <c r="F4" s="21">
        <f ca="1">AVERAGE(INDIRECT(A4&amp;"!O24:O32"))</f>
        <v>1.5816956096353418</v>
      </c>
      <c r="G4" s="22">
        <f ca="1">_xlfn.STDEV.P(INDIRECT(A4&amp;"!O24:O32"))</f>
        <v>0.42526356920538799</v>
      </c>
      <c r="H4" s="21">
        <f ca="1">AVERAGE(INDIRECT(A4&amp;"!O34:O42"))</f>
        <v>1.1656828838192608</v>
      </c>
      <c r="I4" s="22">
        <f ca="1">_xlfn.STDEV.P(INDIRECT(A4&amp;"!O34:O42"))</f>
        <v>0.2594883646288535</v>
      </c>
      <c r="L4" s="86">
        <v>1</v>
      </c>
      <c r="M4" s="87">
        <f ca="1">AVERAGE(OFFSET(B4,0,0,15,1))</f>
        <v>2.0027183322637012</v>
      </c>
      <c r="N4" s="87">
        <f ca="1">_xlfn.STDEV.P(OFFSET(B4,0,0,15,1))</f>
        <v>0.7262569316048163</v>
      </c>
      <c r="O4" s="87">
        <f ca="1">AVERAGE(OFFSET(D4,0,0,15,1))</f>
        <v>1.1202572951207477</v>
      </c>
      <c r="P4" s="87">
        <f ca="1">_xlfn.STDEV.P(OFFSET(D4,0,0,15,1))</f>
        <v>0.48263829629000232</v>
      </c>
      <c r="Q4" s="87">
        <f ca="1">AVERAGE(OFFSET(F4,0,0,15,1))</f>
        <v>1.1103156221041559</v>
      </c>
      <c r="R4" s="87">
        <f ca="1">_xlfn.STDEV.P(OFFSET(F4,0,0,15,1))</f>
        <v>0.39911926646642226</v>
      </c>
      <c r="S4" s="87">
        <f ca="1">AVERAGE(OFFSET(H4,0,0,15,1))</f>
        <v>1.133715290973172</v>
      </c>
      <c r="T4" s="87">
        <f ca="1">_xlfn.STDEV.P(OFFSET(H4,0,0,15,1))</f>
        <v>0.42211840042295573</v>
      </c>
    </row>
    <row r="5" spans="1:20" x14ac:dyDescent="0.25">
      <c r="A5" s="18">
        <f>A4+1</f>
        <v>32</v>
      </c>
      <c r="B5" s="21">
        <f t="shared" ref="B5:B18" ca="1" si="0">AVERAGE(INDIRECT(A5&amp;"!O4:O12"))</f>
        <v>1.8936963885101048</v>
      </c>
      <c r="C5" s="22">
        <f t="shared" ref="C5:C18" ca="1" si="1">_xlfn.STDEV.P(INDIRECT(A5&amp;"!O4:O12"))</f>
        <v>0.31653980022465383</v>
      </c>
      <c r="D5" s="21">
        <f t="shared" ref="D5:D18" ca="1" si="2">AVERAGE(INDIRECT(A5&amp;"!O14:O22"))</f>
        <v>1.2699387743923207</v>
      </c>
      <c r="E5" s="22">
        <f t="shared" ref="E5:E18" ca="1" si="3">_xlfn.STDEV.P(INDIRECT(A5&amp;"!O14:O22"))</f>
        <v>0.30777694421032104</v>
      </c>
      <c r="F5" s="21">
        <f t="shared" ref="F5:F18" ca="1" si="4">AVERAGE(INDIRECT(A5&amp;"!O24:O32"))</f>
        <v>1.2246401129643119</v>
      </c>
      <c r="G5" s="22">
        <f t="shared" ref="G5:G18" ca="1" si="5">_xlfn.STDEV.P(INDIRECT(A5&amp;"!O24:O32"))</f>
        <v>0.27601682231586744</v>
      </c>
      <c r="H5" s="21">
        <f t="shared" ref="H5:H18" ca="1" si="6">AVERAGE(INDIRECT(A5&amp;"!O34:O42"))</f>
        <v>0.94987058338603192</v>
      </c>
      <c r="I5" s="22">
        <f t="shared" ref="I5:I18" ca="1" si="7">_xlfn.STDEV.P(INDIRECT(A5&amp;"!O34:O42"))</f>
        <v>0.32710542828686384</v>
      </c>
      <c r="L5" s="86">
        <v>2</v>
      </c>
      <c r="M5" s="87">
        <f ca="1">AVERAGE(OFFSET(B4,24,0,15,1))</f>
        <v>1.6541930537503835</v>
      </c>
      <c r="N5" s="87">
        <f ca="1">_xlfn.STDEV.P(OFFSET(B4,24,0,15,1))</f>
        <v>0.67277926092864859</v>
      </c>
      <c r="O5" s="87">
        <f ca="1">AVERAGE(OFFSET(D4,24,0,15,1))</f>
        <v>1.0987815004288284</v>
      </c>
      <c r="P5" s="87">
        <f ca="1">_xlfn.STDEV.P(OFFSET(D4,24,0,15,1))</f>
        <v>0.46765098771246794</v>
      </c>
      <c r="Q5" s="87">
        <f ca="1">AVERAGE(OFFSET(F4,24,0,15,1))</f>
        <v>0.95602447126590739</v>
      </c>
      <c r="R5" s="87">
        <f ca="1">_xlfn.STDEV.P(OFFSET(F4,24,0,15,1))</f>
        <v>0.44678200235729465</v>
      </c>
      <c r="S5" s="87">
        <f ca="1">AVERAGE(OFFSET(H4,24,0,15,1))</f>
        <v>0.8767475030590427</v>
      </c>
      <c r="T5" s="87">
        <f ca="1">_xlfn.STDEV.P(OFFSET(H4,24,0,15,1))</f>
        <v>0.41770931730661404</v>
      </c>
    </row>
    <row r="6" spans="1:20" x14ac:dyDescent="0.25">
      <c r="A6" s="18">
        <f t="shared" ref="A6:A18" si="8">A5+1</f>
        <v>33</v>
      </c>
      <c r="B6" s="21">
        <f t="shared" ca="1" si="0"/>
        <v>1.106001766618828</v>
      </c>
      <c r="C6" s="22">
        <f t="shared" ca="1" si="1"/>
        <v>6.2273138065336631E-2</v>
      </c>
      <c r="D6" s="21">
        <f t="shared" ca="1" si="2"/>
        <v>0.93790071550528031</v>
      </c>
      <c r="E6" s="22">
        <f t="shared" ca="1" si="3"/>
        <v>0.15014718904784294</v>
      </c>
      <c r="F6" s="21">
        <f t="shared" ca="1" si="4"/>
        <v>0.57278767684645859</v>
      </c>
      <c r="G6" s="22">
        <f t="shared" ca="1" si="5"/>
        <v>0.17836749238865149</v>
      </c>
      <c r="H6" s="21">
        <f t="shared" ca="1" si="6"/>
        <v>0.65953547097082166</v>
      </c>
      <c r="I6" s="22">
        <f t="shared" ca="1" si="7"/>
        <v>0.35544117306290918</v>
      </c>
      <c r="L6" s="86">
        <v>3</v>
      </c>
      <c r="M6" s="87">
        <f ca="1">AVERAGE(OFFSET(B28,24,0,15,1))</f>
        <v>1.7851713120609911</v>
      </c>
      <c r="N6" s="87">
        <f ca="1">_xlfn.STDEV.P(OFFSET(B28,24,0,15,1))</f>
        <v>0.49656855405458072</v>
      </c>
      <c r="O6" s="87">
        <f ca="1">AVERAGE(OFFSET(D28,24,0,15,1))</f>
        <v>1.0701775268934799</v>
      </c>
      <c r="P6" s="87">
        <f ca="1">_xlfn.STDEV.P(OFFSET(D28,24,0,15,1))</f>
        <v>0.4587304514565102</v>
      </c>
      <c r="Q6" s="87">
        <f ca="1">AVERAGE(OFFSET(F28,24,0,15,1))</f>
        <v>1.0344254092323102</v>
      </c>
      <c r="R6" s="87">
        <f ca="1">_xlfn.STDEV.P(OFFSET(F28,24,0,15,1))</f>
        <v>0.27845250215455114</v>
      </c>
      <c r="S6" s="87">
        <f ca="1">AVERAGE(OFFSET(H28,24,0,15,1))</f>
        <v>1.1227649924436207</v>
      </c>
      <c r="T6" s="87">
        <f ca="1">_xlfn.STDEV.P(OFFSET(H28,24,0,15,1))</f>
        <v>0.34823160009509624</v>
      </c>
    </row>
    <row r="7" spans="1:20" x14ac:dyDescent="0.25">
      <c r="A7" s="18">
        <f t="shared" si="8"/>
        <v>34</v>
      </c>
      <c r="B7" s="21">
        <f t="shared" ca="1" si="0"/>
        <v>2.6358915822305153</v>
      </c>
      <c r="C7" s="22">
        <f t="shared" ca="1" si="1"/>
        <v>0.30632906242988051</v>
      </c>
      <c r="D7" s="21">
        <f t="shared" ca="1" si="2"/>
        <v>2.1313402761567701</v>
      </c>
      <c r="E7" s="22">
        <f t="shared" ca="1" si="3"/>
        <v>1.3298223535849534</v>
      </c>
      <c r="F7" s="21">
        <f t="shared" ca="1" si="4"/>
        <v>1.0289298123668633</v>
      </c>
      <c r="G7" s="22">
        <f t="shared" ca="1" si="5"/>
        <v>0.28837722739801136</v>
      </c>
      <c r="H7" s="21">
        <f t="shared" ca="1" si="6"/>
        <v>0.70265878668391757</v>
      </c>
      <c r="I7" s="22">
        <f t="shared" ca="1" si="7"/>
        <v>0.21954089028260687</v>
      </c>
    </row>
    <row r="8" spans="1:20" x14ac:dyDescent="0.25">
      <c r="A8" s="18">
        <f t="shared" si="8"/>
        <v>35</v>
      </c>
      <c r="B8" s="21">
        <f t="shared" ca="1" si="0"/>
        <v>1.8349692418330943</v>
      </c>
      <c r="C8" s="22">
        <f t="shared" ca="1" si="1"/>
        <v>0.38473226213509404</v>
      </c>
      <c r="D8" s="21">
        <f t="shared" ca="1" si="2"/>
        <v>0.90796414173944606</v>
      </c>
      <c r="E8" s="22">
        <f t="shared" ca="1" si="3"/>
        <v>0.31313303504637596</v>
      </c>
      <c r="F8" s="21">
        <f t="shared" ca="1" si="4"/>
        <v>1.2737997244685095</v>
      </c>
      <c r="G8" s="22">
        <f t="shared" ca="1" si="5"/>
        <v>0.26124507408617714</v>
      </c>
      <c r="H8" s="21">
        <f t="shared" ca="1" si="6"/>
        <v>1.6161607435081429</v>
      </c>
      <c r="I8" s="22">
        <f t="shared" ca="1" si="7"/>
        <v>0.17692304438255568</v>
      </c>
    </row>
    <row r="9" spans="1:20" x14ac:dyDescent="0.25">
      <c r="A9" s="18">
        <f t="shared" si="8"/>
        <v>36</v>
      </c>
      <c r="B9" s="21">
        <f t="shared" ca="1" si="0"/>
        <v>2.5257966723069041</v>
      </c>
      <c r="C9" s="22">
        <f t="shared" ca="1" si="1"/>
        <v>0.59495234658688934</v>
      </c>
      <c r="D9" s="21">
        <f t="shared" ca="1" si="2"/>
        <v>1.1213151455303101</v>
      </c>
      <c r="E9" s="22">
        <f t="shared" ca="1" si="3"/>
        <v>0.64677939899879</v>
      </c>
      <c r="F9" s="21">
        <f t="shared" ca="1" si="4"/>
        <v>1.1254323645584108</v>
      </c>
      <c r="G9" s="22">
        <f t="shared" ca="1" si="5"/>
        <v>0.23168908678042757</v>
      </c>
      <c r="H9" s="21">
        <f t="shared" ca="1" si="6"/>
        <v>1.2201483681293623</v>
      </c>
      <c r="I9" s="22">
        <f t="shared" ca="1" si="7"/>
        <v>0.42459141553578611</v>
      </c>
    </row>
    <row r="10" spans="1:20" x14ac:dyDescent="0.25">
      <c r="A10" s="18">
        <f t="shared" si="8"/>
        <v>37</v>
      </c>
      <c r="B10" s="21">
        <f t="shared" ca="1" si="0"/>
        <v>2.1875165076132141</v>
      </c>
      <c r="C10" s="22">
        <f t="shared" ca="1" si="1"/>
        <v>0.68721140774743672</v>
      </c>
      <c r="D10" s="21">
        <f t="shared" ca="1" si="2"/>
        <v>0.63087992228995926</v>
      </c>
      <c r="E10" s="22">
        <f t="shared" ca="1" si="3"/>
        <v>0.1918637056663319</v>
      </c>
      <c r="F10" s="21">
        <f t="shared" ca="1" si="4"/>
        <v>1.0786981556990567</v>
      </c>
      <c r="G10" s="22">
        <f t="shared" ca="1" si="5"/>
        <v>0.42288471749286471</v>
      </c>
      <c r="H10" s="21">
        <f t="shared" ca="1" si="6"/>
        <v>0.8833903169738796</v>
      </c>
      <c r="I10" s="22">
        <f t="shared" ca="1" si="7"/>
        <v>0.36072719160005895</v>
      </c>
    </row>
    <row r="11" spans="1:20" x14ac:dyDescent="0.25">
      <c r="A11" s="18">
        <f t="shared" si="8"/>
        <v>38</v>
      </c>
      <c r="B11" s="21">
        <f t="shared" ca="1" si="0"/>
        <v>1.702527816215192</v>
      </c>
      <c r="C11" s="22">
        <f t="shared" ca="1" si="1"/>
        <v>0.38826230705971826</v>
      </c>
      <c r="D11" s="21">
        <f t="shared" ca="1" si="2"/>
        <v>1.0002858382915936</v>
      </c>
      <c r="E11" s="22">
        <f t="shared" ca="1" si="3"/>
        <v>0.19013124892228456</v>
      </c>
      <c r="F11" s="21">
        <f t="shared" ca="1" si="4"/>
        <v>1.4486655959820165</v>
      </c>
      <c r="G11" s="22">
        <f t="shared" ca="1" si="5"/>
        <v>0.34710644009654118</v>
      </c>
      <c r="H11" s="21">
        <f t="shared" ca="1" si="6"/>
        <v>1.449848401212094</v>
      </c>
      <c r="I11" s="22">
        <f t="shared" ca="1" si="7"/>
        <v>0.35223714931613692</v>
      </c>
    </row>
    <row r="12" spans="1:20" x14ac:dyDescent="0.25">
      <c r="A12" s="18">
        <f t="shared" si="8"/>
        <v>39</v>
      </c>
      <c r="B12" s="21">
        <f t="shared" ca="1" si="0"/>
        <v>1.7273948249140585</v>
      </c>
      <c r="C12" s="22">
        <f t="shared" ca="1" si="1"/>
        <v>0.31350491443759659</v>
      </c>
      <c r="D12" s="21">
        <f t="shared" ca="1" si="2"/>
        <v>0.85943614959668491</v>
      </c>
      <c r="E12" s="22">
        <f t="shared" ca="1" si="3"/>
        <v>0.18248468356692027</v>
      </c>
      <c r="F12" s="21">
        <f t="shared" ca="1" si="4"/>
        <v>0.98611326435018065</v>
      </c>
      <c r="G12" s="22">
        <f t="shared" ca="1" si="5"/>
        <v>0.43003130096076242</v>
      </c>
      <c r="H12" s="21">
        <f t="shared" ca="1" si="6"/>
        <v>1.3548770011401885</v>
      </c>
      <c r="I12" s="22">
        <f t="shared" ca="1" si="7"/>
        <v>0.23890185781203682</v>
      </c>
    </row>
    <row r="13" spans="1:20" x14ac:dyDescent="0.25">
      <c r="A13" s="18">
        <f t="shared" si="8"/>
        <v>40</v>
      </c>
      <c r="B13" s="21">
        <f t="shared" ca="1" si="0"/>
        <v>2.1572875736096901</v>
      </c>
      <c r="C13" s="22">
        <f t="shared" ca="1" si="1"/>
        <v>0.66089350202964436</v>
      </c>
      <c r="D13" s="21">
        <f t="shared" ca="1" si="2"/>
        <v>0.72122896427307603</v>
      </c>
      <c r="E13" s="22">
        <f t="shared" ca="1" si="3"/>
        <v>0.23120637243670489</v>
      </c>
      <c r="F13" s="21">
        <f t="shared" ca="1" si="4"/>
        <v>1.0656849256712033</v>
      </c>
      <c r="G13" s="22">
        <f t="shared" ca="1" si="5"/>
        <v>0.25244028513261546</v>
      </c>
      <c r="H13" s="21">
        <f t="shared" ca="1" si="6"/>
        <v>1.3249899527606557</v>
      </c>
      <c r="I13" s="22">
        <f t="shared" ca="1" si="7"/>
        <v>0.14778168679643189</v>
      </c>
    </row>
    <row r="14" spans="1:20" x14ac:dyDescent="0.25">
      <c r="A14" s="18">
        <f t="shared" si="8"/>
        <v>41</v>
      </c>
      <c r="B14" s="21">
        <f t="shared" ca="1" si="0"/>
        <v>3.1553956340132392</v>
      </c>
      <c r="C14" s="22">
        <f t="shared" ca="1" si="1"/>
        <v>0.45794775171255681</v>
      </c>
      <c r="D14" s="21">
        <f t="shared" ca="1" si="2"/>
        <v>0.83296641910783853</v>
      </c>
      <c r="E14" s="22">
        <f t="shared" ca="1" si="3"/>
        <v>0.21983507924138607</v>
      </c>
      <c r="F14" s="21">
        <f t="shared" ca="1" si="4"/>
        <v>0.68492365670003619</v>
      </c>
      <c r="G14" s="22">
        <f t="shared" ca="1" si="5"/>
        <v>0.2827661368214322</v>
      </c>
      <c r="H14" s="21">
        <f t="shared" ca="1" si="6"/>
        <v>0.84767386422818902</v>
      </c>
      <c r="I14" s="22">
        <f t="shared" ca="1" si="7"/>
        <v>0.32838623112525783</v>
      </c>
    </row>
    <row r="15" spans="1:20" x14ac:dyDescent="0.25">
      <c r="A15" s="18">
        <f t="shared" si="8"/>
        <v>42</v>
      </c>
      <c r="B15" s="21">
        <f t="shared" ca="1" si="0"/>
        <v>3.5657240349825705</v>
      </c>
      <c r="C15" s="22">
        <f t="shared" ca="1" si="1"/>
        <v>0.46113888519234408</v>
      </c>
      <c r="D15" s="21">
        <f t="shared" ca="1" si="2"/>
        <v>2.1400013184509166</v>
      </c>
      <c r="E15" s="22">
        <f t="shared" ca="1" si="3"/>
        <v>0.27091950263330161</v>
      </c>
      <c r="F15" s="21">
        <f t="shared" ca="1" si="4"/>
        <v>2.0101651068959105</v>
      </c>
      <c r="G15" s="22">
        <f t="shared" ca="1" si="5"/>
        <v>0.23998347001637349</v>
      </c>
      <c r="H15" s="21">
        <f t="shared" ca="1" si="6"/>
        <v>1.9730883054445156</v>
      </c>
      <c r="I15" s="22">
        <f t="shared" ca="1" si="7"/>
        <v>0.24812113162380905</v>
      </c>
    </row>
    <row r="16" spans="1:20" x14ac:dyDescent="0.25">
      <c r="A16" s="18">
        <f t="shared" si="8"/>
        <v>43</v>
      </c>
      <c r="B16" s="21">
        <f t="shared" ca="1" si="0"/>
        <v>1.8729427854467871</v>
      </c>
      <c r="C16" s="22">
        <f t="shared" ca="1" si="1"/>
        <v>0.28604588925636482</v>
      </c>
      <c r="D16" s="21">
        <f t="shared" ca="1" si="2"/>
        <v>1.5832405060902124</v>
      </c>
      <c r="E16" s="22">
        <f t="shared" ca="1" si="3"/>
        <v>0.36139307126256542</v>
      </c>
      <c r="F16" s="21">
        <f t="shared" ca="1" si="4"/>
        <v>1.4365741295110199</v>
      </c>
      <c r="G16" s="22">
        <f t="shared" ca="1" si="5"/>
        <v>0.2824954539703568</v>
      </c>
      <c r="H16" s="21">
        <f t="shared" ca="1" si="6"/>
        <v>1.6969003499093525</v>
      </c>
      <c r="I16" s="22">
        <f t="shared" ca="1" si="7"/>
        <v>0.26056623290306663</v>
      </c>
    </row>
    <row r="17" spans="1:9" x14ac:dyDescent="0.25">
      <c r="A17" s="18">
        <f t="shared" si="8"/>
        <v>44</v>
      </c>
      <c r="B17" s="21">
        <f t="shared" ca="1" si="0"/>
        <v>1.5143054796871271</v>
      </c>
      <c r="C17" s="22">
        <f t="shared" ca="1" si="1"/>
        <v>0.32508303825509166</v>
      </c>
      <c r="D17" s="21">
        <f t="shared" ca="1" si="2"/>
        <v>0.70242326426932011</v>
      </c>
      <c r="E17" s="22">
        <f t="shared" ca="1" si="3"/>
        <v>0.24039042206533648</v>
      </c>
      <c r="F17" s="21">
        <f t="shared" ca="1" si="4"/>
        <v>0.48437171958054698</v>
      </c>
      <c r="G17" s="22">
        <f t="shared" ca="1" si="5"/>
        <v>0.19396456402020687</v>
      </c>
      <c r="H17" s="21">
        <f t="shared" ca="1" si="6"/>
        <v>0.47272035556830161</v>
      </c>
      <c r="I17" s="22">
        <f t="shared" ca="1" si="7"/>
        <v>0.24350503951548097</v>
      </c>
    </row>
    <row r="18" spans="1:9" x14ac:dyDescent="0.25">
      <c r="A18" s="18">
        <f t="shared" si="8"/>
        <v>45</v>
      </c>
      <c r="B18" s="21">
        <f t="shared" ca="1" si="0"/>
        <v>0.61070648845525732</v>
      </c>
      <c r="C18" s="22">
        <f t="shared" ca="1" si="1"/>
        <v>0.29360068975675813</v>
      </c>
      <c r="D18" s="21">
        <f t="shared" ca="1" si="2"/>
        <v>0.56978231842487581</v>
      </c>
      <c r="E18" s="22">
        <f t="shared" ca="1" si="3"/>
        <v>0.15203732635790404</v>
      </c>
      <c r="F18" s="21">
        <f t="shared" ca="1" si="4"/>
        <v>0.6522524763324703</v>
      </c>
      <c r="G18" s="22">
        <f t="shared" ca="1" si="5"/>
        <v>0.30820967054101717</v>
      </c>
      <c r="H18" s="21">
        <f t="shared" ca="1" si="6"/>
        <v>0.68818398086286625</v>
      </c>
      <c r="I18" s="22">
        <f t="shared" ca="1" si="7"/>
        <v>0.18926172882329717</v>
      </c>
    </row>
    <row r="25" spans="1:9" x14ac:dyDescent="0.25">
      <c r="A25" s="93" t="s">
        <v>190</v>
      </c>
      <c r="B25" s="93"/>
      <c r="C25" s="93"/>
      <c r="D25" s="93"/>
      <c r="E25" s="93"/>
      <c r="F25" s="93"/>
      <c r="G25" s="93"/>
      <c r="H25" s="93"/>
      <c r="I25" s="93"/>
    </row>
    <row r="26" spans="1:9" x14ac:dyDescent="0.25">
      <c r="A26" s="18"/>
      <c r="B26" s="91" t="s">
        <v>183</v>
      </c>
      <c r="C26" s="92"/>
      <c r="D26" s="91" t="s">
        <v>184</v>
      </c>
      <c r="E26" s="92"/>
      <c r="F26" s="91" t="s">
        <v>185</v>
      </c>
      <c r="G26" s="92"/>
      <c r="H26" s="91" t="s">
        <v>186</v>
      </c>
      <c r="I26" s="92"/>
    </row>
    <row r="27" spans="1:9" x14ac:dyDescent="0.25">
      <c r="A27" s="19" t="s">
        <v>187</v>
      </c>
      <c r="B27" s="20" t="s">
        <v>188</v>
      </c>
      <c r="C27" s="20" t="s">
        <v>189</v>
      </c>
      <c r="D27" s="20" t="s">
        <v>188</v>
      </c>
      <c r="E27" s="20" t="s">
        <v>189</v>
      </c>
      <c r="F27" s="20" t="s">
        <v>188</v>
      </c>
      <c r="G27" s="20" t="s">
        <v>189</v>
      </c>
      <c r="H27" s="20" t="s">
        <v>188</v>
      </c>
      <c r="I27" s="20" t="s">
        <v>189</v>
      </c>
    </row>
    <row r="28" spans="1:9" x14ac:dyDescent="0.25">
      <c r="A28" s="18">
        <v>1</v>
      </c>
      <c r="B28" s="21">
        <f ca="1">AVERAGE(INDIRECT(A28&amp;"!O4:O12"))</f>
        <v>2.5693418982500269</v>
      </c>
      <c r="C28" s="22">
        <f ca="1">_xlfn.STDEV.P(INDIRECT(A28&amp;"!O4:O12"))</f>
        <v>0.47553404375644837</v>
      </c>
      <c r="D28" s="21">
        <f ca="1">AVERAGE(INDIRECT(A28&amp;"!O14:O22"))</f>
        <v>0.97485035670235987</v>
      </c>
      <c r="E28" s="22">
        <f ca="1">_xlfn.STDEV.P(INDIRECT(A28&amp;"!O14:O22"))</f>
        <v>0.31688712349378745</v>
      </c>
      <c r="F28" s="21">
        <f ca="1">AVERAGE(INDIRECT(A28&amp;"!O24:O32"))</f>
        <v>0.83551019237961099</v>
      </c>
      <c r="G28" s="22">
        <f ca="1">_xlfn.STDEV.P(INDIRECT(A28&amp;"!O24:O32"))</f>
        <v>0.16932078997805008</v>
      </c>
      <c r="H28" s="21">
        <f ca="1">AVERAGE(INDIRECT(A28&amp;"!O34:O42"))</f>
        <v>0.63718434017794623</v>
      </c>
      <c r="I28" s="22">
        <f ca="1">_xlfn.STDEV.P(INDIRECT(A28&amp;"!O34:O42"))</f>
        <v>0.27675386685958592</v>
      </c>
    </row>
    <row r="29" spans="1:9" x14ac:dyDescent="0.25">
      <c r="A29" s="18">
        <f>A28+1</f>
        <v>2</v>
      </c>
      <c r="B29" s="21">
        <f t="shared" ref="B29:B42" ca="1" si="9">AVERAGE(INDIRECT(A29&amp;"!O4:O12"))</f>
        <v>0.96357608178305276</v>
      </c>
      <c r="C29" s="22">
        <f t="shared" ref="C29:C42" ca="1" si="10">_xlfn.STDEV.P(INDIRECT(A29&amp;"!O4:O12"))</f>
        <v>0.23366174080527943</v>
      </c>
      <c r="D29" s="21">
        <f t="shared" ref="D29:D42" ca="1" si="11">AVERAGE(INDIRECT(A29&amp;"!O14:O22"))</f>
        <v>0.50690636954054236</v>
      </c>
      <c r="E29" s="22">
        <f t="shared" ref="E29:E42" ca="1" si="12">_xlfn.STDEV.P(INDIRECT(A29&amp;"!O14:O22"))</f>
        <v>0.18307226568687168</v>
      </c>
      <c r="F29" s="21">
        <f t="shared" ref="F29:F42" ca="1" si="13">AVERAGE(INDIRECT(A29&amp;"!O24:O32"))</f>
        <v>0.40885142011758013</v>
      </c>
      <c r="G29" s="22">
        <f t="shared" ref="G29:G42" ca="1" si="14">_xlfn.STDEV.P(INDIRECT(A29&amp;"!O24:O32"))</f>
        <v>0.12670539287165403</v>
      </c>
      <c r="H29" s="21">
        <f t="shared" ref="H29:H42" ca="1" si="15">AVERAGE(INDIRECT(A29&amp;"!O34:O42"))</f>
        <v>0.27633303425232608</v>
      </c>
      <c r="I29" s="22">
        <f t="shared" ref="I29:I42" ca="1" si="16">_xlfn.STDEV.P(INDIRECT(A29&amp;"!O34:O42"))</f>
        <v>0.16320876580641655</v>
      </c>
    </row>
    <row r="30" spans="1:9" x14ac:dyDescent="0.25">
      <c r="A30" s="18">
        <f t="shared" ref="A30:A42" si="17">A29+1</f>
        <v>3</v>
      </c>
      <c r="B30" s="21">
        <f t="shared" ca="1" si="9"/>
        <v>1.09002077030138</v>
      </c>
      <c r="C30" s="22">
        <f t="shared" ca="1" si="10"/>
        <v>0.24943094831799251</v>
      </c>
      <c r="D30" s="21">
        <f t="shared" ca="1" si="11"/>
        <v>0.79675967247643809</v>
      </c>
      <c r="E30" s="22">
        <f t="shared" ca="1" si="12"/>
        <v>0.11276077769813039</v>
      </c>
      <c r="F30" s="21">
        <f t="shared" ca="1" si="13"/>
        <v>0.66009512215450894</v>
      </c>
      <c r="G30" s="22">
        <f t="shared" ca="1" si="14"/>
        <v>0.30626164583190152</v>
      </c>
      <c r="H30" s="21">
        <f t="shared" ca="1" si="15"/>
        <v>0.63273178023463073</v>
      </c>
      <c r="I30" s="22">
        <f t="shared" ca="1" si="16"/>
        <v>0.12960777621144523</v>
      </c>
    </row>
    <row r="31" spans="1:9" x14ac:dyDescent="0.25">
      <c r="A31" s="18">
        <f t="shared" si="17"/>
        <v>4</v>
      </c>
      <c r="B31" s="21">
        <f t="shared" ca="1" si="9"/>
        <v>1.3608107990166893</v>
      </c>
      <c r="C31" s="22">
        <f t="shared" ca="1" si="10"/>
        <v>0.30894674124851956</v>
      </c>
      <c r="D31" s="21">
        <f t="shared" ca="1" si="11"/>
        <v>1.2555523726709732</v>
      </c>
      <c r="E31" s="22">
        <f t="shared" ca="1" si="12"/>
        <v>0.17815052305927248</v>
      </c>
      <c r="F31" s="21">
        <f t="shared" ca="1" si="13"/>
        <v>1.4293348162715789</v>
      </c>
      <c r="G31" s="22">
        <f t="shared" ca="1" si="14"/>
        <v>0.25766145841246779</v>
      </c>
      <c r="H31" s="21">
        <f t="shared" ca="1" si="15"/>
        <v>1.1188075881581632</v>
      </c>
      <c r="I31" s="22">
        <f t="shared" ca="1" si="16"/>
        <v>0.20684619416528793</v>
      </c>
    </row>
    <row r="32" spans="1:9" x14ac:dyDescent="0.25">
      <c r="A32" s="18">
        <f t="shared" si="17"/>
        <v>5</v>
      </c>
      <c r="B32" s="21">
        <f t="shared" ca="1" si="9"/>
        <v>2.1348822558185314</v>
      </c>
      <c r="C32" s="22">
        <f t="shared" ca="1" si="10"/>
        <v>0.32641907970835443</v>
      </c>
      <c r="D32" s="21">
        <f t="shared" ca="1" si="11"/>
        <v>0.89729064726037877</v>
      </c>
      <c r="E32" s="22">
        <f t="shared" ca="1" si="12"/>
        <v>0.31877930475728072</v>
      </c>
      <c r="F32" s="21">
        <f t="shared" ca="1" si="13"/>
        <v>0.5864928215752967</v>
      </c>
      <c r="G32" s="22">
        <f t="shared" ca="1" si="14"/>
        <v>0.50644415011051747</v>
      </c>
      <c r="H32" s="21">
        <f t="shared" ca="1" si="15"/>
        <v>0.6498416294130025</v>
      </c>
      <c r="I32" s="22">
        <f t="shared" ca="1" si="16"/>
        <v>0.46507882970592457</v>
      </c>
    </row>
    <row r="33" spans="1:9" x14ac:dyDescent="0.25">
      <c r="A33" s="18">
        <f t="shared" si="17"/>
        <v>6</v>
      </c>
      <c r="B33" s="21">
        <f t="shared" ca="1" si="9"/>
        <v>2.6210608156188595</v>
      </c>
      <c r="C33" s="22">
        <f t="shared" ca="1" si="10"/>
        <v>0.64247550253983698</v>
      </c>
      <c r="D33" s="21">
        <f t="shared" ca="1" si="11"/>
        <v>0.89908881638298888</v>
      </c>
      <c r="E33" s="22">
        <f t="shared" ca="1" si="12"/>
        <v>0.31147523420276813</v>
      </c>
      <c r="F33" s="21">
        <f t="shared" ca="1" si="13"/>
        <v>0.43092821659122738</v>
      </c>
      <c r="G33" s="22">
        <f t="shared" ca="1" si="14"/>
        <v>0.14471155912479694</v>
      </c>
      <c r="H33" s="21">
        <f t="shared" ca="1" si="15"/>
        <v>0.27168323201175965</v>
      </c>
      <c r="I33" s="22">
        <f t="shared" ca="1" si="16"/>
        <v>0.13934459878892014</v>
      </c>
    </row>
    <row r="34" spans="1:9" x14ac:dyDescent="0.25">
      <c r="A34" s="18">
        <f t="shared" si="17"/>
        <v>7</v>
      </c>
      <c r="B34" s="21">
        <f t="shared" ca="1" si="9"/>
        <v>1.8205524331112046</v>
      </c>
      <c r="C34" s="22">
        <f t="shared" ca="1" si="10"/>
        <v>0.55983721788001461</v>
      </c>
      <c r="D34" s="21">
        <f t="shared" ca="1" si="11"/>
        <v>1.4099584760720603</v>
      </c>
      <c r="E34" s="22">
        <f t="shared" ca="1" si="12"/>
        <v>0.71431589433256615</v>
      </c>
      <c r="F34" s="21">
        <f t="shared" ca="1" si="13"/>
        <v>0.55388692462799782</v>
      </c>
      <c r="G34" s="22">
        <f t="shared" ca="1" si="14"/>
        <v>0.22929862920516814</v>
      </c>
      <c r="H34" s="21">
        <f t="shared" ca="1" si="15"/>
        <v>0.77545370688900928</v>
      </c>
      <c r="I34" s="22">
        <f t="shared" ca="1" si="16"/>
        <v>0.39309131107644713</v>
      </c>
    </row>
    <row r="35" spans="1:9" x14ac:dyDescent="0.25">
      <c r="A35" s="18">
        <f t="shared" si="17"/>
        <v>8</v>
      </c>
      <c r="B35" s="21">
        <f t="shared" ca="1" si="9"/>
        <v>1.3253385330388197</v>
      </c>
      <c r="C35" s="22">
        <f t="shared" ca="1" si="10"/>
        <v>0.31300426379776497</v>
      </c>
      <c r="D35" s="21">
        <f t="shared" ca="1" si="11"/>
        <v>1.237275994495906</v>
      </c>
      <c r="E35" s="22">
        <f t="shared" ca="1" si="12"/>
        <v>0.38226685027523527</v>
      </c>
      <c r="F35" s="21">
        <f t="shared" ca="1" si="13"/>
        <v>1.0601715122400799</v>
      </c>
      <c r="G35" s="22">
        <f t="shared" ca="1" si="14"/>
        <v>0.23938021209099511</v>
      </c>
      <c r="H35" s="21">
        <f t="shared" ca="1" si="15"/>
        <v>1.3964257560502544</v>
      </c>
      <c r="I35" s="22">
        <f t="shared" ca="1" si="16"/>
        <v>0.40538479029314251</v>
      </c>
    </row>
    <row r="36" spans="1:9" x14ac:dyDescent="0.25">
      <c r="A36" s="18">
        <f t="shared" si="17"/>
        <v>9</v>
      </c>
      <c r="B36" s="21">
        <f t="shared" ca="1" si="9"/>
        <v>0.82490645417966213</v>
      </c>
      <c r="C36" s="22">
        <f t="shared" ca="1" si="10"/>
        <v>0.14688882100288775</v>
      </c>
      <c r="D36" s="21">
        <f t="shared" ca="1" si="11"/>
        <v>0.39014367794402394</v>
      </c>
      <c r="E36" s="22">
        <f t="shared" ca="1" si="12"/>
        <v>0.19335726216868651</v>
      </c>
      <c r="F36" s="21">
        <f t="shared" ca="1" si="13"/>
        <v>0.99234240564563914</v>
      </c>
      <c r="G36" s="22">
        <f t="shared" ca="1" si="14"/>
        <v>0.2683040445099707</v>
      </c>
      <c r="H36" s="21">
        <f t="shared" ca="1" si="15"/>
        <v>0.86887627802311174</v>
      </c>
      <c r="I36" s="22">
        <f t="shared" ca="1" si="16"/>
        <v>0.34628470105811993</v>
      </c>
    </row>
    <row r="37" spans="1:9" x14ac:dyDescent="0.25">
      <c r="A37" s="18">
        <f t="shared" si="17"/>
        <v>10</v>
      </c>
      <c r="B37" s="21">
        <f t="shared" ca="1" si="9"/>
        <v>1.7069559938338621</v>
      </c>
      <c r="C37" s="22">
        <f t="shared" ca="1" si="10"/>
        <v>0.20901520596611581</v>
      </c>
      <c r="D37" s="21">
        <f t="shared" ca="1" si="11"/>
        <v>1.2530101535575937</v>
      </c>
      <c r="E37" s="22">
        <f t="shared" ca="1" si="12"/>
        <v>0.27559314605791818</v>
      </c>
      <c r="F37" s="21">
        <f t="shared" ca="1" si="13"/>
        <v>0.80452823657708994</v>
      </c>
      <c r="G37" s="22">
        <f t="shared" ca="1" si="14"/>
        <v>0.20401978943568036</v>
      </c>
      <c r="H37" s="21">
        <f t="shared" ca="1" si="15"/>
        <v>0.65166656657406252</v>
      </c>
      <c r="I37" s="22">
        <f t="shared" ca="1" si="16"/>
        <v>0.11588957544102363</v>
      </c>
    </row>
    <row r="38" spans="1:9" x14ac:dyDescent="0.25">
      <c r="A38" s="18">
        <f t="shared" si="17"/>
        <v>11</v>
      </c>
      <c r="B38" s="21">
        <f t="shared" ca="1" si="9"/>
        <v>1.0017919893486193</v>
      </c>
      <c r="C38" s="22">
        <f t="shared" ca="1" si="10"/>
        <v>0.30837730203779062</v>
      </c>
      <c r="D38" s="21">
        <f t="shared" ca="1" si="11"/>
        <v>1.4583215423989082</v>
      </c>
      <c r="E38" s="22">
        <f t="shared" ca="1" si="12"/>
        <v>0.23640798982314029</v>
      </c>
      <c r="F38" s="21">
        <f t="shared" ca="1" si="13"/>
        <v>1.435791801728961</v>
      </c>
      <c r="G38" s="22">
        <f t="shared" ca="1" si="14"/>
        <v>0.27073769707714579</v>
      </c>
      <c r="H38" s="21">
        <f t="shared" ca="1" si="15"/>
        <v>1.3043047416568181</v>
      </c>
      <c r="I38" s="22">
        <f t="shared" ca="1" si="16"/>
        <v>0.31048783612267267</v>
      </c>
    </row>
    <row r="39" spans="1:9" x14ac:dyDescent="0.25">
      <c r="A39" s="18">
        <f t="shared" si="17"/>
        <v>12</v>
      </c>
      <c r="B39" s="21">
        <f t="shared" ca="1" si="9"/>
        <v>0.54565180442647054</v>
      </c>
      <c r="C39" s="22">
        <f t="shared" ca="1" si="10"/>
        <v>0.26215729661328585</v>
      </c>
      <c r="D39" s="21">
        <f t="shared" ca="1" si="11"/>
        <v>0.71977965457335147</v>
      </c>
      <c r="E39" s="22">
        <f t="shared" ca="1" si="12"/>
        <v>0.1817467432395137</v>
      </c>
      <c r="F39" s="21">
        <f t="shared" ca="1" si="13"/>
        <v>1.1468399508572757</v>
      </c>
      <c r="G39" s="22">
        <f t="shared" ca="1" si="14"/>
        <v>0.34416726605116421</v>
      </c>
      <c r="H39" s="21">
        <f t="shared" ca="1" si="15"/>
        <v>0.59413382430244077</v>
      </c>
      <c r="I39" s="22">
        <f t="shared" ca="1" si="16"/>
        <v>0.19285035895436128</v>
      </c>
    </row>
    <row r="40" spans="1:9" x14ac:dyDescent="0.25">
      <c r="A40" s="18">
        <f t="shared" si="17"/>
        <v>13</v>
      </c>
      <c r="B40" s="21">
        <f t="shared" ca="1" si="9"/>
        <v>2.3183468935118534</v>
      </c>
      <c r="C40" s="22">
        <f t="shared" ca="1" si="10"/>
        <v>0.39834274635583661</v>
      </c>
      <c r="D40" s="21">
        <f t="shared" ca="1" si="11"/>
        <v>2.4386418186310599</v>
      </c>
      <c r="E40" s="22">
        <f t="shared" ca="1" si="12"/>
        <v>0.39402357279196581</v>
      </c>
      <c r="F40" s="21">
        <f t="shared" ca="1" si="13"/>
        <v>2.17558716600105</v>
      </c>
      <c r="G40" s="22">
        <f t="shared" ca="1" si="14"/>
        <v>0.42632483091814433</v>
      </c>
      <c r="H40" s="21">
        <f t="shared" ca="1" si="15"/>
        <v>1.7974816269718659</v>
      </c>
      <c r="I40" s="22">
        <f t="shared" ca="1" si="16"/>
        <v>0.40988056775874687</v>
      </c>
    </row>
    <row r="41" spans="1:9" x14ac:dyDescent="0.25">
      <c r="A41" s="18">
        <f t="shared" si="17"/>
        <v>14</v>
      </c>
      <c r="B41" s="21">
        <f t="shared" ca="1" si="9"/>
        <v>2.6091440516069557</v>
      </c>
      <c r="C41" s="22">
        <f t="shared" ca="1" si="10"/>
        <v>0.43668796794363618</v>
      </c>
      <c r="D41" s="21">
        <f t="shared" ca="1" si="11"/>
        <v>1.1826055068109602</v>
      </c>
      <c r="E41" s="22">
        <f t="shared" ca="1" si="12"/>
        <v>0.2579288194009835</v>
      </c>
      <c r="F41" s="21">
        <f t="shared" ca="1" si="13"/>
        <v>0.88330006084135892</v>
      </c>
      <c r="G41" s="22">
        <f t="shared" ca="1" si="14"/>
        <v>0.34814418068122127</v>
      </c>
      <c r="H41" s="21">
        <f t="shared" ca="1" si="15"/>
        <v>0.83051192562904053</v>
      </c>
      <c r="I41" s="22">
        <f t="shared" ca="1" si="16"/>
        <v>0.20840001681712084</v>
      </c>
    </row>
    <row r="42" spans="1:9" x14ac:dyDescent="0.25">
      <c r="A42" s="18">
        <f t="shared" si="17"/>
        <v>15</v>
      </c>
      <c r="B42" s="21">
        <f t="shared" ca="1" si="9"/>
        <v>1.9205150324097673</v>
      </c>
      <c r="C42" s="22">
        <f t="shared" ca="1" si="10"/>
        <v>0.37898639543635576</v>
      </c>
      <c r="D42" s="21">
        <f t="shared" ca="1" si="11"/>
        <v>1.0615374469148846</v>
      </c>
      <c r="E42" s="22">
        <f t="shared" ca="1" si="12"/>
        <v>8.2334516148531114E-2</v>
      </c>
      <c r="F42" s="21">
        <f t="shared" ca="1" si="13"/>
        <v>0.93670642137935722</v>
      </c>
      <c r="G42" s="22">
        <f t="shared" ca="1" si="14"/>
        <v>0.28122578919709018</v>
      </c>
      <c r="H42" s="21">
        <f t="shared" ca="1" si="15"/>
        <v>1.3457765155412089</v>
      </c>
      <c r="I42" s="22">
        <f t="shared" ca="1" si="16"/>
        <v>0.64072784606561062</v>
      </c>
    </row>
    <row r="49" spans="1:9" x14ac:dyDescent="0.25">
      <c r="A49" s="93" t="s">
        <v>191</v>
      </c>
      <c r="B49" s="93"/>
      <c r="C49" s="93"/>
      <c r="D49" s="93"/>
      <c r="E49" s="93"/>
      <c r="F49" s="93"/>
      <c r="G49" s="93"/>
      <c r="H49" s="93"/>
      <c r="I49" s="93"/>
    </row>
    <row r="50" spans="1:9" x14ac:dyDescent="0.25">
      <c r="A50" s="18"/>
      <c r="B50" s="91" t="s">
        <v>183</v>
      </c>
      <c r="C50" s="92"/>
      <c r="D50" s="91" t="s">
        <v>184</v>
      </c>
      <c r="E50" s="92"/>
      <c r="F50" s="91" t="s">
        <v>185</v>
      </c>
      <c r="G50" s="92"/>
      <c r="H50" s="91" t="s">
        <v>186</v>
      </c>
      <c r="I50" s="92"/>
    </row>
    <row r="51" spans="1:9" x14ac:dyDescent="0.25">
      <c r="A51" s="19" t="s">
        <v>187</v>
      </c>
      <c r="B51" s="20" t="s">
        <v>188</v>
      </c>
      <c r="C51" s="20" t="s">
        <v>189</v>
      </c>
      <c r="D51" s="20" t="s">
        <v>188</v>
      </c>
      <c r="E51" s="20" t="s">
        <v>189</v>
      </c>
      <c r="F51" s="20" t="s">
        <v>188</v>
      </c>
      <c r="G51" s="20" t="s">
        <v>189</v>
      </c>
      <c r="H51" s="20" t="s">
        <v>188</v>
      </c>
      <c r="I51" s="20" t="s">
        <v>189</v>
      </c>
    </row>
    <row r="52" spans="1:9" x14ac:dyDescent="0.25">
      <c r="A52" s="18">
        <v>16</v>
      </c>
      <c r="B52" s="21">
        <f ca="1">AVERAGE(INDIRECT(A52&amp;"!O4:O12"))</f>
        <v>1.9261849675332863</v>
      </c>
      <c r="C52" s="22">
        <f ca="1">_xlfn.STDEV.P(INDIRECT(A52&amp;"!O4:O12"))</f>
        <v>0.62983324735029078</v>
      </c>
      <c r="D52" s="21">
        <f ca="1">AVERAGE(INDIRECT(A52&amp;"!O14:O22"))</f>
        <v>0.78415235866763044</v>
      </c>
      <c r="E52" s="22">
        <f ca="1">_xlfn.STDEV.P(INDIRECT(A52&amp;"!O14:O22"))</f>
        <v>0.43417174925559321</v>
      </c>
      <c r="F52" s="21">
        <f ca="1">AVERAGE(INDIRECT(A52&amp;"!O24:O32"))</f>
        <v>0.87013750840558268</v>
      </c>
      <c r="G52" s="22">
        <f ca="1">_xlfn.STDEV.P(INDIRECT(A52&amp;"!O24:O32"))</f>
        <v>0.25973741864167382</v>
      </c>
      <c r="H52" s="21">
        <f ca="1">AVERAGE(INDIRECT(A52&amp;"!O34:O42"))</f>
        <v>0.83930736450677279</v>
      </c>
      <c r="I52" s="22">
        <f ca="1">_xlfn.STDEV.P(INDIRECT(A52&amp;"!O34:O42"))</f>
        <v>0.44392256614607567</v>
      </c>
    </row>
    <row r="53" spans="1:9" x14ac:dyDescent="0.25">
      <c r="A53" s="18">
        <f>A52+1</f>
        <v>17</v>
      </c>
      <c r="B53" s="21">
        <f t="shared" ref="B53:B66" ca="1" si="18">AVERAGE(INDIRECT(A53&amp;"!O4:O12"))</f>
        <v>2.5284818972587297</v>
      </c>
      <c r="C53" s="22">
        <f t="shared" ref="C53:C66" ca="1" si="19">_xlfn.STDEV.P(INDIRECT(A53&amp;"!O4:O12"))</f>
        <v>0.49812734403471454</v>
      </c>
      <c r="D53" s="21">
        <f t="shared" ref="D53:D66" ca="1" si="20">AVERAGE(INDIRECT(A53&amp;"!O14:O22"))</f>
        <v>0.71051280988563348</v>
      </c>
      <c r="E53" s="22">
        <f t="shared" ref="E53:E66" ca="1" si="21">_xlfn.STDEV.P(INDIRECT(A53&amp;"!O14:O22"))</f>
        <v>0.15251402039196565</v>
      </c>
      <c r="F53" s="21">
        <f t="shared" ref="F53:F66" ca="1" si="22">AVERAGE(INDIRECT(A53&amp;"!O24:O32"))</f>
        <v>0.96517044256379791</v>
      </c>
      <c r="G53" s="22">
        <f t="shared" ref="G53:G66" ca="1" si="23">_xlfn.STDEV.P(INDIRECT(A53&amp;"!O24:O32"))</f>
        <v>0.1827763182787876</v>
      </c>
      <c r="H53" s="21">
        <f t="shared" ref="H53:H66" ca="1" si="24">AVERAGE(INDIRECT(A53&amp;"!O34:O42"))</f>
        <v>1.1020833330188133</v>
      </c>
      <c r="I53" s="22">
        <f t="shared" ref="I53:I66" ca="1" si="25">_xlfn.STDEV.P(INDIRECT(A53&amp;"!O34:O42"))</f>
        <v>0.21968260505361129</v>
      </c>
    </row>
    <row r="54" spans="1:9" x14ac:dyDescent="0.25">
      <c r="A54" s="18">
        <f t="shared" ref="A54:A66" si="26">A53+1</f>
        <v>18</v>
      </c>
      <c r="B54" s="21">
        <f t="shared" ca="1" si="18"/>
        <v>1.4398795325484033</v>
      </c>
      <c r="C54" s="22">
        <f t="shared" ca="1" si="19"/>
        <v>0.47905055275045116</v>
      </c>
      <c r="D54" s="21">
        <f t="shared" ca="1" si="20"/>
        <v>0.91985321948347909</v>
      </c>
      <c r="E54" s="22">
        <f t="shared" ca="1" si="21"/>
        <v>0.1782129941526146</v>
      </c>
      <c r="F54" s="21">
        <f t="shared" ca="1" si="22"/>
        <v>0.93488012548625354</v>
      </c>
      <c r="G54" s="22">
        <f t="shared" ca="1" si="23"/>
        <v>0.35581157870576963</v>
      </c>
      <c r="H54" s="21">
        <f t="shared" ca="1" si="24"/>
        <v>0.83225654066698196</v>
      </c>
      <c r="I54" s="22">
        <f t="shared" ca="1" si="25"/>
        <v>0.38713142385744348</v>
      </c>
    </row>
    <row r="55" spans="1:9" x14ac:dyDescent="0.25">
      <c r="A55" s="18">
        <f t="shared" si="26"/>
        <v>19</v>
      </c>
      <c r="B55" s="21">
        <f t="shared" ca="1" si="18"/>
        <v>2.0912258211873915</v>
      </c>
      <c r="C55" s="22">
        <f t="shared" ca="1" si="19"/>
        <v>0.64289434699924852</v>
      </c>
      <c r="D55" s="21">
        <f t="shared" ca="1" si="20"/>
        <v>1.5915173755596423</v>
      </c>
      <c r="E55" s="22">
        <f t="shared" ca="1" si="21"/>
        <v>0.20033086584234688</v>
      </c>
      <c r="F55" s="21">
        <f t="shared" ca="1" si="22"/>
        <v>0.9497130572121173</v>
      </c>
      <c r="G55" s="22">
        <f t="shared" ca="1" si="23"/>
        <v>0.43188433024074252</v>
      </c>
      <c r="H55" s="21">
        <f t="shared" ca="1" si="24"/>
        <v>1.1989684597555696</v>
      </c>
      <c r="I55" s="22">
        <f t="shared" ca="1" si="25"/>
        <v>0.20064739786880828</v>
      </c>
    </row>
    <row r="56" spans="1:9" x14ac:dyDescent="0.25">
      <c r="A56" s="18">
        <f t="shared" si="26"/>
        <v>20</v>
      </c>
      <c r="B56" s="21">
        <f t="shared" ca="1" si="18"/>
        <v>2.8598572728882559</v>
      </c>
      <c r="C56" s="22">
        <f t="shared" ca="1" si="19"/>
        <v>0.65405186690863726</v>
      </c>
      <c r="D56" s="21">
        <f t="shared" ca="1" si="20"/>
        <v>1.2547458927244397</v>
      </c>
      <c r="E56" s="22">
        <f t="shared" ca="1" si="21"/>
        <v>0.28219291192250201</v>
      </c>
      <c r="F56" s="21">
        <f t="shared" ca="1" si="22"/>
        <v>1.1978304253216916</v>
      </c>
      <c r="G56" s="22">
        <f t="shared" ca="1" si="23"/>
        <v>0.39605621956911979</v>
      </c>
      <c r="H56" s="21">
        <f t="shared" ca="1" si="24"/>
        <v>1.3696304789553051</v>
      </c>
      <c r="I56" s="22">
        <f t="shared" ca="1" si="25"/>
        <v>0.37315403096966004</v>
      </c>
    </row>
    <row r="57" spans="1:9" x14ac:dyDescent="0.25">
      <c r="A57" s="18">
        <f t="shared" si="26"/>
        <v>21</v>
      </c>
      <c r="B57" s="21">
        <f t="shared" ca="1" si="18"/>
        <v>1.4761115551456081</v>
      </c>
      <c r="C57" s="22">
        <f t="shared" ca="1" si="19"/>
        <v>0.63518426030677444</v>
      </c>
      <c r="D57" s="21">
        <f t="shared" ca="1" si="20"/>
        <v>0.83661905687724625</v>
      </c>
      <c r="E57" s="22">
        <f t="shared" ca="1" si="21"/>
        <v>0.28719893156947635</v>
      </c>
      <c r="F57" s="21">
        <f t="shared" ca="1" si="22"/>
        <v>0.814947438996663</v>
      </c>
      <c r="G57" s="22">
        <f t="shared" ca="1" si="23"/>
        <v>0.25109721492264031</v>
      </c>
      <c r="H57" s="21">
        <f t="shared" ca="1" si="24"/>
        <v>0.65770631056531803</v>
      </c>
      <c r="I57" s="22">
        <f t="shared" ca="1" si="25"/>
        <v>0.30763251642008121</v>
      </c>
    </row>
    <row r="58" spans="1:9" x14ac:dyDescent="0.25">
      <c r="A58" s="18">
        <f t="shared" si="26"/>
        <v>22</v>
      </c>
      <c r="B58" s="21">
        <f t="shared" ca="1" si="18"/>
        <v>2.4398642885400843</v>
      </c>
      <c r="C58" s="22">
        <f t="shared" ca="1" si="19"/>
        <v>0.34824712729574681</v>
      </c>
      <c r="D58" s="21">
        <f t="shared" ca="1" si="20"/>
        <v>2.1285759193230427</v>
      </c>
      <c r="E58" s="22">
        <f t="shared" ca="1" si="21"/>
        <v>0.38575906428312451</v>
      </c>
      <c r="F58" s="21">
        <f t="shared" ca="1" si="22"/>
        <v>1.5358750870663453</v>
      </c>
      <c r="G58" s="22">
        <f t="shared" ca="1" si="23"/>
        <v>0.38138781589291076</v>
      </c>
      <c r="H58" s="21">
        <f t="shared" ca="1" si="24"/>
        <v>1.8427814725298566</v>
      </c>
      <c r="I58" s="22">
        <f t="shared" ca="1" si="25"/>
        <v>0.34201774884845976</v>
      </c>
    </row>
    <row r="59" spans="1:9" x14ac:dyDescent="0.25">
      <c r="A59" s="18">
        <f t="shared" si="26"/>
        <v>23</v>
      </c>
      <c r="B59" s="21">
        <f t="shared" ca="1" si="18"/>
        <v>1.7691133177412985</v>
      </c>
      <c r="C59" s="22">
        <f t="shared" ca="1" si="19"/>
        <v>0.57245103182624102</v>
      </c>
      <c r="D59" s="21">
        <f t="shared" ca="1" si="20"/>
        <v>0.25486344490768853</v>
      </c>
      <c r="E59" s="22">
        <f t="shared" ca="1" si="21"/>
        <v>0.18798396165688269</v>
      </c>
      <c r="F59" s="21">
        <f t="shared" ca="1" si="22"/>
        <v>1.1265051384458833</v>
      </c>
      <c r="G59" s="22">
        <f t="shared" ca="1" si="23"/>
        <v>0.23341271800176464</v>
      </c>
      <c r="H59" s="21">
        <f t="shared" ca="1" si="24"/>
        <v>1.136772318024911</v>
      </c>
      <c r="I59" s="22">
        <f t="shared" ca="1" si="25"/>
        <v>0.33693082683514708</v>
      </c>
    </row>
    <row r="60" spans="1:9" x14ac:dyDescent="0.25">
      <c r="A60" s="18">
        <f t="shared" si="26"/>
        <v>24</v>
      </c>
      <c r="B60" s="21">
        <f t="shared" ca="1" si="18"/>
        <v>1.0475571123702392</v>
      </c>
      <c r="C60" s="22">
        <f t="shared" ca="1" si="19"/>
        <v>0.17455184338202548</v>
      </c>
      <c r="D60" s="21">
        <f t="shared" ca="1" si="20"/>
        <v>1.4113226202496698</v>
      </c>
      <c r="E60" s="22">
        <f t="shared" ca="1" si="21"/>
        <v>0.25718099976902303</v>
      </c>
      <c r="F60" s="21">
        <f t="shared" ca="1" si="22"/>
        <v>1.5909066727044276</v>
      </c>
      <c r="G60" s="22">
        <f t="shared" ca="1" si="23"/>
        <v>0.39353606222467463</v>
      </c>
      <c r="H60" s="21">
        <f t="shared" ca="1" si="24"/>
        <v>1.4569005647380757</v>
      </c>
      <c r="I60" s="22">
        <f t="shared" ca="1" si="25"/>
        <v>0.23258350756327786</v>
      </c>
    </row>
    <row r="61" spans="1:9" x14ac:dyDescent="0.25">
      <c r="A61" s="18">
        <f t="shared" si="26"/>
        <v>25</v>
      </c>
      <c r="B61" s="21">
        <f t="shared" ca="1" si="18"/>
        <v>1.2419469379022692</v>
      </c>
      <c r="C61" s="22">
        <f t="shared" ca="1" si="19"/>
        <v>0.29776051433699435</v>
      </c>
      <c r="D61" s="21">
        <f t="shared" ca="1" si="20"/>
        <v>1.2508997520858378</v>
      </c>
      <c r="E61" s="22">
        <f t="shared" ca="1" si="21"/>
        <v>0.39178883087125532</v>
      </c>
      <c r="F61" s="21">
        <f t="shared" ca="1" si="22"/>
        <v>1.1039331125603304</v>
      </c>
      <c r="G61" s="22">
        <f t="shared" ca="1" si="23"/>
        <v>0.25635427340584782</v>
      </c>
      <c r="H61" s="21">
        <f t="shared" ca="1" si="24"/>
        <v>1.5125842571366528</v>
      </c>
      <c r="I61" s="22">
        <f t="shared" ca="1" si="25"/>
        <v>0.33804205919611757</v>
      </c>
    </row>
    <row r="62" spans="1:9" x14ac:dyDescent="0.25">
      <c r="A62" s="18">
        <f t="shared" si="26"/>
        <v>26</v>
      </c>
      <c r="B62" s="21">
        <f t="shared" ca="1" si="18"/>
        <v>1.2889241926836454</v>
      </c>
      <c r="C62" s="22">
        <f t="shared" ca="1" si="19"/>
        <v>0.19749341953638072</v>
      </c>
      <c r="D62" s="21">
        <f t="shared" ca="1" si="20"/>
        <v>0.80264386286288325</v>
      </c>
      <c r="E62" s="22">
        <f t="shared" ca="1" si="21"/>
        <v>0.14484202982004876</v>
      </c>
      <c r="F62" s="21">
        <f t="shared" ca="1" si="22"/>
        <v>0.99712604092891355</v>
      </c>
      <c r="G62" s="22">
        <f t="shared" ca="1" si="23"/>
        <v>0.23816760070004708</v>
      </c>
      <c r="H62" s="21">
        <f t="shared" ca="1" si="24"/>
        <v>1.0256493166794904</v>
      </c>
      <c r="I62" s="22">
        <f t="shared" ca="1" si="25"/>
        <v>0.15672027548154036</v>
      </c>
    </row>
    <row r="63" spans="1:9" x14ac:dyDescent="0.25">
      <c r="A63" s="18">
        <f t="shared" si="26"/>
        <v>27</v>
      </c>
      <c r="B63" s="21">
        <f t="shared" ca="1" si="18"/>
        <v>1.7760775984153945</v>
      </c>
      <c r="C63" s="22">
        <f t="shared" ca="1" si="19"/>
        <v>0.52666848394456134</v>
      </c>
      <c r="D63" s="21">
        <f t="shared" ca="1" si="20"/>
        <v>1.325143196531557</v>
      </c>
      <c r="E63" s="22">
        <f t="shared" ca="1" si="21"/>
        <v>0.38882803083123729</v>
      </c>
      <c r="F63" s="21">
        <f t="shared" ca="1" si="22"/>
        <v>1.0097335016692024</v>
      </c>
      <c r="G63" s="22">
        <f t="shared" ca="1" si="23"/>
        <v>0.18337565597787209</v>
      </c>
      <c r="H63" s="21">
        <f t="shared" ca="1" si="24"/>
        <v>1.0108556143079386</v>
      </c>
      <c r="I63" s="22">
        <f t="shared" ca="1" si="25"/>
        <v>0.41363668015448507</v>
      </c>
    </row>
    <row r="64" spans="1:9" x14ac:dyDescent="0.25">
      <c r="A64" s="18">
        <f t="shared" si="26"/>
        <v>28</v>
      </c>
      <c r="B64" s="21">
        <f t="shared" ca="1" si="18"/>
        <v>1.7846074417141469</v>
      </c>
      <c r="C64" s="22">
        <f t="shared" ca="1" si="19"/>
        <v>0.58981781146690404</v>
      </c>
      <c r="D64" s="21">
        <f t="shared" ca="1" si="20"/>
        <v>0.76437026842918576</v>
      </c>
      <c r="E64" s="22">
        <f t="shared" ca="1" si="21"/>
        <v>0.39308616124119766</v>
      </c>
      <c r="F64" s="21">
        <f t="shared" ca="1" si="22"/>
        <v>0.5206693936830451</v>
      </c>
      <c r="G64" s="22">
        <f t="shared" ca="1" si="23"/>
        <v>0.2344251729413131</v>
      </c>
      <c r="H64" s="21">
        <f t="shared" ca="1" si="24"/>
        <v>0.8453148191366725</v>
      </c>
      <c r="I64" s="22">
        <f t="shared" ca="1" si="25"/>
        <v>0.45432907682765544</v>
      </c>
    </row>
    <row r="65" spans="1:9" x14ac:dyDescent="0.25">
      <c r="A65" s="18">
        <f t="shared" si="26"/>
        <v>29</v>
      </c>
      <c r="B65" s="21">
        <f t="shared" ca="1" si="18"/>
        <v>1.6980073435469452</v>
      </c>
      <c r="C65" s="22">
        <f t="shared" ca="1" si="19"/>
        <v>0.32436107452719171</v>
      </c>
      <c r="D65" s="21">
        <f t="shared" ca="1" si="20"/>
        <v>0.56674338817295977</v>
      </c>
      <c r="E65" s="22">
        <f t="shared" ca="1" si="21"/>
        <v>0.28275294581967114</v>
      </c>
      <c r="F65" s="21">
        <f t="shared" ca="1" si="22"/>
        <v>0.64576538665293637</v>
      </c>
      <c r="G65" s="22">
        <f t="shared" ca="1" si="23"/>
        <v>0.15908875813853526</v>
      </c>
      <c r="H65" s="21">
        <f t="shared" ca="1" si="24"/>
        <v>0.52468759088350947</v>
      </c>
      <c r="I65" s="22">
        <f t="shared" ca="1" si="25"/>
        <v>0.1976879195039456</v>
      </c>
    </row>
    <row r="66" spans="1:9" x14ac:dyDescent="0.25">
      <c r="A66" s="18">
        <f t="shared" si="26"/>
        <v>30</v>
      </c>
      <c r="B66" s="21">
        <f t="shared" ca="1" si="18"/>
        <v>1.4097304014391701</v>
      </c>
      <c r="C66" s="22">
        <f t="shared" ca="1" si="19"/>
        <v>0.37313025325690674</v>
      </c>
      <c r="D66" s="21">
        <f t="shared" ca="1" si="20"/>
        <v>1.450699737641302</v>
      </c>
      <c r="E66" s="22">
        <f t="shared" ca="1" si="21"/>
        <v>0.27918366902582464</v>
      </c>
      <c r="F66" s="21">
        <f t="shared" ca="1" si="22"/>
        <v>1.2531878067874642</v>
      </c>
      <c r="G66" s="22">
        <f t="shared" ca="1" si="23"/>
        <v>0.2844430585695622</v>
      </c>
      <c r="H66" s="21">
        <f t="shared" ca="1" si="24"/>
        <v>1.4859764457484417</v>
      </c>
      <c r="I66" s="22">
        <f t="shared" ca="1" si="25"/>
        <v>0.15590695563114795</v>
      </c>
    </row>
  </sheetData>
  <mergeCells count="20">
    <mergeCell ref="B50:C50"/>
    <mergeCell ref="D50:E50"/>
    <mergeCell ref="F50:G50"/>
    <mergeCell ref="H50:I50"/>
    <mergeCell ref="A1:I1"/>
    <mergeCell ref="B2:C2"/>
    <mergeCell ref="D2:E2"/>
    <mergeCell ref="F2:G2"/>
    <mergeCell ref="H2:I2"/>
    <mergeCell ref="A25:I25"/>
    <mergeCell ref="B26:C26"/>
    <mergeCell ref="D26:E26"/>
    <mergeCell ref="F26:G26"/>
    <mergeCell ref="H26:I26"/>
    <mergeCell ref="A49:I49"/>
    <mergeCell ref="L1:T1"/>
    <mergeCell ref="M2:N2"/>
    <mergeCell ref="O2:P2"/>
    <mergeCell ref="Q2:R2"/>
    <mergeCell ref="S2:T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"/>
  <sheetViews>
    <sheetView workbookViewId="0">
      <selection activeCell="H11" sqref="H11"/>
    </sheetView>
  </sheetViews>
  <sheetFormatPr baseColWidth="10" defaultRowHeight="13.2" x14ac:dyDescent="0.25"/>
  <sheetData>
    <row r="1" spans="1:18" x14ac:dyDescent="0.25">
      <c r="A1" s="97" t="s">
        <v>192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</row>
    <row r="3" spans="1:18" x14ac:dyDescent="0.25">
      <c r="A3" s="23"/>
      <c r="B3" s="24" t="s">
        <v>187</v>
      </c>
      <c r="C3" s="25" t="s">
        <v>183</v>
      </c>
      <c r="D3" s="26" t="s">
        <v>184</v>
      </c>
      <c r="E3" s="26" t="s">
        <v>185</v>
      </c>
      <c r="F3" s="26" t="s">
        <v>186</v>
      </c>
    </row>
    <row r="4" spans="1:18" x14ac:dyDescent="0.25">
      <c r="A4" s="94" t="s">
        <v>182</v>
      </c>
      <c r="B4" s="27">
        <f>Performances!A4</f>
        <v>31</v>
      </c>
      <c r="C4" s="15">
        <f ca="1">Performances!B4</f>
        <v>1.5506181875189335</v>
      </c>
      <c r="D4" s="15">
        <f ca="1">Performances!D4</f>
        <v>1.3951556726926071</v>
      </c>
      <c r="E4" s="15">
        <f ca="1">Performances!F4</f>
        <v>1.5816956096353418</v>
      </c>
      <c r="F4" s="15">
        <f ca="1">Performances!H4</f>
        <v>1.1656828838192608</v>
      </c>
    </row>
    <row r="5" spans="1:18" x14ac:dyDescent="0.25">
      <c r="A5" s="95"/>
      <c r="B5" s="27">
        <f>Performances!A5</f>
        <v>32</v>
      </c>
      <c r="C5" s="15">
        <f ca="1">Performances!B5</f>
        <v>1.8936963885101048</v>
      </c>
      <c r="D5" s="15">
        <f ca="1">Performances!D5</f>
        <v>1.2699387743923207</v>
      </c>
      <c r="E5" s="15">
        <f ca="1">Performances!F5</f>
        <v>1.2246401129643119</v>
      </c>
      <c r="F5" s="15">
        <f ca="1">Performances!H5</f>
        <v>0.94987058338603192</v>
      </c>
      <c r="H5" s="33" t="s">
        <v>196</v>
      </c>
    </row>
    <row r="6" spans="1:18" x14ac:dyDescent="0.25">
      <c r="A6" s="95"/>
      <c r="B6" s="27">
        <f>Performances!A6</f>
        <v>33</v>
      </c>
      <c r="C6" s="15">
        <f ca="1">Performances!B6</f>
        <v>1.106001766618828</v>
      </c>
      <c r="D6" s="15">
        <f ca="1">Performances!D6</f>
        <v>0.93790071550528031</v>
      </c>
      <c r="E6" s="15">
        <f ca="1">Performances!F6</f>
        <v>0.57278767684645859</v>
      </c>
      <c r="F6" s="15">
        <f ca="1">Performances!H6</f>
        <v>0.65953547097082166</v>
      </c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</row>
    <row r="7" spans="1:18" x14ac:dyDescent="0.25">
      <c r="A7" s="95"/>
      <c r="B7" s="27">
        <f>Performances!A7</f>
        <v>34</v>
      </c>
      <c r="C7" s="15">
        <f ca="1">Performances!B7</f>
        <v>2.6358915822305153</v>
      </c>
      <c r="D7" s="15">
        <f ca="1">Performances!D7</f>
        <v>2.1313402761567701</v>
      </c>
      <c r="E7" s="15">
        <f ca="1">Performances!F7</f>
        <v>1.0289298123668633</v>
      </c>
      <c r="F7" s="15">
        <f ca="1">Performances!H7</f>
        <v>0.70265878668391757</v>
      </c>
      <c r="H7" s="29"/>
      <c r="I7" s="29" t="str">
        <f>C3</f>
        <v>Jeu 1</v>
      </c>
      <c r="J7" s="29" t="str">
        <f t="shared" ref="J7:L7" si="0">D3</f>
        <v>Jeu 2</v>
      </c>
      <c r="K7" s="29" t="str">
        <f t="shared" si="0"/>
        <v>Jeu 3</v>
      </c>
      <c r="L7" s="29" t="str">
        <f t="shared" si="0"/>
        <v>Jeu 4</v>
      </c>
      <c r="M7" s="33"/>
      <c r="N7" s="34"/>
      <c r="O7" s="34"/>
      <c r="P7" s="34"/>
      <c r="Q7" s="34"/>
      <c r="R7" s="34"/>
    </row>
    <row r="8" spans="1:18" x14ac:dyDescent="0.25">
      <c r="A8" s="95"/>
      <c r="B8" s="27">
        <f>Performances!A8</f>
        <v>35</v>
      </c>
      <c r="C8" s="15">
        <f ca="1">Performances!B8</f>
        <v>1.8349692418330943</v>
      </c>
      <c r="D8" s="15">
        <f ca="1">Performances!D8</f>
        <v>0.90796414173944606</v>
      </c>
      <c r="E8" s="15">
        <f ca="1">Performances!F8</f>
        <v>1.2737997244685095</v>
      </c>
      <c r="F8" s="15">
        <f ca="1">Performances!H8</f>
        <v>1.6161607435081429</v>
      </c>
      <c r="H8" s="33" t="s">
        <v>197</v>
      </c>
      <c r="I8" s="33">
        <f ca="1">[1]!SHAPIRO(C4:C48)</f>
        <v>0.98396193985556457</v>
      </c>
      <c r="J8" s="33">
        <f ca="1">[1]!SHAPIRO(D4:D48)</f>
        <v>0.93266687570311235</v>
      </c>
      <c r="K8" s="33">
        <f ca="1">[1]!SHAPIRO(E4:E48)</f>
        <v>0.95510884577815391</v>
      </c>
      <c r="L8" s="33">
        <f ca="1">[1]!SHAPIRO(F4:F48)</f>
        <v>0.97333478062040746</v>
      </c>
      <c r="M8" s="33"/>
      <c r="N8" s="33"/>
      <c r="O8" s="33"/>
      <c r="P8" s="33"/>
      <c r="Q8" s="33"/>
      <c r="R8" s="33"/>
    </row>
    <row r="9" spans="1:18" x14ac:dyDescent="0.25">
      <c r="A9" s="95"/>
      <c r="B9" s="27">
        <f>Performances!A9</f>
        <v>36</v>
      </c>
      <c r="C9" s="15">
        <f ca="1">Performances!B9</f>
        <v>2.5257966723069041</v>
      </c>
      <c r="D9" s="15">
        <f ca="1">Performances!D9</f>
        <v>1.1213151455303101</v>
      </c>
      <c r="E9" s="15">
        <f ca="1">Performances!F9</f>
        <v>1.1254323645584108</v>
      </c>
      <c r="F9" s="15">
        <f ca="1">Performances!H9</f>
        <v>1.2201483681293623</v>
      </c>
      <c r="H9" s="33" t="s">
        <v>198</v>
      </c>
      <c r="I9" s="62">
        <f ca="1">[1]!SWTEST(C4:C48)</f>
        <v>0.78012600156085476</v>
      </c>
      <c r="J9" s="33">
        <f ca="1">[1]!SWTEST(D4:D48)</f>
        <v>1.1664967265332504E-2</v>
      </c>
      <c r="K9" s="62">
        <f ca="1">[1]!SWTEST(E4:E48)</f>
        <v>7.94503145343467E-2</v>
      </c>
      <c r="L9" s="62">
        <f ca="1">[1]!SWTEST(F4:F48)</f>
        <v>0.38024036417143159</v>
      </c>
      <c r="M9" s="33"/>
      <c r="N9" s="33"/>
      <c r="O9" s="33"/>
      <c r="P9" s="33"/>
      <c r="Q9" s="33"/>
      <c r="R9" s="33"/>
    </row>
    <row r="10" spans="1:18" x14ac:dyDescent="0.25">
      <c r="A10" s="95"/>
      <c r="B10" s="27">
        <f>Performances!A10</f>
        <v>37</v>
      </c>
      <c r="C10" s="15">
        <f ca="1">Performances!B10</f>
        <v>2.1875165076132141</v>
      </c>
      <c r="D10" s="15">
        <f ca="1">Performances!D10</f>
        <v>0.63087992228995926</v>
      </c>
      <c r="E10" s="15">
        <f ca="1">Performances!F10</f>
        <v>1.0786981556990567</v>
      </c>
      <c r="F10" s="15">
        <f ca="1">Performances!H10</f>
        <v>0.8833903169738796</v>
      </c>
      <c r="H10" s="33" t="s">
        <v>199</v>
      </c>
      <c r="I10" s="33">
        <v>0.05</v>
      </c>
      <c r="J10" s="33">
        <v>0.05</v>
      </c>
      <c r="K10" s="33">
        <v>0.05</v>
      </c>
      <c r="L10" s="33">
        <v>0.05</v>
      </c>
      <c r="M10" s="33"/>
      <c r="N10" s="33"/>
      <c r="O10" s="33"/>
      <c r="P10" s="33"/>
      <c r="Q10" s="33"/>
      <c r="R10" s="33"/>
    </row>
    <row r="11" spans="1:18" x14ac:dyDescent="0.25">
      <c r="A11" s="95"/>
      <c r="B11" s="27">
        <f>Performances!A11</f>
        <v>38</v>
      </c>
      <c r="C11" s="15">
        <f ca="1">Performances!B11</f>
        <v>1.702527816215192</v>
      </c>
      <c r="D11" s="15">
        <f ca="1">Performances!D11</f>
        <v>1.0002858382915936</v>
      </c>
      <c r="E11" s="15">
        <f ca="1">Performances!F11</f>
        <v>1.4486655959820165</v>
      </c>
      <c r="F11" s="15">
        <f ca="1">Performances!H11</f>
        <v>1.449848401212094</v>
      </c>
      <c r="H11" s="28" t="s">
        <v>200</v>
      </c>
      <c r="I11" s="31" t="str">
        <f ca="1">IF(I9&lt;I10,"no","yes")</f>
        <v>yes</v>
      </c>
      <c r="J11" s="31" t="str">
        <f t="shared" ref="J11:L11" ca="1" si="1">IF(J9&lt;J10,"no","yes")</f>
        <v>no</v>
      </c>
      <c r="K11" s="31" t="str">
        <f t="shared" ca="1" si="1"/>
        <v>yes</v>
      </c>
      <c r="L11" s="31" t="str">
        <f t="shared" ca="1" si="1"/>
        <v>yes</v>
      </c>
      <c r="M11" s="33"/>
      <c r="N11" s="33"/>
      <c r="O11" s="35"/>
      <c r="P11" s="35"/>
      <c r="Q11" s="35"/>
      <c r="R11" s="35"/>
    </row>
    <row r="12" spans="1:18" x14ac:dyDescent="0.25">
      <c r="A12" s="95"/>
      <c r="B12" s="27">
        <f>Performances!A12</f>
        <v>39</v>
      </c>
      <c r="C12" s="15">
        <f ca="1">Performances!B12</f>
        <v>1.7273948249140585</v>
      </c>
      <c r="D12" s="15">
        <f ca="1">Performances!D12</f>
        <v>0.85943614959668491</v>
      </c>
      <c r="E12" s="15">
        <f ca="1">Performances!F12</f>
        <v>0.98611326435018065</v>
      </c>
      <c r="F12" s="15">
        <f ca="1">Performances!H12</f>
        <v>1.3548770011401885</v>
      </c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</row>
    <row r="13" spans="1:18" x14ac:dyDescent="0.25">
      <c r="A13" s="95"/>
      <c r="B13" s="27">
        <f>Performances!A13</f>
        <v>40</v>
      </c>
      <c r="C13" s="15">
        <f ca="1">Performances!B13</f>
        <v>2.1572875736096901</v>
      </c>
      <c r="D13" s="15">
        <f ca="1">Performances!D13</f>
        <v>0.72122896427307603</v>
      </c>
      <c r="E13" s="15">
        <f ca="1">Performances!F13</f>
        <v>1.0656849256712033</v>
      </c>
      <c r="F13" s="15">
        <f ca="1">Performances!H13</f>
        <v>1.3249899527606557</v>
      </c>
      <c r="H13" s="33" t="s">
        <v>201</v>
      </c>
      <c r="I13" s="33"/>
      <c r="J13" s="33"/>
      <c r="K13" s="33"/>
      <c r="L13" s="33"/>
      <c r="M13" s="33"/>
      <c r="N13" s="33"/>
      <c r="O13" s="33"/>
      <c r="P13" s="33"/>
      <c r="Q13" s="33"/>
      <c r="R13" s="33"/>
    </row>
    <row r="14" spans="1:18" x14ac:dyDescent="0.25">
      <c r="A14" s="95"/>
      <c r="B14" s="27">
        <f>Performances!A14</f>
        <v>41</v>
      </c>
      <c r="C14" s="15">
        <f ca="1">Performances!B14</f>
        <v>3.1553956340132392</v>
      </c>
      <c r="D14" s="15">
        <f ca="1">Performances!D14</f>
        <v>0.83296641910783853</v>
      </c>
      <c r="E14" s="15">
        <f ca="1">Performances!F14</f>
        <v>0.68492365670003619</v>
      </c>
      <c r="F14" s="15">
        <f ca="1">Performances!H14</f>
        <v>0.84767386422818902</v>
      </c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</row>
    <row r="15" spans="1:18" x14ac:dyDescent="0.25">
      <c r="A15" s="95"/>
      <c r="B15" s="27">
        <f>Performances!A15</f>
        <v>42</v>
      </c>
      <c r="C15" s="15">
        <f ca="1">Performances!B15</f>
        <v>3.5657240349825705</v>
      </c>
      <c r="D15" s="15">
        <f ca="1">Performances!D15</f>
        <v>2.1400013184509166</v>
      </c>
      <c r="E15" s="15">
        <f ca="1">Performances!F15</f>
        <v>2.0101651068959105</v>
      </c>
      <c r="F15" s="15">
        <f ca="1">Performances!H15</f>
        <v>1.9730883054445156</v>
      </c>
      <c r="H15" s="32" t="s">
        <v>202</v>
      </c>
      <c r="I15" s="32">
        <f ca="1">[1]!DAGOSTINO(C4:C48)</f>
        <v>1.1581809095289435</v>
      </c>
      <c r="J15" s="32">
        <f ca="1">[1]!DAGOSTINO(D4:D48)</f>
        <v>8.0603967466381157</v>
      </c>
      <c r="K15" s="32">
        <f ca="1">[1]!DAGOSTINO(E4:E48)</f>
        <v>5.8645644669888695</v>
      </c>
      <c r="L15" s="32">
        <f ca="1">[1]!DAGOSTINO(F4:F48)</f>
        <v>1.7073892552601486</v>
      </c>
      <c r="M15" s="33"/>
      <c r="N15" s="33"/>
      <c r="O15" s="33"/>
      <c r="P15" s="33"/>
      <c r="Q15" s="33"/>
      <c r="R15" s="33"/>
    </row>
    <row r="16" spans="1:18" x14ac:dyDescent="0.25">
      <c r="A16" s="95"/>
      <c r="B16" s="27">
        <f>Performances!A16</f>
        <v>43</v>
      </c>
      <c r="C16" s="15">
        <f ca="1">Performances!B16</f>
        <v>1.8729427854467871</v>
      </c>
      <c r="D16" s="15">
        <f ca="1">Performances!D16</f>
        <v>1.5832405060902124</v>
      </c>
      <c r="E16" s="15">
        <f ca="1">Performances!F16</f>
        <v>1.4365741295110199</v>
      </c>
      <c r="F16" s="15">
        <f ca="1">Performances!H16</f>
        <v>1.6969003499093525</v>
      </c>
      <c r="H16" s="33" t="s">
        <v>198</v>
      </c>
      <c r="I16" s="62">
        <f ca="1">[1]!DPTEST(C4:C48)</f>
        <v>0.56040785112159353</v>
      </c>
      <c r="J16" s="33">
        <f ca="1">[1]!DPTEST(D4:D48)</f>
        <v>1.7770804350536906E-2</v>
      </c>
      <c r="K16" s="62">
        <f ca="1">[1]!DPTEST(E4:E48)</f>
        <v>5.3275312592140578E-2</v>
      </c>
      <c r="L16" s="62">
        <f ca="1">[1]!DPTEST(F4:F48)</f>
        <v>0.42583870650766753</v>
      </c>
      <c r="M16" s="33"/>
      <c r="N16" s="33"/>
      <c r="O16" s="33"/>
      <c r="P16" s="33"/>
      <c r="Q16" s="33"/>
      <c r="R16" s="33"/>
    </row>
    <row r="17" spans="1:18" x14ac:dyDescent="0.25">
      <c r="A17" s="95"/>
      <c r="B17" s="27">
        <f>Performances!A17</f>
        <v>44</v>
      </c>
      <c r="C17" s="15">
        <f ca="1">Performances!B17</f>
        <v>1.5143054796871271</v>
      </c>
      <c r="D17" s="15">
        <f ca="1">Performances!D17</f>
        <v>0.70242326426932011</v>
      </c>
      <c r="E17" s="15">
        <f ca="1">Performances!F17</f>
        <v>0.48437171958054698</v>
      </c>
      <c r="F17" s="15">
        <f ca="1">Performances!H17</f>
        <v>0.47272035556830161</v>
      </c>
      <c r="H17" s="33" t="s">
        <v>199</v>
      </c>
      <c r="I17" s="33">
        <v>0.05</v>
      </c>
      <c r="J17" s="33">
        <v>0.05</v>
      </c>
      <c r="K17" s="33">
        <v>0.05</v>
      </c>
      <c r="L17" s="33">
        <v>0.05</v>
      </c>
      <c r="M17" s="33"/>
      <c r="N17" s="33"/>
      <c r="O17" s="33"/>
      <c r="P17" s="33"/>
      <c r="Q17" s="33"/>
      <c r="R17" s="33"/>
    </row>
    <row r="18" spans="1:18" x14ac:dyDescent="0.25">
      <c r="A18" s="96"/>
      <c r="B18" s="27">
        <f>Performances!A18</f>
        <v>45</v>
      </c>
      <c r="C18" s="15">
        <f ca="1">Performances!B18</f>
        <v>0.61070648845525732</v>
      </c>
      <c r="D18" s="15">
        <f ca="1">Performances!D18</f>
        <v>0.56978231842487581</v>
      </c>
      <c r="E18" s="15">
        <f ca="1">Performances!F18</f>
        <v>0.6522524763324703</v>
      </c>
      <c r="F18" s="15">
        <f ca="1">Performances!H18</f>
        <v>0.68818398086286625</v>
      </c>
      <c r="H18" s="28" t="s">
        <v>200</v>
      </c>
      <c r="I18" s="31" t="str">
        <f ca="1">IF(I16&lt;I17,"no","yes")</f>
        <v>yes</v>
      </c>
      <c r="J18" s="31" t="str">
        <f t="shared" ref="J18:L18" ca="1" si="2">IF(J16&lt;J17,"no","yes")</f>
        <v>no</v>
      </c>
      <c r="K18" s="31" t="str">
        <f t="shared" ca="1" si="2"/>
        <v>yes</v>
      </c>
      <c r="L18" s="31" t="str">
        <f t="shared" ca="1" si="2"/>
        <v>yes</v>
      </c>
      <c r="M18" s="33"/>
      <c r="N18" s="33"/>
      <c r="O18" s="35"/>
      <c r="P18" s="35"/>
      <c r="Q18" s="35"/>
      <c r="R18" s="35"/>
    </row>
    <row r="19" spans="1:18" x14ac:dyDescent="0.25">
      <c r="A19" s="94" t="s">
        <v>190</v>
      </c>
      <c r="B19" s="27">
        <f>Performances!A28</f>
        <v>1</v>
      </c>
      <c r="C19" s="15">
        <f ca="1">Performances!B28</f>
        <v>2.5693418982500269</v>
      </c>
      <c r="D19" s="15">
        <f ca="1">Performances!D28</f>
        <v>0.97485035670235987</v>
      </c>
      <c r="E19" s="15">
        <f ca="1">Performances!F28</f>
        <v>0.83551019237961099</v>
      </c>
      <c r="F19" s="15">
        <f ca="1">Performances!H28</f>
        <v>0.63718434017794623</v>
      </c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</row>
    <row r="20" spans="1:18" x14ac:dyDescent="0.25">
      <c r="A20" s="95"/>
      <c r="B20" s="27">
        <f>Performances!A29</f>
        <v>2</v>
      </c>
      <c r="C20" s="15">
        <f ca="1">Performances!B29</f>
        <v>0.96357608178305276</v>
      </c>
      <c r="D20" s="15">
        <f ca="1">Performances!D29</f>
        <v>0.50690636954054236</v>
      </c>
      <c r="E20" s="15">
        <f ca="1">Performances!F29</f>
        <v>0.40885142011758013</v>
      </c>
      <c r="F20" s="15">
        <f ca="1">Performances!H29</f>
        <v>0.27633303425232608</v>
      </c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</row>
    <row r="21" spans="1:18" x14ac:dyDescent="0.25">
      <c r="A21" s="95"/>
      <c r="B21" s="27">
        <f>Performances!A30</f>
        <v>3</v>
      </c>
      <c r="C21" s="15">
        <f ca="1">Performances!B30</f>
        <v>1.09002077030138</v>
      </c>
      <c r="D21" s="15">
        <f ca="1">Performances!D30</f>
        <v>0.79675967247643809</v>
      </c>
      <c r="E21" s="15">
        <f ca="1">Performances!F30</f>
        <v>0.66009512215450894</v>
      </c>
      <c r="F21" s="15">
        <f ca="1">Performances!H30</f>
        <v>0.63273178023463073</v>
      </c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</row>
    <row r="22" spans="1:18" x14ac:dyDescent="0.25">
      <c r="A22" s="95"/>
      <c r="B22" s="27">
        <f>Performances!A31</f>
        <v>4</v>
      </c>
      <c r="C22" s="15">
        <f ca="1">Performances!B31</f>
        <v>1.3608107990166893</v>
      </c>
      <c r="D22" s="15">
        <f ca="1">Performances!D31</f>
        <v>1.2555523726709732</v>
      </c>
      <c r="E22" s="15">
        <f ca="1">Performances!F31</f>
        <v>1.4293348162715789</v>
      </c>
      <c r="F22" s="15">
        <f ca="1">Performances!H31</f>
        <v>1.1188075881581632</v>
      </c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</row>
    <row r="23" spans="1:18" x14ac:dyDescent="0.25">
      <c r="A23" s="95"/>
      <c r="B23" s="27">
        <f>Performances!A32</f>
        <v>5</v>
      </c>
      <c r="C23" s="15">
        <f ca="1">Performances!B32</f>
        <v>2.1348822558185314</v>
      </c>
      <c r="D23" s="15">
        <f ca="1">Performances!D32</f>
        <v>0.89729064726037877</v>
      </c>
      <c r="E23" s="15">
        <f ca="1">Performances!F32</f>
        <v>0.5864928215752967</v>
      </c>
      <c r="F23" s="15">
        <f ca="1">Performances!H32</f>
        <v>0.6498416294130025</v>
      </c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</row>
    <row r="24" spans="1:18" x14ac:dyDescent="0.25">
      <c r="A24" s="95"/>
      <c r="B24" s="27">
        <f>Performances!A33</f>
        <v>6</v>
      </c>
      <c r="C24" s="15">
        <f ca="1">Performances!B33</f>
        <v>2.6210608156188595</v>
      </c>
      <c r="D24" s="15">
        <f ca="1">Performances!D33</f>
        <v>0.89908881638298888</v>
      </c>
      <c r="E24" s="15">
        <f ca="1">Performances!F33</f>
        <v>0.43092821659122738</v>
      </c>
      <c r="F24" s="15">
        <f ca="1">Performances!H33</f>
        <v>0.27168323201175965</v>
      </c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</row>
    <row r="25" spans="1:18" x14ac:dyDescent="0.25">
      <c r="A25" s="95"/>
      <c r="B25" s="27">
        <f>Performances!A34</f>
        <v>7</v>
      </c>
      <c r="C25" s="15">
        <f ca="1">Performances!B34</f>
        <v>1.8205524331112046</v>
      </c>
      <c r="D25" s="15">
        <f ca="1">Performances!D34</f>
        <v>1.4099584760720603</v>
      </c>
      <c r="E25" s="15">
        <f ca="1">Performances!F34</f>
        <v>0.55388692462799782</v>
      </c>
      <c r="F25" s="15">
        <f ca="1">Performances!H34</f>
        <v>0.77545370688900928</v>
      </c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</row>
    <row r="26" spans="1:18" x14ac:dyDescent="0.25">
      <c r="A26" s="95"/>
      <c r="B26" s="27">
        <f>Performances!A35</f>
        <v>8</v>
      </c>
      <c r="C26" s="15">
        <f ca="1">Performances!B35</f>
        <v>1.3253385330388197</v>
      </c>
      <c r="D26" s="15">
        <f ca="1">Performances!D35</f>
        <v>1.237275994495906</v>
      </c>
      <c r="E26" s="15">
        <f ca="1">Performances!F35</f>
        <v>1.0601715122400799</v>
      </c>
      <c r="F26" s="15">
        <f ca="1">Performances!H35</f>
        <v>1.3964257560502544</v>
      </c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</row>
    <row r="27" spans="1:18" x14ac:dyDescent="0.25">
      <c r="A27" s="95"/>
      <c r="B27" s="27">
        <f>Performances!A36</f>
        <v>9</v>
      </c>
      <c r="C27" s="15">
        <f ca="1">Performances!B36</f>
        <v>0.82490645417966213</v>
      </c>
      <c r="D27" s="15">
        <f ca="1">Performances!D36</f>
        <v>0.39014367794402394</v>
      </c>
      <c r="E27" s="15">
        <f ca="1">Performances!F36</f>
        <v>0.99234240564563914</v>
      </c>
      <c r="F27" s="15">
        <f ca="1">Performances!H36</f>
        <v>0.86887627802311174</v>
      </c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</row>
    <row r="28" spans="1:18" x14ac:dyDescent="0.25">
      <c r="A28" s="95"/>
      <c r="B28" s="27">
        <f>Performances!A37</f>
        <v>10</v>
      </c>
      <c r="C28" s="15">
        <f ca="1">Performances!B37</f>
        <v>1.7069559938338621</v>
      </c>
      <c r="D28" s="15">
        <f ca="1">Performances!D37</f>
        <v>1.2530101535575937</v>
      </c>
      <c r="E28" s="15">
        <f ca="1">Performances!F37</f>
        <v>0.80452823657708994</v>
      </c>
      <c r="F28" s="15">
        <f ca="1">Performances!H37</f>
        <v>0.65166656657406252</v>
      </c>
    </row>
    <row r="29" spans="1:18" x14ac:dyDescent="0.25">
      <c r="A29" s="95"/>
      <c r="B29" s="27">
        <f>Performances!A38</f>
        <v>11</v>
      </c>
      <c r="C29" s="15">
        <f ca="1">Performances!B38</f>
        <v>1.0017919893486193</v>
      </c>
      <c r="D29" s="15">
        <f ca="1">Performances!D38</f>
        <v>1.4583215423989082</v>
      </c>
      <c r="E29" s="15">
        <f ca="1">Performances!F38</f>
        <v>1.435791801728961</v>
      </c>
      <c r="F29" s="15">
        <f ca="1">Performances!H38</f>
        <v>1.3043047416568181</v>
      </c>
    </row>
    <row r="30" spans="1:18" x14ac:dyDescent="0.25">
      <c r="A30" s="95"/>
      <c r="B30" s="27">
        <f>Performances!A39</f>
        <v>12</v>
      </c>
      <c r="C30" s="15">
        <f ca="1">Performances!B39</f>
        <v>0.54565180442647054</v>
      </c>
      <c r="D30" s="15">
        <f ca="1">Performances!D39</f>
        <v>0.71977965457335147</v>
      </c>
      <c r="E30" s="15">
        <f ca="1">Performances!F39</f>
        <v>1.1468399508572757</v>
      </c>
      <c r="F30" s="15">
        <f ca="1">Performances!H39</f>
        <v>0.59413382430244077</v>
      </c>
    </row>
    <row r="31" spans="1:18" x14ac:dyDescent="0.25">
      <c r="A31" s="95"/>
      <c r="B31" s="27">
        <f>Performances!A40</f>
        <v>13</v>
      </c>
      <c r="C31" s="15">
        <f ca="1">Performances!B40</f>
        <v>2.3183468935118534</v>
      </c>
      <c r="D31" s="15">
        <f ca="1">Performances!D40</f>
        <v>2.4386418186310599</v>
      </c>
      <c r="E31" s="15">
        <f ca="1">Performances!F40</f>
        <v>2.17558716600105</v>
      </c>
      <c r="F31" s="15">
        <f ca="1">Performances!H40</f>
        <v>1.7974816269718659</v>
      </c>
    </row>
    <row r="32" spans="1:18" x14ac:dyDescent="0.25">
      <c r="A32" s="95"/>
      <c r="B32" s="27">
        <f>Performances!A41</f>
        <v>14</v>
      </c>
      <c r="C32" s="15">
        <f ca="1">Performances!B41</f>
        <v>2.6091440516069557</v>
      </c>
      <c r="D32" s="15">
        <f ca="1">Performances!D41</f>
        <v>1.1826055068109602</v>
      </c>
      <c r="E32" s="15">
        <f ca="1">Performances!F41</f>
        <v>0.88330006084135892</v>
      </c>
      <c r="F32" s="15">
        <f ca="1">Performances!H41</f>
        <v>0.83051192562904053</v>
      </c>
    </row>
    <row r="33" spans="1:6" x14ac:dyDescent="0.25">
      <c r="A33" s="96"/>
      <c r="B33" s="27">
        <f>Performances!A42</f>
        <v>15</v>
      </c>
      <c r="C33" s="15">
        <f ca="1">Performances!B42</f>
        <v>1.9205150324097673</v>
      </c>
      <c r="D33" s="15">
        <f ca="1">Performances!D42</f>
        <v>1.0615374469148846</v>
      </c>
      <c r="E33" s="15">
        <f ca="1">Performances!F42</f>
        <v>0.93670642137935722</v>
      </c>
      <c r="F33" s="15">
        <f ca="1">Performances!H42</f>
        <v>1.3457765155412089</v>
      </c>
    </row>
    <row r="34" spans="1:6" x14ac:dyDescent="0.25">
      <c r="A34" s="94" t="s">
        <v>191</v>
      </c>
      <c r="B34" s="27">
        <f>Performances!A52</f>
        <v>16</v>
      </c>
      <c r="C34" s="15">
        <f ca="1">Performances!B52</f>
        <v>1.9261849675332863</v>
      </c>
      <c r="D34" s="15">
        <f ca="1">Performances!D52</f>
        <v>0.78415235866763044</v>
      </c>
      <c r="E34" s="15">
        <f ca="1">Performances!F52</f>
        <v>0.87013750840558268</v>
      </c>
      <c r="F34" s="15">
        <f ca="1">Performances!H52</f>
        <v>0.83930736450677279</v>
      </c>
    </row>
    <row r="35" spans="1:6" x14ac:dyDescent="0.25">
      <c r="A35" s="95"/>
      <c r="B35" s="27">
        <f>Performances!A53</f>
        <v>17</v>
      </c>
      <c r="C35" s="15">
        <f ca="1">Performances!B53</f>
        <v>2.5284818972587297</v>
      </c>
      <c r="D35" s="15">
        <f ca="1">Performances!D53</f>
        <v>0.71051280988563348</v>
      </c>
      <c r="E35" s="15">
        <f ca="1">Performances!F53</f>
        <v>0.96517044256379791</v>
      </c>
      <c r="F35" s="15">
        <f ca="1">Performances!H53</f>
        <v>1.1020833330188133</v>
      </c>
    </row>
    <row r="36" spans="1:6" x14ac:dyDescent="0.25">
      <c r="A36" s="95"/>
      <c r="B36" s="27">
        <f>Performances!A54</f>
        <v>18</v>
      </c>
      <c r="C36" s="15">
        <f ca="1">Performances!B54</f>
        <v>1.4398795325484033</v>
      </c>
      <c r="D36" s="15">
        <f ca="1">Performances!D54</f>
        <v>0.91985321948347909</v>
      </c>
      <c r="E36" s="15">
        <f ca="1">Performances!F54</f>
        <v>0.93488012548625354</v>
      </c>
      <c r="F36" s="15">
        <f ca="1">Performances!H54</f>
        <v>0.83225654066698196</v>
      </c>
    </row>
    <row r="37" spans="1:6" x14ac:dyDescent="0.25">
      <c r="A37" s="95"/>
      <c r="B37" s="27">
        <f>Performances!A55</f>
        <v>19</v>
      </c>
      <c r="C37" s="15">
        <f ca="1">Performances!B55</f>
        <v>2.0912258211873915</v>
      </c>
      <c r="D37" s="15">
        <f ca="1">Performances!D55</f>
        <v>1.5915173755596423</v>
      </c>
      <c r="E37" s="15">
        <f ca="1">Performances!F55</f>
        <v>0.9497130572121173</v>
      </c>
      <c r="F37" s="15">
        <f ca="1">Performances!H55</f>
        <v>1.1989684597555696</v>
      </c>
    </row>
    <row r="38" spans="1:6" x14ac:dyDescent="0.25">
      <c r="A38" s="95"/>
      <c r="B38" s="27">
        <f>Performances!A56</f>
        <v>20</v>
      </c>
      <c r="C38" s="15">
        <f ca="1">Performances!B56</f>
        <v>2.8598572728882559</v>
      </c>
      <c r="D38" s="15">
        <f ca="1">Performances!D56</f>
        <v>1.2547458927244397</v>
      </c>
      <c r="E38" s="15">
        <f ca="1">Performances!F56</f>
        <v>1.1978304253216916</v>
      </c>
      <c r="F38" s="15">
        <f ca="1">Performances!H56</f>
        <v>1.3696304789553051</v>
      </c>
    </row>
    <row r="39" spans="1:6" x14ac:dyDescent="0.25">
      <c r="A39" s="95"/>
      <c r="B39" s="27">
        <f>Performances!A57</f>
        <v>21</v>
      </c>
      <c r="C39" s="15">
        <f ca="1">Performances!B57</f>
        <v>1.4761115551456081</v>
      </c>
      <c r="D39" s="15">
        <f ca="1">Performances!D57</f>
        <v>0.83661905687724625</v>
      </c>
      <c r="E39" s="15">
        <f ca="1">Performances!F57</f>
        <v>0.814947438996663</v>
      </c>
      <c r="F39" s="15">
        <f ca="1">Performances!H57</f>
        <v>0.65770631056531803</v>
      </c>
    </row>
    <row r="40" spans="1:6" x14ac:dyDescent="0.25">
      <c r="A40" s="95"/>
      <c r="B40" s="27">
        <f>Performances!A58</f>
        <v>22</v>
      </c>
      <c r="C40" s="15">
        <f ca="1">Performances!B58</f>
        <v>2.4398642885400843</v>
      </c>
      <c r="D40" s="15">
        <f ca="1">Performances!D58</f>
        <v>2.1285759193230427</v>
      </c>
      <c r="E40" s="15">
        <f ca="1">Performances!F58</f>
        <v>1.5358750870663453</v>
      </c>
      <c r="F40" s="15">
        <f ca="1">Performances!H58</f>
        <v>1.8427814725298566</v>
      </c>
    </row>
    <row r="41" spans="1:6" x14ac:dyDescent="0.25">
      <c r="A41" s="95"/>
      <c r="B41" s="27">
        <f>Performances!A59</f>
        <v>23</v>
      </c>
      <c r="C41" s="15">
        <f ca="1">Performances!B59</f>
        <v>1.7691133177412985</v>
      </c>
      <c r="D41" s="15">
        <f ca="1">Performances!D59</f>
        <v>0.25486344490768853</v>
      </c>
      <c r="E41" s="15">
        <f ca="1">Performances!F59</f>
        <v>1.1265051384458833</v>
      </c>
      <c r="F41" s="15">
        <f ca="1">Performances!H59</f>
        <v>1.136772318024911</v>
      </c>
    </row>
    <row r="42" spans="1:6" x14ac:dyDescent="0.25">
      <c r="A42" s="95"/>
      <c r="B42" s="27">
        <f>Performances!A60</f>
        <v>24</v>
      </c>
      <c r="C42" s="15">
        <f ca="1">Performances!B60</f>
        <v>1.0475571123702392</v>
      </c>
      <c r="D42" s="15">
        <f ca="1">Performances!D60</f>
        <v>1.4113226202496698</v>
      </c>
      <c r="E42" s="15">
        <f ca="1">Performances!F60</f>
        <v>1.5909066727044276</v>
      </c>
      <c r="F42" s="15">
        <f ca="1">Performances!H60</f>
        <v>1.4569005647380757</v>
      </c>
    </row>
    <row r="43" spans="1:6" x14ac:dyDescent="0.25">
      <c r="A43" s="95"/>
      <c r="B43" s="27">
        <f>Performances!A61</f>
        <v>25</v>
      </c>
      <c r="C43" s="15">
        <f ca="1">Performances!B61</f>
        <v>1.2419469379022692</v>
      </c>
      <c r="D43" s="15">
        <f ca="1">Performances!D61</f>
        <v>1.2508997520858378</v>
      </c>
      <c r="E43" s="15">
        <f ca="1">Performances!F61</f>
        <v>1.1039331125603304</v>
      </c>
      <c r="F43" s="15">
        <f ca="1">Performances!H61</f>
        <v>1.5125842571366528</v>
      </c>
    </row>
    <row r="44" spans="1:6" x14ac:dyDescent="0.25">
      <c r="A44" s="95"/>
      <c r="B44" s="27">
        <f>Performances!A62</f>
        <v>26</v>
      </c>
      <c r="C44" s="15">
        <f ca="1">Performances!B62</f>
        <v>1.2889241926836454</v>
      </c>
      <c r="D44" s="15">
        <f ca="1">Performances!D62</f>
        <v>0.80264386286288325</v>
      </c>
      <c r="E44" s="15">
        <f ca="1">Performances!F62</f>
        <v>0.99712604092891355</v>
      </c>
      <c r="F44" s="15">
        <f ca="1">Performances!H62</f>
        <v>1.0256493166794904</v>
      </c>
    </row>
    <row r="45" spans="1:6" x14ac:dyDescent="0.25">
      <c r="A45" s="95"/>
      <c r="B45" s="27">
        <f>Performances!A63</f>
        <v>27</v>
      </c>
      <c r="C45" s="15">
        <f ca="1">Performances!B63</f>
        <v>1.7760775984153945</v>
      </c>
      <c r="D45" s="15">
        <f ca="1">Performances!D63</f>
        <v>1.325143196531557</v>
      </c>
      <c r="E45" s="15">
        <f ca="1">Performances!F63</f>
        <v>1.0097335016692024</v>
      </c>
      <c r="F45" s="15">
        <f ca="1">Performances!H63</f>
        <v>1.0108556143079386</v>
      </c>
    </row>
    <row r="46" spans="1:6" x14ac:dyDescent="0.25">
      <c r="A46" s="95"/>
      <c r="B46" s="27">
        <f>Performances!A64</f>
        <v>28</v>
      </c>
      <c r="C46" s="15">
        <f ca="1">Performances!B64</f>
        <v>1.7846074417141469</v>
      </c>
      <c r="D46" s="15">
        <f ca="1">Performances!D64</f>
        <v>0.76437026842918576</v>
      </c>
      <c r="E46" s="15">
        <f ca="1">Performances!F64</f>
        <v>0.5206693936830451</v>
      </c>
      <c r="F46" s="15">
        <f ca="1">Performances!H64</f>
        <v>0.8453148191366725</v>
      </c>
    </row>
    <row r="47" spans="1:6" x14ac:dyDescent="0.25">
      <c r="A47" s="95"/>
      <c r="B47" s="27">
        <f>Performances!A65</f>
        <v>29</v>
      </c>
      <c r="C47" s="15">
        <f ca="1">Performances!B65</f>
        <v>1.6980073435469452</v>
      </c>
      <c r="D47" s="15">
        <f ca="1">Performances!D65</f>
        <v>0.56674338817295977</v>
      </c>
      <c r="E47" s="15">
        <f ca="1">Performances!F65</f>
        <v>0.64576538665293637</v>
      </c>
      <c r="F47" s="15">
        <f ca="1">Performances!H65</f>
        <v>0.52468759088350947</v>
      </c>
    </row>
    <row r="48" spans="1:6" x14ac:dyDescent="0.25">
      <c r="A48" s="96"/>
      <c r="B48" s="27">
        <f>Performances!A66</f>
        <v>30</v>
      </c>
      <c r="C48" s="15">
        <f ca="1">Performances!B66</f>
        <v>1.4097304014391701</v>
      </c>
      <c r="D48" s="15">
        <f ca="1">Performances!D66</f>
        <v>1.450699737641302</v>
      </c>
      <c r="E48" s="15">
        <f ca="1">Performances!F66</f>
        <v>1.2531878067874642</v>
      </c>
      <c r="F48" s="15">
        <f ca="1">Performances!H66</f>
        <v>1.4859764457484417</v>
      </c>
    </row>
  </sheetData>
  <mergeCells count="4">
    <mergeCell ref="A4:A18"/>
    <mergeCell ref="A19:A33"/>
    <mergeCell ref="A34:A48"/>
    <mergeCell ref="A1:L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71"/>
  <sheetViews>
    <sheetView topLeftCell="G1" workbookViewId="0">
      <selection activeCell="O20" sqref="O20:T20"/>
    </sheetView>
  </sheetViews>
  <sheetFormatPr baseColWidth="10" defaultRowHeight="13.2" x14ac:dyDescent="0.25"/>
  <sheetData>
    <row r="1" spans="1:97" x14ac:dyDescent="0.25">
      <c r="A1" s="97" t="s">
        <v>183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  <c r="AB1" s="97"/>
      <c r="AC1" s="97"/>
      <c r="AD1" s="97"/>
      <c r="AE1" s="97"/>
      <c r="AF1" s="97"/>
    </row>
    <row r="2" spans="1:97" x14ac:dyDescent="0.25">
      <c r="A2" s="27" t="s">
        <v>182</v>
      </c>
      <c r="B2" s="27" t="s">
        <v>190</v>
      </c>
      <c r="C2" s="27" t="s">
        <v>191</v>
      </c>
      <c r="E2" s="104" t="s">
        <v>203</v>
      </c>
      <c r="F2" s="104"/>
      <c r="G2" s="104"/>
      <c r="H2" s="104"/>
      <c r="I2" s="104"/>
      <c r="J2" s="104"/>
      <c r="K2" s="104"/>
      <c r="L2" s="104"/>
      <c r="M2" s="104"/>
      <c r="N2" s="105"/>
      <c r="O2" s="100" t="s">
        <v>224</v>
      </c>
      <c r="P2" s="101"/>
      <c r="Q2" s="101"/>
      <c r="R2" s="101"/>
      <c r="S2" s="101"/>
      <c r="T2" s="102"/>
      <c r="U2" s="103" t="s">
        <v>232</v>
      </c>
      <c r="V2" s="104"/>
      <c r="W2" s="105"/>
      <c r="X2" s="104" t="s">
        <v>237</v>
      </c>
      <c r="Y2" s="104"/>
      <c r="Z2" s="104"/>
      <c r="AA2" s="104"/>
      <c r="AB2" s="105"/>
      <c r="AC2" s="100" t="s">
        <v>241</v>
      </c>
      <c r="AD2" s="101"/>
      <c r="AE2" s="101"/>
      <c r="AF2" s="101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33"/>
      <c r="BH2" s="53"/>
      <c r="BI2" s="33"/>
      <c r="BJ2" s="33"/>
      <c r="BK2" s="33"/>
      <c r="BL2" s="33"/>
      <c r="BM2" s="33"/>
      <c r="BN2" s="33"/>
      <c r="BO2" s="33"/>
      <c r="BP2" s="33"/>
      <c r="BQ2" s="53"/>
      <c r="BR2" s="33"/>
      <c r="BS2" s="33"/>
      <c r="BT2" s="33"/>
      <c r="BU2" s="33"/>
      <c r="BV2" s="33"/>
      <c r="BW2" s="33"/>
      <c r="BX2" s="33"/>
      <c r="BY2" s="33"/>
      <c r="BZ2" s="33"/>
      <c r="CA2" s="33"/>
      <c r="CB2" s="33"/>
      <c r="CC2" s="33"/>
      <c r="CD2" s="33"/>
      <c r="CE2" s="33"/>
      <c r="CF2" s="33"/>
      <c r="CG2" s="33"/>
      <c r="CH2" s="33"/>
      <c r="CI2" s="33"/>
      <c r="CJ2" s="33"/>
      <c r="CK2" s="33"/>
      <c r="CL2" s="33"/>
      <c r="CM2" s="33"/>
      <c r="CN2" s="33"/>
      <c r="CO2" s="33"/>
      <c r="CP2" s="33"/>
      <c r="CQ2" s="33"/>
      <c r="CR2" s="33"/>
      <c r="CS2" s="33"/>
    </row>
    <row r="3" spans="1:97" ht="13.8" thickBot="1" x14ac:dyDescent="0.3">
      <c r="A3" s="15">
        <f ca="1">Performances!B4</f>
        <v>1.5506181875189335</v>
      </c>
      <c r="B3" s="15">
        <f ca="1">Performances!B28</f>
        <v>2.5693418982500269</v>
      </c>
      <c r="C3" s="15">
        <f ca="1">Performances!B52</f>
        <v>1.9261849675332863</v>
      </c>
      <c r="E3" s="33"/>
      <c r="F3" s="33"/>
      <c r="G3" s="33"/>
      <c r="H3" s="33"/>
      <c r="I3" s="33"/>
      <c r="J3" s="33"/>
      <c r="K3" s="33"/>
      <c r="L3" s="33"/>
      <c r="M3" s="33"/>
      <c r="N3" s="60"/>
      <c r="O3" s="33"/>
      <c r="P3" s="33"/>
      <c r="Q3" s="33"/>
      <c r="R3" s="33"/>
      <c r="S3" s="33"/>
      <c r="T3" s="60"/>
      <c r="U3" s="33"/>
      <c r="V3" s="33"/>
      <c r="W3" s="60"/>
      <c r="X3" s="34"/>
      <c r="Y3" s="34"/>
      <c r="Z3" s="34"/>
      <c r="AA3" s="34"/>
      <c r="AB3" s="61"/>
      <c r="AC3" s="33"/>
      <c r="AD3" s="33"/>
      <c r="AE3" s="33"/>
      <c r="AF3" s="33"/>
      <c r="AG3" s="33"/>
      <c r="AH3" s="33"/>
      <c r="AI3" s="34"/>
      <c r="AJ3" s="34"/>
      <c r="AK3" s="34"/>
      <c r="AL3" s="34"/>
      <c r="AM3" s="34"/>
      <c r="AN3" s="34"/>
      <c r="AO3" s="33"/>
      <c r="AP3" s="33"/>
      <c r="AQ3" s="33"/>
      <c r="AR3" s="33"/>
      <c r="AS3" s="33"/>
      <c r="AT3" s="34"/>
      <c r="AU3" s="34"/>
      <c r="AV3" s="34"/>
      <c r="AW3" s="34"/>
      <c r="AX3" s="33"/>
      <c r="AY3" s="33"/>
      <c r="AZ3" s="33"/>
      <c r="BA3" s="33"/>
      <c r="BB3" s="33"/>
      <c r="BC3" s="33"/>
      <c r="BD3" s="33"/>
      <c r="BE3" s="34"/>
      <c r="BF3" s="34"/>
      <c r="BG3" s="34"/>
      <c r="BH3" s="34"/>
      <c r="BI3" s="34"/>
      <c r="BJ3" s="34"/>
      <c r="BK3" s="33"/>
      <c r="BL3" s="33"/>
      <c r="BM3" s="33"/>
      <c r="BN3" s="33"/>
      <c r="BO3" s="34"/>
      <c r="BP3" s="34"/>
      <c r="BQ3" s="34"/>
      <c r="BR3" s="34"/>
      <c r="BS3" s="33"/>
      <c r="BT3" s="33"/>
      <c r="BU3" s="33"/>
      <c r="BV3" s="33"/>
      <c r="BW3" s="33"/>
      <c r="BX3" s="33"/>
      <c r="BY3" s="33"/>
      <c r="BZ3" s="33"/>
      <c r="CA3" s="34"/>
      <c r="CB3" s="34"/>
      <c r="CC3" s="34"/>
      <c r="CD3" s="34"/>
      <c r="CE3" s="34"/>
      <c r="CF3" s="33"/>
      <c r="CG3" s="33"/>
      <c r="CH3" s="33"/>
      <c r="CI3" s="33"/>
      <c r="CJ3" s="33"/>
      <c r="CK3" s="33"/>
      <c r="CL3" s="33"/>
      <c r="CM3" s="33"/>
      <c r="CN3" s="33"/>
      <c r="CO3" s="33"/>
      <c r="CP3" s="33"/>
      <c r="CQ3" s="33"/>
      <c r="CR3" s="33"/>
      <c r="CS3" s="33"/>
    </row>
    <row r="4" spans="1:97" ht="14.4" thickTop="1" thickBot="1" x14ac:dyDescent="0.3">
      <c r="A4" s="15">
        <f ca="1">Performances!B5</f>
        <v>1.8936963885101048</v>
      </c>
      <c r="B4" s="15">
        <f ca="1">Performances!B29</f>
        <v>0.96357608178305276</v>
      </c>
      <c r="C4" s="15">
        <f ca="1">Performances!B53</f>
        <v>2.5284818972587297</v>
      </c>
      <c r="E4" s="33" t="s">
        <v>204</v>
      </c>
      <c r="F4" s="33"/>
      <c r="G4" s="33"/>
      <c r="H4" s="33"/>
      <c r="I4" s="33"/>
      <c r="J4" s="33" t="s">
        <v>205</v>
      </c>
      <c r="K4" s="33">
        <v>0.05</v>
      </c>
      <c r="L4" s="33"/>
      <c r="M4" s="33"/>
      <c r="N4" s="60"/>
      <c r="O4" s="33"/>
      <c r="P4" s="33" t="str">
        <f>A2</f>
        <v>Groupe 1</v>
      </c>
      <c r="Q4" s="33" t="str">
        <f t="shared" ref="Q4:R4" si="0">B2</f>
        <v>Groupe 2</v>
      </c>
      <c r="R4" s="33" t="str">
        <f t="shared" si="0"/>
        <v>Groupe 3</v>
      </c>
      <c r="S4" s="33"/>
      <c r="T4" s="60"/>
      <c r="U4" s="33" t="s">
        <v>233</v>
      </c>
      <c r="V4" s="35" t="s">
        <v>198</v>
      </c>
      <c r="W4" s="60"/>
      <c r="X4" s="36" t="s">
        <v>238</v>
      </c>
      <c r="Y4" s="59" t="s">
        <v>239</v>
      </c>
      <c r="Z4" s="36" t="s">
        <v>198</v>
      </c>
      <c r="AA4" s="36" t="s">
        <v>240</v>
      </c>
      <c r="AB4" s="60"/>
      <c r="AC4" s="36" t="s">
        <v>238</v>
      </c>
      <c r="AD4" s="36" t="s">
        <v>239</v>
      </c>
      <c r="AE4" s="36" t="s">
        <v>198</v>
      </c>
      <c r="AF4" s="36" t="s">
        <v>240</v>
      </c>
      <c r="AG4" s="33"/>
      <c r="AH4" s="33"/>
      <c r="AI4" s="33"/>
      <c r="AJ4" s="33"/>
      <c r="AK4" s="33"/>
      <c r="AL4" s="33"/>
      <c r="AM4" s="33"/>
      <c r="AN4" s="33"/>
      <c r="AO4" s="33"/>
      <c r="AP4" s="33"/>
      <c r="AQ4" s="33"/>
      <c r="AR4" s="33"/>
      <c r="AS4" s="33"/>
      <c r="AT4" s="33"/>
      <c r="AU4" s="33"/>
      <c r="AV4" s="33"/>
      <c r="AW4" s="33"/>
      <c r="AX4" s="33"/>
      <c r="AY4" s="33"/>
      <c r="AZ4" s="33"/>
      <c r="BA4" s="33"/>
      <c r="BB4" s="33"/>
      <c r="BC4" s="33"/>
      <c r="BD4" s="33"/>
      <c r="BE4" s="33"/>
      <c r="BF4" s="33"/>
      <c r="BG4" s="33"/>
      <c r="BH4" s="33"/>
      <c r="BI4" s="33"/>
      <c r="BJ4" s="33"/>
      <c r="BK4" s="33"/>
      <c r="BL4" s="33"/>
      <c r="BM4" s="33"/>
      <c r="BN4" s="33"/>
      <c r="BO4" s="33"/>
      <c r="BP4" s="33"/>
      <c r="BQ4" s="33"/>
      <c r="BR4" s="33"/>
      <c r="BS4" s="33"/>
      <c r="BT4" s="33"/>
      <c r="BU4" s="33"/>
      <c r="BV4" s="33"/>
      <c r="BW4" s="33"/>
      <c r="BX4" s="33"/>
      <c r="BY4" s="33"/>
      <c r="BZ4" s="33"/>
      <c r="CA4" s="33"/>
      <c r="CB4" s="57"/>
      <c r="CC4" s="33"/>
      <c r="CD4" s="33"/>
      <c r="CE4" s="33"/>
      <c r="CF4" s="33"/>
      <c r="CG4" s="33"/>
      <c r="CH4" s="33"/>
      <c r="CI4" s="33"/>
      <c r="CJ4" s="33"/>
      <c r="CK4" s="34"/>
      <c r="CL4" s="34"/>
      <c r="CM4" s="34"/>
      <c r="CN4" s="34"/>
      <c r="CO4" s="33"/>
      <c r="CP4" s="34"/>
      <c r="CQ4" s="34"/>
      <c r="CR4" s="34"/>
      <c r="CS4" s="34"/>
    </row>
    <row r="5" spans="1:97" ht="13.8" thickTop="1" x14ac:dyDescent="0.25">
      <c r="A5" s="15">
        <f ca="1">Performances!B6</f>
        <v>1.106001766618828</v>
      </c>
      <c r="B5" s="15">
        <f ca="1">Performances!B30</f>
        <v>1.09002077030138</v>
      </c>
      <c r="C5" s="15">
        <f ca="1">Performances!B54</f>
        <v>1.4398795325484033</v>
      </c>
      <c r="E5" s="36" t="s">
        <v>206</v>
      </c>
      <c r="F5" s="36" t="s">
        <v>195</v>
      </c>
      <c r="G5" s="36" t="s">
        <v>194</v>
      </c>
      <c r="H5" s="36" t="s">
        <v>193</v>
      </c>
      <c r="I5" s="36" t="s">
        <v>207</v>
      </c>
      <c r="J5" s="36" t="s">
        <v>208</v>
      </c>
      <c r="K5" s="36" t="s">
        <v>209</v>
      </c>
      <c r="L5" s="36" t="s">
        <v>210</v>
      </c>
      <c r="M5" s="36" t="s">
        <v>211</v>
      </c>
      <c r="N5" s="60"/>
      <c r="O5" s="33" t="s">
        <v>225</v>
      </c>
      <c r="P5" s="37">
        <f ca="1">MEDIAN(A3:A17)</f>
        <v>1.8729427854467871</v>
      </c>
      <c r="Q5" s="38">
        <f t="shared" ref="Q5:R5" ca="1" si="1">MEDIAN(B3:B17)</f>
        <v>1.7069559938338621</v>
      </c>
      <c r="R5" s="39">
        <f t="shared" ca="1" si="1"/>
        <v>1.7691133177412985</v>
      </c>
      <c r="S5" s="33"/>
      <c r="T5" s="60"/>
      <c r="U5" s="33" t="s">
        <v>234</v>
      </c>
      <c r="V5" s="55">
        <f ca="1">[1]!LEVENE(A3:C17)</f>
        <v>0.29183275752178561</v>
      </c>
      <c r="W5" s="60"/>
      <c r="X5" s="33" t="str">
        <f>A2</f>
        <v>Groupe 1</v>
      </c>
      <c r="Y5" s="58" t="str">
        <f>B2</f>
        <v>Groupe 2</v>
      </c>
      <c r="Z5" s="49">
        <f ca="1">_xlfn.T.TEST(A3:A17,B3:B17,2,3)</f>
        <v>0.19849581539950745</v>
      </c>
      <c r="AA5" s="33">
        <f ca="1">ABS(AVERAGE(A3:A17)-AVERAGE(B3:B17))</f>
        <v>0.34852527851331772</v>
      </c>
      <c r="AB5" s="60"/>
      <c r="AC5" s="33" t="str">
        <f>A2</f>
        <v>Groupe 1</v>
      </c>
      <c r="AD5" s="49" t="str">
        <f>B2</f>
        <v>Groupe 2</v>
      </c>
      <c r="AE5" s="49">
        <f ca="1">[1]!MWTEST(A3:A17,B3:B17)</f>
        <v>0.24548500120312422</v>
      </c>
      <c r="AF5" s="33">
        <f ca="1">ABS(AVERAGE(A3:A17)-AVERAGE(B3:B17))</f>
        <v>0.34852527851331772</v>
      </c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BZ5" s="33"/>
      <c r="CA5" s="33"/>
      <c r="CB5" s="57"/>
      <c r="CC5" s="33"/>
      <c r="CD5" s="33"/>
      <c r="CE5" s="33"/>
      <c r="CF5" s="33"/>
      <c r="CG5" s="33"/>
      <c r="CH5" s="33"/>
      <c r="CI5" s="33"/>
      <c r="CJ5" s="33"/>
      <c r="CK5" s="33"/>
      <c r="CL5" s="33"/>
      <c r="CM5" s="33"/>
      <c r="CN5" s="33"/>
      <c r="CO5" s="33"/>
      <c r="CP5" s="33"/>
      <c r="CQ5" s="33"/>
      <c r="CR5" s="33"/>
      <c r="CS5" s="33"/>
    </row>
    <row r="6" spans="1:97" x14ac:dyDescent="0.25">
      <c r="A6" s="15">
        <f ca="1">Performances!B7</f>
        <v>2.6358915822305153</v>
      </c>
      <c r="B6" s="15">
        <f ca="1">Performances!B31</f>
        <v>1.3608107990166893</v>
      </c>
      <c r="C6" s="15">
        <f ca="1">Performances!B55</f>
        <v>2.0912258211873915</v>
      </c>
      <c r="E6" s="33" t="str">
        <f>A2</f>
        <v>Groupe 1</v>
      </c>
      <c r="F6" s="33">
        <f ca="1">COUNT(A3:A17)</f>
        <v>15</v>
      </c>
      <c r="G6" s="33">
        <f ca="1">SUM(A3:A17)</f>
        <v>30.040774983955515</v>
      </c>
      <c r="H6" s="33">
        <f ca="1">AVERAGE(A3:A17)</f>
        <v>2.0027183322637012</v>
      </c>
      <c r="I6" s="33">
        <f ca="1">_xlfn.VAR.S(A3:A17)</f>
        <v>0.56512406861147413</v>
      </c>
      <c r="J6" s="33">
        <f ca="1">DEVSQ(A3:A17)</f>
        <v>7.9117369605606385</v>
      </c>
      <c r="K6" s="33">
        <f ca="1">SQRT(H13/F6)</f>
        <v>0.17089828452952149</v>
      </c>
      <c r="L6" s="33">
        <f ca="1">H6-K6*_xlfn.T.INV.2T(K4,G13)</f>
        <v>1.6578316312116133</v>
      </c>
      <c r="M6" s="33">
        <f ca="1">H6+K6*_xlfn.T.INV.2T(K4,G13)</f>
        <v>2.3476050333157894</v>
      </c>
      <c r="N6" s="60"/>
      <c r="O6" s="33" t="s">
        <v>226</v>
      </c>
      <c r="P6" s="40">
        <f ca="1">[1]!RANK_SUM(A3:C17, 1,1)</f>
        <v>399</v>
      </c>
      <c r="Q6" s="33">
        <f ca="1">[1]!RANK_SUM(A3:C17, 2,1)</f>
        <v>304</v>
      </c>
      <c r="R6" s="41">
        <f ca="1">[1]!RANK_SUM(A3:C17, 3,1)</f>
        <v>332</v>
      </c>
      <c r="S6" s="33"/>
      <c r="T6" s="60"/>
      <c r="U6" s="33" t="s">
        <v>235</v>
      </c>
      <c r="V6" s="48">
        <f ca="1">[1]!LEVENE(A3:C17,1)</f>
        <v>0.36188826594333023</v>
      </c>
      <c r="W6" s="60"/>
      <c r="X6" s="33" t="str">
        <f>A2</f>
        <v>Groupe 1</v>
      </c>
      <c r="Y6" s="58" t="str">
        <f>C2</f>
        <v>Groupe 3</v>
      </c>
      <c r="Z6" s="49">
        <f ca="1">_xlfn.T.TEST(A3:A17,C3:C17,2,3)</f>
        <v>0.36379542200265602</v>
      </c>
      <c r="AA6" s="33">
        <f ca="1">ABS(AVERAGE(A3:A17)-AVERAGE(C3:C17))</f>
        <v>0.21754702020271011</v>
      </c>
      <c r="AB6" s="60"/>
      <c r="AC6" s="33" t="str">
        <f>A2</f>
        <v>Groupe 1</v>
      </c>
      <c r="AD6" s="49" t="str">
        <f>C2</f>
        <v>Groupe 3</v>
      </c>
      <c r="AE6" s="49">
        <f ca="1">[1]!MWTEST(A3:A17,C3:C17)</f>
        <v>0.29975837008871498</v>
      </c>
      <c r="AF6" s="33">
        <f ca="1">ABS(AVERAGE(A3:A17)-AVERAGE(C3:C17))</f>
        <v>0.21754702020271011</v>
      </c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3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3"/>
      <c r="BI6" s="33"/>
      <c r="BJ6" s="33"/>
      <c r="BK6" s="33"/>
      <c r="BL6" s="33"/>
      <c r="BM6" s="33"/>
      <c r="BN6" s="33"/>
      <c r="BO6" s="33"/>
      <c r="BP6" s="33"/>
      <c r="BQ6" s="33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57"/>
      <c r="CC6" s="33"/>
      <c r="CD6" s="33"/>
      <c r="CE6" s="33"/>
      <c r="CF6" s="33"/>
      <c r="CG6" s="33"/>
      <c r="CH6" s="33"/>
      <c r="CI6" s="33"/>
      <c r="CJ6" s="33"/>
      <c r="CK6" s="33"/>
      <c r="CL6" s="33"/>
      <c r="CM6" s="33"/>
      <c r="CN6" s="33"/>
      <c r="CO6" s="33"/>
      <c r="CP6" s="33"/>
      <c r="CQ6" s="33"/>
      <c r="CR6" s="33"/>
      <c r="CS6" s="33"/>
    </row>
    <row r="7" spans="1:97" x14ac:dyDescent="0.25">
      <c r="A7" s="15">
        <f ca="1">Performances!B8</f>
        <v>1.8349692418330943</v>
      </c>
      <c r="B7" s="15">
        <f ca="1">Performances!B32</f>
        <v>2.1348822558185314</v>
      </c>
      <c r="C7" s="15">
        <f ca="1">Performances!B56</f>
        <v>2.8598572728882559</v>
      </c>
      <c r="E7" s="33" t="str">
        <f>B2</f>
        <v>Groupe 2</v>
      </c>
      <c r="F7" s="33">
        <f ca="1">COUNT(B3:B17)</f>
        <v>15</v>
      </c>
      <c r="G7" s="33">
        <f ca="1">SUM(B3:B17)</f>
        <v>24.812895806255753</v>
      </c>
      <c r="H7" s="33">
        <f ca="1">AVERAGE(B3:B17)</f>
        <v>1.6541930537503835</v>
      </c>
      <c r="I7" s="33">
        <f ca="1">_xlfn.VAR.S(B3:B17)</f>
        <v>0.48496278635967727</v>
      </c>
      <c r="J7" s="33">
        <f ca="1">DEVSQ(B3:B17)</f>
        <v>6.7894790090354817</v>
      </c>
      <c r="K7" s="33">
        <f ca="1">SQRT(H13/F7)</f>
        <v>0.17089828452952149</v>
      </c>
      <c r="L7" s="33">
        <f ca="1">H7-K7*_xlfn.T.INV.2T(K4,G13)</f>
        <v>1.3093063526982955</v>
      </c>
      <c r="M7" s="33">
        <f ca="1">H7+K7*_xlfn.T.INV.2T(K4,G13)</f>
        <v>1.9990797548024715</v>
      </c>
      <c r="N7" s="60"/>
      <c r="O7" s="33" t="s">
        <v>227</v>
      </c>
      <c r="P7" s="40">
        <f ca="1">COUNT(A3:A17)</f>
        <v>15</v>
      </c>
      <c r="Q7" s="33">
        <f t="shared" ref="Q7:R7" ca="1" si="2">COUNT(B3:B17)</f>
        <v>15</v>
      </c>
      <c r="R7" s="41">
        <f t="shared" ca="1" si="2"/>
        <v>15</v>
      </c>
      <c r="S7" s="45">
        <f ca="1">SUM(P7:R7)</f>
        <v>45</v>
      </c>
      <c r="T7" s="60"/>
      <c r="U7" s="33" t="s">
        <v>236</v>
      </c>
      <c r="V7" s="56">
        <f ca="1">[1]!LEVENE(A3:C17,-1)</f>
        <v>0.29183275752178561</v>
      </c>
      <c r="W7" s="60"/>
      <c r="X7" s="28" t="str">
        <f>B2</f>
        <v>Groupe 2</v>
      </c>
      <c r="Y7" s="28" t="str">
        <f>C2</f>
        <v>Groupe 3</v>
      </c>
      <c r="Z7" s="51">
        <f ca="1">_xlfn.T.TEST(B3:B17,C3:C17,2,3)</f>
        <v>0.56292017671313399</v>
      </c>
      <c r="AA7" s="28">
        <f ca="1">ABS(AVERAGE(B3:B17)-AVERAGE(C3:C17))</f>
        <v>0.13097825831060761</v>
      </c>
      <c r="AB7" s="60"/>
      <c r="AC7" s="28" t="str">
        <f>B2</f>
        <v>Groupe 2</v>
      </c>
      <c r="AD7" s="51" t="str">
        <f>C2</f>
        <v>Groupe 3</v>
      </c>
      <c r="AE7" s="51">
        <f ca="1">[1]!MWTEST(B3:B17,C3:C17)</f>
        <v>0.61866955708226223</v>
      </c>
      <c r="AF7" s="28">
        <f ca="1">ABS(AVERAGE(B3:B17)-AVERAGE(C3:C17))</f>
        <v>0.13097825831060761</v>
      </c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33"/>
      <c r="BB7" s="33"/>
      <c r="BC7" s="33"/>
      <c r="BD7" s="33"/>
      <c r="BE7" s="33"/>
      <c r="BF7" s="33"/>
      <c r="BG7" s="33"/>
      <c r="BH7" s="33"/>
      <c r="BI7" s="33"/>
      <c r="BJ7" s="33"/>
      <c r="BK7" s="33"/>
      <c r="BL7" s="33"/>
      <c r="BM7" s="33"/>
      <c r="BN7" s="33"/>
      <c r="BO7" s="33"/>
      <c r="BP7" s="33"/>
      <c r="BQ7" s="33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  <c r="CI7" s="33"/>
      <c r="CJ7" s="33"/>
      <c r="CK7" s="33"/>
      <c r="CL7" s="33"/>
      <c r="CM7" s="33"/>
      <c r="CN7" s="33"/>
      <c r="CO7" s="33"/>
      <c r="CP7" s="33"/>
      <c r="CQ7" s="33"/>
      <c r="CR7" s="33"/>
      <c r="CS7" s="33"/>
    </row>
    <row r="8" spans="1:97" x14ac:dyDescent="0.25">
      <c r="A8" s="15">
        <f ca="1">Performances!B9</f>
        <v>2.5257966723069041</v>
      </c>
      <c r="B8" s="15">
        <f ca="1">Performances!B33</f>
        <v>2.6210608156188595</v>
      </c>
      <c r="C8" s="15">
        <f ca="1">Performances!B57</f>
        <v>1.4761115551456081</v>
      </c>
      <c r="E8" s="33" t="str">
        <f>C2</f>
        <v>Groupe 3</v>
      </c>
      <c r="F8" s="33">
        <f ca="1">COUNT(C3:C17)</f>
        <v>15</v>
      </c>
      <c r="G8" s="33">
        <f ca="1">SUM(C3:C17)</f>
        <v>26.777569680914866</v>
      </c>
      <c r="H8" s="33">
        <f ca="1">AVERAGE(C3:C17)</f>
        <v>1.7851713120609911</v>
      </c>
      <c r="I8" s="33">
        <f ca="1">_xlfn.VAR.S(C3:C17)</f>
        <v>0.26419320950984726</v>
      </c>
      <c r="J8" s="33">
        <f ca="1">DEVSQ(C3:C17)</f>
        <v>3.6987049331378499</v>
      </c>
      <c r="K8" s="33">
        <f ca="1">SQRT(H13/F8)</f>
        <v>0.17089828452952149</v>
      </c>
      <c r="L8" s="33">
        <f ca="1">H8-K8*_xlfn.T.INV.2T(K4,G13)</f>
        <v>1.4402846110089031</v>
      </c>
      <c r="M8" s="33">
        <f ca="1">H8+K8*_xlfn.T.INV.2T(K4,G13)</f>
        <v>2.1300580131130791</v>
      </c>
      <c r="N8" s="60"/>
      <c r="O8" s="33" t="s">
        <v>228</v>
      </c>
      <c r="P8" s="42">
        <f ca="1">P6^2/P7</f>
        <v>10613.4</v>
      </c>
      <c r="Q8" s="43">
        <f t="shared" ref="Q8:R8" ca="1" si="3">Q6^2/Q7</f>
        <v>6161.0666666666666</v>
      </c>
      <c r="R8" s="44">
        <f t="shared" ca="1" si="3"/>
        <v>7348.2666666666664</v>
      </c>
      <c r="S8" s="46">
        <f ca="1">SUM(P8:R8)</f>
        <v>24122.733333333334</v>
      </c>
      <c r="T8" s="60"/>
      <c r="U8" s="33"/>
      <c r="V8" s="33"/>
      <c r="W8" s="60"/>
      <c r="X8" s="33"/>
      <c r="Y8" s="33"/>
      <c r="Z8" s="33"/>
      <c r="AA8" s="33"/>
      <c r="AB8" s="60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5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</row>
    <row r="9" spans="1:97" x14ac:dyDescent="0.25">
      <c r="A9" s="15">
        <f ca="1">Performances!B10</f>
        <v>2.1875165076132141</v>
      </c>
      <c r="B9" s="15">
        <f ca="1">Performances!B34</f>
        <v>1.8205524331112046</v>
      </c>
      <c r="C9" s="15">
        <f ca="1">Performances!B58</f>
        <v>2.4398642885400843</v>
      </c>
      <c r="E9" s="52"/>
      <c r="F9" s="52"/>
      <c r="G9" s="52"/>
      <c r="H9" s="52"/>
      <c r="I9" s="52"/>
      <c r="J9" s="52"/>
      <c r="K9" s="52"/>
      <c r="L9" s="52"/>
      <c r="M9" s="52"/>
      <c r="N9" s="60"/>
      <c r="O9" s="33" t="s">
        <v>229</v>
      </c>
      <c r="P9" s="33"/>
      <c r="Q9" s="33"/>
      <c r="R9" s="33"/>
      <c r="S9" s="46">
        <f ca="1">12*S8/(S7*(S7+1))-3*(S7+1)</f>
        <v>1.8419323671497523</v>
      </c>
      <c r="T9" s="60"/>
      <c r="U9" s="54" t="s">
        <v>242</v>
      </c>
      <c r="V9" s="54"/>
      <c r="W9" s="60"/>
      <c r="X9" s="34"/>
      <c r="Y9" s="34"/>
      <c r="Z9" s="34"/>
      <c r="AA9" s="34"/>
      <c r="AB9" s="61"/>
      <c r="AC9" s="34"/>
      <c r="AD9" s="34"/>
      <c r="AE9" s="34"/>
      <c r="AF9" s="34"/>
      <c r="AG9" s="34"/>
      <c r="AH9" s="33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3"/>
      <c r="AT9" s="34"/>
      <c r="AU9" s="34"/>
      <c r="AV9" s="34"/>
      <c r="AW9" s="34"/>
      <c r="AX9" s="34"/>
      <c r="AY9" s="34"/>
      <c r="AZ9" s="34"/>
      <c r="BA9" s="34"/>
      <c r="BB9" s="34"/>
      <c r="BC9" s="34"/>
      <c r="BD9" s="33"/>
      <c r="BE9" s="34"/>
      <c r="BF9" s="34"/>
      <c r="BG9" s="34"/>
      <c r="BH9" s="34"/>
      <c r="BI9" s="34"/>
      <c r="BJ9" s="34"/>
      <c r="BK9" s="34"/>
      <c r="BL9" s="34"/>
      <c r="BM9" s="34"/>
      <c r="BN9" s="33"/>
      <c r="BO9" s="34"/>
      <c r="BP9" s="34"/>
      <c r="BQ9" s="34"/>
      <c r="BR9" s="34"/>
      <c r="BS9" s="34"/>
      <c r="BT9" s="34"/>
      <c r="BU9" s="34"/>
      <c r="BV9" s="34"/>
      <c r="BW9" s="34"/>
      <c r="BX9" s="34"/>
      <c r="BY9" s="34"/>
      <c r="BZ9" s="33"/>
      <c r="CA9" s="34"/>
      <c r="CB9" s="34"/>
      <c r="CC9" s="34"/>
      <c r="CD9" s="34"/>
      <c r="CE9" s="34"/>
      <c r="CF9" s="34"/>
      <c r="CG9" s="34"/>
      <c r="CH9" s="34"/>
      <c r="CI9" s="34"/>
      <c r="CJ9" s="33"/>
      <c r="CK9" s="33"/>
      <c r="CL9" s="33"/>
      <c r="CM9" s="33"/>
      <c r="CN9" s="33"/>
      <c r="CO9" s="33"/>
      <c r="CP9" s="33"/>
      <c r="CQ9" s="33"/>
      <c r="CR9" s="33"/>
      <c r="CS9" s="33"/>
    </row>
    <row r="10" spans="1:97" ht="13.8" thickBot="1" x14ac:dyDescent="0.3">
      <c r="A10" s="15">
        <f ca="1">Performances!B11</f>
        <v>1.702527816215192</v>
      </c>
      <c r="B10" s="15">
        <f ca="1">Performances!B35</f>
        <v>1.3253385330388197</v>
      </c>
      <c r="C10" s="15">
        <f ca="1">Performances!B59</f>
        <v>1.7691133177412985</v>
      </c>
      <c r="E10" s="33" t="s">
        <v>212</v>
      </c>
      <c r="F10" s="33"/>
      <c r="G10" s="33"/>
      <c r="H10" s="33"/>
      <c r="I10" s="33"/>
      <c r="J10" s="33"/>
      <c r="K10" s="33"/>
      <c r="L10" s="33"/>
      <c r="M10" s="33"/>
      <c r="N10" s="60"/>
      <c r="O10" s="33" t="s">
        <v>230</v>
      </c>
      <c r="P10" s="33"/>
      <c r="Q10" s="33"/>
      <c r="R10" s="33"/>
      <c r="S10" s="46">
        <f ca="1">S9/(1-[1]!TiesCorrection(A3:C17)/(45*(45^2-1)))</f>
        <v>1.8419323671497523</v>
      </c>
      <c r="T10" s="60"/>
      <c r="U10" s="15" t="s">
        <v>243</v>
      </c>
      <c r="V10" s="50">
        <f ca="1">[1]!FKTEST(A3:C17)</f>
        <v>0.31852809991478503</v>
      </c>
      <c r="W10" s="60"/>
      <c r="X10" s="33"/>
      <c r="Y10" s="33"/>
      <c r="Z10" s="33"/>
      <c r="AA10" s="33"/>
      <c r="AB10" s="60"/>
      <c r="AC10" s="33"/>
      <c r="AD10" s="33"/>
      <c r="AE10" s="53"/>
      <c r="AF10" s="33"/>
      <c r="AG10" s="33"/>
      <c r="AH10" s="5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3"/>
      <c r="AZ10" s="33"/>
      <c r="BA10" s="33"/>
      <c r="BB10" s="33"/>
      <c r="BC10" s="53"/>
      <c r="BD10" s="33"/>
      <c r="BE10" s="33"/>
      <c r="BF10" s="33"/>
      <c r="BG10" s="33"/>
      <c r="BH10" s="33"/>
      <c r="BI10" s="33"/>
      <c r="BJ10" s="33"/>
      <c r="BK10" s="33"/>
      <c r="BL10" s="33"/>
      <c r="BM10" s="33"/>
      <c r="BN10" s="33"/>
      <c r="BO10" s="33"/>
      <c r="BP10" s="33"/>
      <c r="BQ10" s="33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  <c r="CI10" s="33"/>
      <c r="CJ10" s="33"/>
      <c r="CK10" s="33"/>
      <c r="CL10" s="33"/>
      <c r="CM10" s="33"/>
      <c r="CN10" s="33"/>
      <c r="CO10" s="33"/>
      <c r="CP10" s="33"/>
      <c r="CQ10" s="33"/>
      <c r="CR10" s="33"/>
      <c r="CS10" s="33"/>
    </row>
    <row r="11" spans="1:97" ht="13.8" thickTop="1" x14ac:dyDescent="0.25">
      <c r="A11" s="15">
        <f ca="1">Performances!B12</f>
        <v>1.7273948249140585</v>
      </c>
      <c r="B11" s="15">
        <f ca="1">Performances!B36</f>
        <v>0.82490645417966213</v>
      </c>
      <c r="C11" s="15">
        <f ca="1">Performances!B60</f>
        <v>1.0475571123702392</v>
      </c>
      <c r="E11" s="36" t="s">
        <v>213</v>
      </c>
      <c r="F11" s="36" t="s">
        <v>208</v>
      </c>
      <c r="G11" s="36" t="s">
        <v>214</v>
      </c>
      <c r="H11" s="36" t="s">
        <v>215</v>
      </c>
      <c r="I11" s="36" t="s">
        <v>216</v>
      </c>
      <c r="J11" s="36" t="s">
        <v>217</v>
      </c>
      <c r="K11" s="36" t="s">
        <v>218</v>
      </c>
      <c r="L11" s="36" t="s">
        <v>219</v>
      </c>
      <c r="M11" s="36" t="s">
        <v>220</v>
      </c>
      <c r="N11" s="60"/>
      <c r="O11" s="33" t="s">
        <v>214</v>
      </c>
      <c r="P11" s="33"/>
      <c r="Q11" s="33"/>
      <c r="R11" s="33"/>
      <c r="S11" s="46">
        <f>COUNTA(P4:R4)-1</f>
        <v>2</v>
      </c>
      <c r="T11" s="60"/>
      <c r="U11" s="33"/>
      <c r="V11" s="33"/>
      <c r="W11" s="60"/>
      <c r="X11" s="33"/>
      <c r="Y11" s="33"/>
      <c r="Z11" s="33"/>
      <c r="AA11" s="33"/>
      <c r="AB11" s="60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33"/>
      <c r="BC11" s="5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33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  <c r="CI11" s="33"/>
      <c r="CJ11" s="33"/>
      <c r="CK11" s="33"/>
      <c r="CL11" s="33"/>
      <c r="CM11" s="33"/>
      <c r="CN11" s="33"/>
      <c r="CO11" s="33"/>
      <c r="CP11" s="33"/>
      <c r="CQ11" s="33"/>
      <c r="CR11" s="33"/>
      <c r="CS11" s="33"/>
    </row>
    <row r="12" spans="1:97" x14ac:dyDescent="0.25">
      <c r="A12" s="15">
        <f ca="1">Performances!B13</f>
        <v>2.1572875736096901</v>
      </c>
      <c r="B12" s="15">
        <f ca="1">Performances!B37</f>
        <v>1.7069559938338621</v>
      </c>
      <c r="C12" s="15">
        <f ca="1">Performances!B61</f>
        <v>1.2419469379022692</v>
      </c>
      <c r="E12" s="33" t="s">
        <v>221</v>
      </c>
      <c r="F12" s="33">
        <f ca="1">F14-F13</f>
        <v>0.92975939955971754</v>
      </c>
      <c r="G12" s="33">
        <f>COUNTA(E6:E8)-1</f>
        <v>2</v>
      </c>
      <c r="H12" s="33">
        <f ca="1">F12/G12</f>
        <v>0.46487969977985877</v>
      </c>
      <c r="I12" s="33">
        <f ca="1">H12/H13</f>
        <v>1.0611430067535201</v>
      </c>
      <c r="J12" s="49">
        <f ca="1">_xlfn.F.DIST.RT(I12,G12,G13)</f>
        <v>0.35515422246997508</v>
      </c>
      <c r="K12" s="33">
        <f ca="1">_xlfn.F.INV.RT(K4,G12,G13)</f>
        <v>3.2199422931761248</v>
      </c>
      <c r="L12" s="33">
        <f ca="1">SQRT(DEVSQ(H6:H8)/(H13*G12))</f>
        <v>0.26597531298393401</v>
      </c>
      <c r="M12" s="33">
        <f ca="1">(F14-G14*H13)/(F14+H13)</f>
        <v>2.7101023532016795E-3</v>
      </c>
      <c r="N12" s="60"/>
      <c r="O12" s="33" t="s">
        <v>198</v>
      </c>
      <c r="P12" s="33"/>
      <c r="Q12" s="33"/>
      <c r="R12" s="33"/>
      <c r="S12" s="48">
        <f ca="1">_xlfn.CHISQ.DIST.RT(S10,S11)</f>
        <v>0.3981341844837451</v>
      </c>
      <c r="T12" s="60"/>
      <c r="U12" s="33"/>
      <c r="V12" s="33"/>
      <c r="W12" s="60"/>
      <c r="X12" s="33"/>
      <c r="Y12" s="33"/>
      <c r="Z12" s="33"/>
      <c r="AA12" s="33"/>
      <c r="AB12" s="60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5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33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  <c r="CI12" s="33"/>
      <c r="CJ12" s="33"/>
      <c r="CK12" s="33"/>
      <c r="CL12" s="33"/>
      <c r="CM12" s="33"/>
      <c r="CN12" s="33"/>
      <c r="CO12" s="33"/>
      <c r="CP12" s="33"/>
      <c r="CQ12" s="33"/>
      <c r="CR12" s="33"/>
      <c r="CS12" s="33"/>
    </row>
    <row r="13" spans="1:97" x14ac:dyDescent="0.25">
      <c r="A13" s="15">
        <f ca="1">Performances!B14</f>
        <v>3.1553956340132392</v>
      </c>
      <c r="B13" s="15">
        <f ca="1">Performances!B38</f>
        <v>1.0017919893486193</v>
      </c>
      <c r="C13" s="15">
        <f ca="1">Performances!B62</f>
        <v>1.2889241926836454</v>
      </c>
      <c r="E13" s="33" t="s">
        <v>222</v>
      </c>
      <c r="F13" s="33">
        <f ca="1">SUM(J6:J8)</f>
        <v>18.399920902733971</v>
      </c>
      <c r="G13" s="33">
        <f ca="1">G14-G12</f>
        <v>42</v>
      </c>
      <c r="H13" s="33">
        <f ca="1">F13/G13</f>
        <v>0.43809335482699929</v>
      </c>
      <c r="I13" s="33"/>
      <c r="J13" s="33"/>
      <c r="K13" s="33"/>
      <c r="L13" s="33"/>
      <c r="M13" s="33"/>
      <c r="N13" s="60"/>
      <c r="O13" s="33" t="s">
        <v>199</v>
      </c>
      <c r="P13" s="33"/>
      <c r="Q13" s="33"/>
      <c r="R13" s="33"/>
      <c r="S13" s="46">
        <v>0.05</v>
      </c>
      <c r="T13" s="60"/>
      <c r="U13" s="33"/>
      <c r="V13" s="33"/>
      <c r="W13" s="60"/>
      <c r="X13" s="33"/>
      <c r="Y13" s="33"/>
      <c r="Z13" s="33"/>
      <c r="AA13" s="33"/>
      <c r="AB13" s="60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D13" s="33"/>
      <c r="BE13" s="33"/>
      <c r="BF13" s="33"/>
      <c r="BG13" s="33"/>
      <c r="BH13" s="33"/>
      <c r="BI13" s="33"/>
      <c r="BJ13" s="33"/>
      <c r="BK13" s="33"/>
      <c r="BL13" s="33"/>
      <c r="BM13" s="33"/>
      <c r="BN13" s="33"/>
      <c r="BO13" s="33"/>
      <c r="BP13" s="33"/>
      <c r="BQ13" s="33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  <c r="CI13" s="33"/>
      <c r="CJ13" s="33"/>
      <c r="CK13" s="33"/>
      <c r="CL13" s="33"/>
      <c r="CM13" s="33"/>
      <c r="CN13" s="33"/>
      <c r="CO13" s="33"/>
      <c r="CP13" s="33"/>
      <c r="CQ13" s="33"/>
      <c r="CR13" s="33"/>
      <c r="CS13" s="33"/>
    </row>
    <row r="14" spans="1:97" x14ac:dyDescent="0.25">
      <c r="A14" s="15">
        <f ca="1">Performances!B15</f>
        <v>3.5657240349825705</v>
      </c>
      <c r="B14" s="15">
        <f ca="1">Performances!B39</f>
        <v>0.54565180442647054</v>
      </c>
      <c r="C14" s="15">
        <f ca="1">Performances!B63</f>
        <v>1.7760775984153945</v>
      </c>
      <c r="E14" s="28" t="s">
        <v>223</v>
      </c>
      <c r="F14" s="28">
        <f ca="1">DEVSQ(A3:C17)</f>
        <v>19.329680302293688</v>
      </c>
      <c r="G14" s="28">
        <f ca="1">COUNT(A3:C17)-1</f>
        <v>44</v>
      </c>
      <c r="H14" s="28">
        <f ca="1">F14/G14</f>
        <v>0.43931091596122018</v>
      </c>
      <c r="I14" s="28"/>
      <c r="J14" s="28"/>
      <c r="K14" s="28"/>
      <c r="L14" s="28"/>
      <c r="M14" s="28"/>
      <c r="N14" s="60"/>
      <c r="O14" s="33" t="s">
        <v>231</v>
      </c>
      <c r="P14" s="33"/>
      <c r="Q14" s="33"/>
      <c r="R14" s="33"/>
      <c r="S14" s="47" t="str">
        <f ca="1">IF(S12&lt;S13,"yes","no")</f>
        <v>no</v>
      </c>
      <c r="T14" s="60"/>
      <c r="U14" s="33"/>
      <c r="V14" s="33"/>
      <c r="W14" s="60"/>
      <c r="X14" s="33"/>
      <c r="Y14" s="33"/>
      <c r="Z14" s="33"/>
      <c r="AA14" s="33"/>
      <c r="AB14" s="60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  <c r="BG14" s="33"/>
      <c r="BH14" s="33"/>
      <c r="BI14" s="33"/>
      <c r="BJ14" s="33"/>
      <c r="BK14" s="33"/>
      <c r="BL14" s="33"/>
      <c r="BM14" s="33"/>
      <c r="BN14" s="33"/>
      <c r="BO14" s="33"/>
      <c r="BP14" s="33"/>
      <c r="BQ14" s="33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  <c r="CI14" s="33"/>
      <c r="CJ14" s="33"/>
      <c r="CK14" s="33"/>
      <c r="CL14" s="33"/>
      <c r="CM14" s="33"/>
      <c r="CN14" s="33"/>
      <c r="CO14" s="33"/>
      <c r="CP14" s="33"/>
      <c r="CQ14" s="33"/>
      <c r="CR14" s="33"/>
      <c r="CS14" s="33"/>
    </row>
    <row r="15" spans="1:97" x14ac:dyDescent="0.25">
      <c r="A15" s="15">
        <f ca="1">Performances!B16</f>
        <v>1.8729427854467871</v>
      </c>
      <c r="B15" s="15">
        <f ca="1">Performances!B40</f>
        <v>2.3183468935118534</v>
      </c>
      <c r="C15" s="15">
        <f ca="1">Performances!B64</f>
        <v>1.7846074417141469</v>
      </c>
      <c r="N15" s="60"/>
      <c r="T15" s="60"/>
      <c r="W15" s="60"/>
      <c r="AB15" s="60"/>
    </row>
    <row r="16" spans="1:97" x14ac:dyDescent="0.25">
      <c r="A16" s="15">
        <f ca="1">Performances!B17</f>
        <v>1.5143054796871271</v>
      </c>
      <c r="B16" s="15">
        <f ca="1">Performances!B41</f>
        <v>2.6091440516069557</v>
      </c>
      <c r="C16" s="15">
        <f ca="1">Performances!B65</f>
        <v>1.6980073435469452</v>
      </c>
      <c r="N16" s="60"/>
      <c r="T16" s="60"/>
      <c r="W16" s="60"/>
      <c r="AB16" s="60"/>
    </row>
    <row r="17" spans="1:32" x14ac:dyDescent="0.25">
      <c r="A17" s="15">
        <f ca="1">Performances!B18</f>
        <v>0.61070648845525732</v>
      </c>
      <c r="B17" s="15">
        <f ca="1">Performances!B42</f>
        <v>1.9205150324097673</v>
      </c>
      <c r="C17" s="15">
        <f ca="1">Performances!B66</f>
        <v>1.4097304014391701</v>
      </c>
      <c r="N17" s="60"/>
      <c r="T17" s="60"/>
      <c r="W17" s="60"/>
      <c r="AB17" s="60"/>
    </row>
    <row r="18" spans="1:32" x14ac:dyDescent="0.25">
      <c r="W18" s="33"/>
      <c r="AB18" s="33"/>
    </row>
    <row r="19" spans="1:32" x14ac:dyDescent="0.25">
      <c r="A19" s="97" t="s">
        <v>184</v>
      </c>
      <c r="B19" s="97"/>
      <c r="C19" s="97"/>
      <c r="D19" s="97"/>
      <c r="E19" s="97"/>
      <c r="F19" s="97"/>
      <c r="G19" s="97"/>
      <c r="H19" s="97"/>
      <c r="I19" s="97"/>
      <c r="J19" s="97"/>
      <c r="K19" s="97"/>
      <c r="L19" s="97"/>
      <c r="M19" s="97"/>
      <c r="N19" s="97"/>
      <c r="O19" s="97"/>
      <c r="P19" s="97"/>
      <c r="Q19" s="97"/>
      <c r="R19" s="97"/>
      <c r="S19" s="97"/>
      <c r="T19" s="97"/>
      <c r="U19" s="97"/>
      <c r="V19" s="97"/>
      <c r="W19" s="97"/>
      <c r="X19" s="97"/>
      <c r="Y19" s="97"/>
      <c r="Z19" s="97"/>
      <c r="AA19" s="97"/>
      <c r="AB19" s="97"/>
      <c r="AC19" s="97"/>
      <c r="AD19" s="97"/>
      <c r="AE19" s="97"/>
      <c r="AF19" s="97"/>
    </row>
    <row r="20" spans="1:32" x14ac:dyDescent="0.25">
      <c r="A20" s="27" t="s">
        <v>182</v>
      </c>
      <c r="B20" s="27" t="s">
        <v>190</v>
      </c>
      <c r="C20" s="27" t="s">
        <v>191</v>
      </c>
      <c r="E20" s="99" t="s">
        <v>203</v>
      </c>
      <c r="F20" s="99"/>
      <c r="G20" s="99"/>
      <c r="H20" s="99"/>
      <c r="I20" s="99"/>
      <c r="J20" s="99"/>
      <c r="K20" s="99"/>
      <c r="L20" s="99"/>
      <c r="M20" s="99"/>
      <c r="N20" s="99"/>
      <c r="O20" s="98" t="s">
        <v>224</v>
      </c>
      <c r="P20" s="98"/>
      <c r="Q20" s="98"/>
      <c r="R20" s="98"/>
      <c r="S20" s="98"/>
      <c r="T20" s="98"/>
      <c r="U20" s="99" t="s">
        <v>232</v>
      </c>
      <c r="V20" s="99"/>
      <c r="W20" s="99"/>
      <c r="X20" s="99" t="s">
        <v>237</v>
      </c>
      <c r="Y20" s="99"/>
      <c r="Z20" s="99"/>
      <c r="AA20" s="99"/>
      <c r="AB20" s="99"/>
      <c r="AC20" s="98" t="s">
        <v>241</v>
      </c>
      <c r="AD20" s="98"/>
      <c r="AE20" s="98"/>
      <c r="AF20" s="98"/>
    </row>
    <row r="21" spans="1:32" ht="13.8" thickBot="1" x14ac:dyDescent="0.3">
      <c r="A21" s="15">
        <f ca="1">Performances!D4</f>
        <v>1.3951556726926071</v>
      </c>
      <c r="B21" s="15">
        <f ca="1">Performances!D28</f>
        <v>0.97485035670235987</v>
      </c>
      <c r="C21" s="15">
        <f ca="1">Performances!D52</f>
        <v>0.78415235866763044</v>
      </c>
    </row>
    <row r="22" spans="1:32" ht="14.4" thickTop="1" thickBot="1" x14ac:dyDescent="0.3">
      <c r="A22" s="15">
        <f ca="1">Performances!D5</f>
        <v>1.2699387743923207</v>
      </c>
      <c r="B22" s="15">
        <f ca="1">Performances!D29</f>
        <v>0.50690636954054236</v>
      </c>
      <c r="C22" s="15">
        <f ca="1">Performances!D53</f>
        <v>0.71051280988563348</v>
      </c>
      <c r="E22" t="s">
        <v>204</v>
      </c>
      <c r="J22" t="s">
        <v>205</v>
      </c>
      <c r="K22">
        <v>0.05</v>
      </c>
      <c r="P22" t="str">
        <f>A20</f>
        <v>Groupe 1</v>
      </c>
      <c r="Q22" s="15" t="str">
        <f t="shared" ref="Q22:R22" si="4">B20</f>
        <v>Groupe 2</v>
      </c>
      <c r="R22" s="15" t="str">
        <f t="shared" si="4"/>
        <v>Groupe 3</v>
      </c>
      <c r="U22" t="s">
        <v>233</v>
      </c>
      <c r="V22" s="30" t="s">
        <v>198</v>
      </c>
      <c r="X22" s="36" t="s">
        <v>238</v>
      </c>
      <c r="Y22" s="36" t="s">
        <v>239</v>
      </c>
      <c r="Z22" s="36" t="s">
        <v>198</v>
      </c>
      <c r="AA22" s="36" t="s">
        <v>240</v>
      </c>
      <c r="AC22" s="36" t="s">
        <v>238</v>
      </c>
      <c r="AD22" s="36" t="s">
        <v>239</v>
      </c>
      <c r="AE22" s="36" t="s">
        <v>198</v>
      </c>
      <c r="AF22" s="36" t="s">
        <v>240</v>
      </c>
    </row>
    <row r="23" spans="1:32" ht="13.8" thickTop="1" x14ac:dyDescent="0.25">
      <c r="A23" s="15">
        <f ca="1">Performances!D6</f>
        <v>0.93790071550528031</v>
      </c>
      <c r="B23" s="15">
        <f ca="1">Performances!D30</f>
        <v>0.79675967247643809</v>
      </c>
      <c r="C23" s="15">
        <f ca="1">Performances!D54</f>
        <v>0.91985321948347909</v>
      </c>
      <c r="E23" s="36" t="s">
        <v>206</v>
      </c>
      <c r="F23" s="36" t="s">
        <v>195</v>
      </c>
      <c r="G23" s="36" t="s">
        <v>194</v>
      </c>
      <c r="H23" s="36" t="s">
        <v>193</v>
      </c>
      <c r="I23" s="36" t="s">
        <v>207</v>
      </c>
      <c r="J23" s="36" t="s">
        <v>208</v>
      </c>
      <c r="K23" s="36" t="s">
        <v>209</v>
      </c>
      <c r="L23" s="36" t="s">
        <v>210</v>
      </c>
      <c r="M23" s="36" t="s">
        <v>211</v>
      </c>
      <c r="O23" t="s">
        <v>225</v>
      </c>
      <c r="P23" s="37">
        <f ca="1">MEDIAN(A21:A35)</f>
        <v>0.93790071550528031</v>
      </c>
      <c r="Q23" s="38">
        <f t="shared" ref="Q23:R23" ca="1" si="5">MEDIAN(B21:B35)</f>
        <v>1.0615374469148846</v>
      </c>
      <c r="R23" s="39">
        <f t="shared" ca="1" si="5"/>
        <v>0.91985321948347909</v>
      </c>
      <c r="U23" t="s">
        <v>234</v>
      </c>
      <c r="V23" s="55">
        <f ca="1">[1]!LEVENE(A21:C35)</f>
        <v>0.86556632111220311</v>
      </c>
      <c r="X23" t="str">
        <f>A20</f>
        <v>Groupe 1</v>
      </c>
      <c r="Y23" t="str">
        <f>B20</f>
        <v>Groupe 2</v>
      </c>
      <c r="Z23" s="50">
        <f ca="1">_xlfn.T.TEST(A21:A35,B21:B35,2,3)</f>
        <v>0.90567925599187293</v>
      </c>
      <c r="AA23">
        <f ca="1">ABS(AVERAGE(A21:A35)-AVERAGE(B21:B35))</f>
        <v>2.1475794691919292E-2</v>
      </c>
      <c r="AC23" t="str">
        <f>A20</f>
        <v>Groupe 1</v>
      </c>
      <c r="AD23" s="50" t="str">
        <f>B20</f>
        <v>Groupe 2</v>
      </c>
      <c r="AE23" s="50">
        <f ca="1">[1]!MWTEST(A21:A35,B21:B35)</f>
        <v>0.93388641807758455</v>
      </c>
      <c r="AF23">
        <f ca="1">ABS(AVERAGE(A21:A35)-AVERAGE(B21:B35))</f>
        <v>2.1475794691919292E-2</v>
      </c>
    </row>
    <row r="24" spans="1:32" x14ac:dyDescent="0.25">
      <c r="A24" s="15">
        <f ca="1">Performances!D7</f>
        <v>2.1313402761567701</v>
      </c>
      <c r="B24" s="15">
        <f ca="1">Performances!D31</f>
        <v>1.2555523726709732</v>
      </c>
      <c r="C24" s="15">
        <f ca="1">Performances!D55</f>
        <v>1.5915173755596423</v>
      </c>
      <c r="E24" t="str">
        <f>A20</f>
        <v>Groupe 1</v>
      </c>
      <c r="F24">
        <f ca="1">COUNT(A21:A35)</f>
        <v>15</v>
      </c>
      <c r="G24">
        <f ca="1">SUM(A21:A35)</f>
        <v>16.803859426811215</v>
      </c>
      <c r="H24">
        <f ca="1">AVERAGE(A21:A35)</f>
        <v>1.1202572951207477</v>
      </c>
      <c r="I24">
        <f ca="1">_xlfn.VAR.S(A21:A35)</f>
        <v>0.24957827683469574</v>
      </c>
      <c r="J24">
        <f ca="1">DEVSQ(A21:A35)</f>
        <v>3.494095875685745</v>
      </c>
      <c r="K24">
        <f ca="1">SQRT(H31/F24)</f>
        <v>0.12555313791072653</v>
      </c>
      <c r="L24">
        <f ca="1">H24-K24*_xlfn.T.INV.2T(K22,G31)</f>
        <v>0.8668808047716694</v>
      </c>
      <c r="M24">
        <f ca="1">H24+K24*_xlfn.T.INV.2T(K22,G31)</f>
        <v>1.373633785469826</v>
      </c>
      <c r="O24" t="s">
        <v>226</v>
      </c>
      <c r="P24" s="40">
        <f ca="1">[1]!RANK_SUM(A21:C35, 1,1)</f>
        <v>347</v>
      </c>
      <c r="Q24" s="33">
        <f ca="1">[1]!RANK_SUM(A21:C35, 2,1)</f>
        <v>349</v>
      </c>
      <c r="R24" s="41">
        <f ca="1">[1]!RANK_SUM(A21:C35, 3,1)</f>
        <v>339</v>
      </c>
      <c r="U24" t="s">
        <v>235</v>
      </c>
      <c r="V24" s="48">
        <f ca="1">[1]!LEVENE(A21:C35,1)</f>
        <v>0.94327227292157656</v>
      </c>
      <c r="X24" t="str">
        <f>A20</f>
        <v>Groupe 1</v>
      </c>
      <c r="Y24" t="str">
        <f>C20</f>
        <v>Groupe 3</v>
      </c>
      <c r="Z24" s="50">
        <f ca="1">_xlfn.T.TEST(A21:A35,C21:C35,2,3)</f>
        <v>0.78046954560456272</v>
      </c>
      <c r="AA24">
        <f ca="1">ABS(AVERAGE(A21:A35)-AVERAGE(C21:C35))</f>
        <v>5.0079768227267785E-2</v>
      </c>
      <c r="AC24" t="str">
        <f>A20</f>
        <v>Groupe 1</v>
      </c>
      <c r="AD24" s="50" t="str">
        <f>C20</f>
        <v>Groupe 3</v>
      </c>
      <c r="AE24" s="50">
        <f ca="1">[1]!MWTEST(A21:A35,C21:C35)</f>
        <v>0.86822599035243542</v>
      </c>
      <c r="AF24">
        <f ca="1">ABS(AVERAGE(A21:A35)-AVERAGE(C21:C35))</f>
        <v>5.0079768227267785E-2</v>
      </c>
    </row>
    <row r="25" spans="1:32" x14ac:dyDescent="0.25">
      <c r="A25" s="15">
        <f ca="1">Performances!D8</f>
        <v>0.90796414173944606</v>
      </c>
      <c r="B25" s="15">
        <f ca="1">Performances!D32</f>
        <v>0.89729064726037877</v>
      </c>
      <c r="C25" s="15">
        <f ca="1">Performances!D56</f>
        <v>1.2547458927244397</v>
      </c>
      <c r="E25" t="str">
        <f>B20</f>
        <v>Groupe 2</v>
      </c>
      <c r="F25">
        <f ca="1">COUNT(B21:B35)</f>
        <v>15</v>
      </c>
      <c r="G25">
        <f ca="1">SUM(B21:B35)</f>
        <v>16.481722506432426</v>
      </c>
      <c r="H25">
        <f ca="1">AVERAGE(B21:B35)</f>
        <v>1.0987815004288284</v>
      </c>
      <c r="I25">
        <f ca="1">_xlfn.VAR.S(B21:B35)</f>
        <v>0.23431869247333584</v>
      </c>
      <c r="J25">
        <f ca="1">DEVSQ(B21:B35)</f>
        <v>3.2804616946266978</v>
      </c>
      <c r="K25">
        <f ca="1">SQRT(H31/F25)</f>
        <v>0.12555313791072653</v>
      </c>
      <c r="L25">
        <f ca="1">H25-K25*_xlfn.T.INV.2T(K22,G31)</f>
        <v>0.84540501007975011</v>
      </c>
      <c r="M25">
        <f ca="1">H25+K25*_xlfn.T.INV.2T(K22,G31)</f>
        <v>1.3521579907779067</v>
      </c>
      <c r="O25" t="s">
        <v>227</v>
      </c>
      <c r="P25" s="40">
        <f ca="1">COUNT(A21:A35)</f>
        <v>15</v>
      </c>
      <c r="Q25" s="33">
        <f t="shared" ref="Q25:R25" ca="1" si="6">COUNT(B21:B35)</f>
        <v>15</v>
      </c>
      <c r="R25" s="41">
        <f t="shared" ca="1" si="6"/>
        <v>15</v>
      </c>
      <c r="S25" s="45">
        <f ca="1">SUM(P25:R25)</f>
        <v>45</v>
      </c>
      <c r="U25" t="s">
        <v>236</v>
      </c>
      <c r="V25" s="56">
        <f ca="1">[1]!LEVENE(A21:C35,-1)</f>
        <v>0.86556632111220311</v>
      </c>
      <c r="X25" s="28" t="str">
        <f>B20</f>
        <v>Groupe 2</v>
      </c>
      <c r="Y25" s="28" t="str">
        <f>C20</f>
        <v>Groupe 3</v>
      </c>
      <c r="Z25" s="51">
        <f ca="1">_xlfn.T.TEST(B21:B35,C21:C35,2,3)</f>
        <v>0.87139425381415736</v>
      </c>
      <c r="AA25" s="28">
        <f ca="1">ABS(AVERAGE(B21:B35)-AVERAGE(C21:C35))</f>
        <v>2.8603973535348493E-2</v>
      </c>
      <c r="AC25" s="28" t="str">
        <f>B20</f>
        <v>Groupe 2</v>
      </c>
      <c r="AD25" s="51" t="str">
        <f>C20</f>
        <v>Groupe 3</v>
      </c>
      <c r="AE25" s="51">
        <f ca="1">[1]!MWTEST(B21:B35,C21:C35)</f>
        <v>0.96691477717319385</v>
      </c>
      <c r="AF25" s="28">
        <f ca="1">ABS(AVERAGE(B21:B35)-AVERAGE(C21:C35))</f>
        <v>2.8603973535348493E-2</v>
      </c>
    </row>
    <row r="26" spans="1:32" x14ac:dyDescent="0.25">
      <c r="A26" s="15">
        <f ca="1">Performances!D9</f>
        <v>1.1213151455303101</v>
      </c>
      <c r="B26" s="15">
        <f ca="1">Performances!D33</f>
        <v>0.89908881638298888</v>
      </c>
      <c r="C26" s="15">
        <f ca="1">Performances!D57</f>
        <v>0.83661905687724625</v>
      </c>
      <c r="E26" t="str">
        <f>C20</f>
        <v>Groupe 3</v>
      </c>
      <c r="F26">
        <f ca="1">COUNT(C21:C35)</f>
        <v>15</v>
      </c>
      <c r="G26">
        <f ca="1">SUM(C21:C35)</f>
        <v>16.052662903402197</v>
      </c>
      <c r="H26">
        <f ca="1">AVERAGE(C21:C35)</f>
        <v>1.0701775268934799</v>
      </c>
      <c r="I26">
        <f ca="1">_xlfn.VAR.S(C21:C35)</f>
        <v>0.22546460045731465</v>
      </c>
      <c r="J26">
        <f ca="1">DEVSQ(C21:C35)</f>
        <v>3.1565044064024046</v>
      </c>
      <c r="K26">
        <f ca="1">SQRT(H31/F26)</f>
        <v>0.12555313791072653</v>
      </c>
      <c r="L26">
        <f ca="1">H26-K26*_xlfn.T.INV.2T(K22,G31)</f>
        <v>0.81680103654440162</v>
      </c>
      <c r="M26">
        <f ca="1">H26+K26*_xlfn.T.INV.2T(K22,G31)</f>
        <v>1.3235540172425582</v>
      </c>
      <c r="O26" t="s">
        <v>228</v>
      </c>
      <c r="P26" s="42">
        <f ca="1">P24^2/P25</f>
        <v>8027.2666666666664</v>
      </c>
      <c r="Q26" s="43">
        <f t="shared" ref="Q26:R26" ca="1" si="7">Q24^2/Q25</f>
        <v>8120.0666666666666</v>
      </c>
      <c r="R26" s="44">
        <f t="shared" ca="1" si="7"/>
        <v>7661.4</v>
      </c>
      <c r="S26" s="46">
        <f ca="1">SUM(P26:R26)</f>
        <v>23808.73333333333</v>
      </c>
    </row>
    <row r="27" spans="1:32" x14ac:dyDescent="0.25">
      <c r="A27" s="15">
        <f ca="1">Performances!D10</f>
        <v>0.63087992228995926</v>
      </c>
      <c r="B27" s="15">
        <f ca="1">Performances!D34</f>
        <v>1.4099584760720603</v>
      </c>
      <c r="C27" s="15">
        <f ca="1">Performances!D58</f>
        <v>2.1285759193230427</v>
      </c>
      <c r="E27" s="52"/>
      <c r="F27" s="52"/>
      <c r="G27" s="52"/>
      <c r="H27" s="52"/>
      <c r="I27" s="52"/>
      <c r="J27" s="52"/>
      <c r="K27" s="52"/>
      <c r="L27" s="52"/>
      <c r="M27" s="52"/>
      <c r="O27" t="s">
        <v>229</v>
      </c>
      <c r="S27" s="46">
        <f ca="1">12*S26/(S25*(S25+1))-3*(S25+1)</f>
        <v>2.1642512077249876E-2</v>
      </c>
      <c r="U27" s="54" t="s">
        <v>242</v>
      </c>
      <c r="V27" s="54"/>
    </row>
    <row r="28" spans="1:32" ht="13.8" thickBot="1" x14ac:dyDescent="0.3">
      <c r="A28" s="15">
        <f ca="1">Performances!D11</f>
        <v>1.0002858382915936</v>
      </c>
      <c r="B28" s="15">
        <f ca="1">Performances!D35</f>
        <v>1.237275994495906</v>
      </c>
      <c r="C28" s="15">
        <f ca="1">Performances!D59</f>
        <v>0.25486344490768853</v>
      </c>
      <c r="E28" t="s">
        <v>212</v>
      </c>
      <c r="O28" t="s">
        <v>230</v>
      </c>
      <c r="S28" s="46">
        <f ca="1">S27/(1-[1]!TiesCorrection(A21:C35)/(45*(45^2-1)))</f>
        <v>2.1642512077249876E-2</v>
      </c>
      <c r="U28" s="15" t="s">
        <v>243</v>
      </c>
      <c r="V28" s="50">
        <f ca="1">[1]!FKTEST(A21:C35)</f>
        <v>0.82104441164274966</v>
      </c>
    </row>
    <row r="29" spans="1:32" ht="13.8" thickTop="1" x14ac:dyDescent="0.25">
      <c r="A29" s="15">
        <f ca="1">Performances!D12</f>
        <v>0.85943614959668491</v>
      </c>
      <c r="B29" s="15">
        <f ca="1">Performances!D36</f>
        <v>0.39014367794402394</v>
      </c>
      <c r="C29" s="15">
        <f ca="1">Performances!D60</f>
        <v>1.4113226202496698</v>
      </c>
      <c r="E29" s="36" t="s">
        <v>213</v>
      </c>
      <c r="F29" s="36" t="s">
        <v>208</v>
      </c>
      <c r="G29" s="36" t="s">
        <v>214</v>
      </c>
      <c r="H29" s="36" t="s">
        <v>215</v>
      </c>
      <c r="I29" s="36" t="s">
        <v>216</v>
      </c>
      <c r="J29" s="36" t="s">
        <v>217</v>
      </c>
      <c r="K29" s="36" t="s">
        <v>218</v>
      </c>
      <c r="L29" s="36" t="s">
        <v>219</v>
      </c>
      <c r="M29" s="36" t="s">
        <v>220</v>
      </c>
      <c r="O29" t="s">
        <v>214</v>
      </c>
      <c r="S29" s="46">
        <f>COUNTA(P22:R22)-1</f>
        <v>2</v>
      </c>
    </row>
    <row r="30" spans="1:32" x14ac:dyDescent="0.25">
      <c r="A30" s="15">
        <f ca="1">Performances!D13</f>
        <v>0.72122896427307603</v>
      </c>
      <c r="B30" s="15">
        <f ca="1">Performances!D37</f>
        <v>1.2530101535575937</v>
      </c>
      <c r="C30" s="15">
        <f ca="1">Performances!D61</f>
        <v>1.2508997520858378</v>
      </c>
      <c r="E30" t="s">
        <v>221</v>
      </c>
      <c r="F30">
        <f ca="1">F32-F31</f>
        <v>1.8936901226787484E-2</v>
      </c>
      <c r="G30">
        <f>COUNTA(E24:E26)-1</f>
        <v>2</v>
      </c>
      <c r="H30">
        <f ca="1">F30/G30</f>
        <v>9.4684506133937418E-3</v>
      </c>
      <c r="I30">
        <f ca="1">H30/H31</f>
        <v>4.0043544859045002E-2</v>
      </c>
      <c r="J30" s="50">
        <f ca="1">_xlfn.F.DIST.RT(I30,G30,G31)</f>
        <v>0.96078423639842403</v>
      </c>
      <c r="K30">
        <f ca="1">_xlfn.F.INV.RT(K22,G30,G31)</f>
        <v>3.2199422931761248</v>
      </c>
      <c r="L30">
        <f ca="1">SQRT(DEVSQ(H24:H26)/(H31*G30))</f>
        <v>5.1667878389474148E-2</v>
      </c>
      <c r="M30">
        <f ca="1">(F32-G32*H31)/(F32+H31)</f>
        <v>-4.4566133450090861E-2</v>
      </c>
      <c r="O30" t="s">
        <v>198</v>
      </c>
      <c r="S30" s="48">
        <f ca="1">_xlfn.CHISQ.DIST.RT(S28,S29)</f>
        <v>0.98923708312852021</v>
      </c>
    </row>
    <row r="31" spans="1:32" x14ac:dyDescent="0.25">
      <c r="A31" s="15">
        <f ca="1">Performances!D14</f>
        <v>0.83296641910783853</v>
      </c>
      <c r="B31" s="15">
        <f ca="1">Performances!D38</f>
        <v>1.4583215423989082</v>
      </c>
      <c r="C31" s="15">
        <f ca="1">Performances!D62</f>
        <v>0.80264386286288325</v>
      </c>
      <c r="E31" t="s">
        <v>222</v>
      </c>
      <c r="F31">
        <f ca="1">SUM(J24:J26)</f>
        <v>9.9310619767148474</v>
      </c>
      <c r="G31">
        <f ca="1">G32-G30</f>
        <v>42</v>
      </c>
      <c r="H31">
        <f ca="1">F31/G31</f>
        <v>0.23645385658844875</v>
      </c>
      <c r="O31" t="s">
        <v>199</v>
      </c>
      <c r="S31" s="46">
        <v>0.05</v>
      </c>
    </row>
    <row r="32" spans="1:32" x14ac:dyDescent="0.25">
      <c r="A32" s="15">
        <f ca="1">Performances!D15</f>
        <v>2.1400013184509166</v>
      </c>
      <c r="B32" s="15">
        <f ca="1">Performances!D39</f>
        <v>0.71977965457335147</v>
      </c>
      <c r="C32" s="15">
        <f ca="1">Performances!D63</f>
        <v>1.325143196531557</v>
      </c>
      <c r="E32" s="28" t="s">
        <v>223</v>
      </c>
      <c r="F32" s="28">
        <f ca="1">DEVSQ(A21:C35)</f>
        <v>9.9499988779416348</v>
      </c>
      <c r="G32" s="28">
        <f ca="1">COUNT(A21:C35)-1</f>
        <v>44</v>
      </c>
      <c r="H32" s="28">
        <f ca="1">F32/G32</f>
        <v>0.22613633813503717</v>
      </c>
      <c r="I32" s="28"/>
      <c r="J32" s="28"/>
      <c r="K32" s="28"/>
      <c r="L32" s="28"/>
      <c r="M32" s="28"/>
      <c r="O32" t="s">
        <v>231</v>
      </c>
      <c r="S32" s="47" t="str">
        <f ca="1">IF(S30&lt;S31,"yes","no")</f>
        <v>no</v>
      </c>
    </row>
    <row r="33" spans="1:32" x14ac:dyDescent="0.25">
      <c r="A33" s="15">
        <f ca="1">Performances!D16</f>
        <v>1.5832405060902124</v>
      </c>
      <c r="B33" s="15">
        <f ca="1">Performances!D40</f>
        <v>2.4386418186310599</v>
      </c>
      <c r="C33" s="15">
        <f ca="1">Performances!D64</f>
        <v>0.76437026842918576</v>
      </c>
    </row>
    <row r="34" spans="1:32" x14ac:dyDescent="0.25">
      <c r="A34" s="15">
        <f ca="1">Performances!D17</f>
        <v>0.70242326426932011</v>
      </c>
      <c r="B34" s="15">
        <f ca="1">Performances!D41</f>
        <v>1.1826055068109602</v>
      </c>
      <c r="C34" s="15">
        <f ca="1">Performances!D65</f>
        <v>0.56674338817295977</v>
      </c>
    </row>
    <row r="35" spans="1:32" x14ac:dyDescent="0.25">
      <c r="A35" s="15">
        <f ca="1">Performances!D18</f>
        <v>0.56978231842487581</v>
      </c>
      <c r="B35" s="15">
        <f ca="1">Performances!D42</f>
        <v>1.0615374469148846</v>
      </c>
      <c r="C35" s="15">
        <f ca="1">Performances!D66</f>
        <v>1.450699737641302</v>
      </c>
    </row>
    <row r="37" spans="1:32" x14ac:dyDescent="0.25">
      <c r="A37" s="97" t="s">
        <v>185</v>
      </c>
      <c r="B37" s="97"/>
      <c r="C37" s="97"/>
      <c r="D37" s="97"/>
      <c r="E37" s="97"/>
      <c r="F37" s="97"/>
      <c r="G37" s="97"/>
      <c r="H37" s="97"/>
      <c r="I37" s="97"/>
      <c r="J37" s="97"/>
      <c r="K37" s="97"/>
      <c r="L37" s="97"/>
      <c r="M37" s="97"/>
      <c r="N37" s="97"/>
      <c r="O37" s="97"/>
      <c r="P37" s="97"/>
      <c r="Q37" s="97"/>
      <c r="R37" s="97"/>
      <c r="S37" s="97"/>
      <c r="T37" s="97"/>
      <c r="U37" s="97"/>
      <c r="V37" s="97"/>
      <c r="W37" s="97"/>
      <c r="X37" s="97"/>
      <c r="Y37" s="97"/>
      <c r="Z37" s="97"/>
      <c r="AA37" s="97"/>
      <c r="AB37" s="97"/>
      <c r="AC37" s="97"/>
      <c r="AD37" s="97"/>
      <c r="AE37" s="97"/>
      <c r="AF37" s="97"/>
    </row>
    <row r="38" spans="1:32" x14ac:dyDescent="0.25">
      <c r="A38" s="27" t="s">
        <v>182</v>
      </c>
      <c r="B38" s="27" t="s">
        <v>190</v>
      </c>
      <c r="C38" s="27" t="s">
        <v>191</v>
      </c>
      <c r="E38" s="98" t="s">
        <v>203</v>
      </c>
      <c r="F38" s="98"/>
      <c r="G38" s="98"/>
      <c r="H38" s="98"/>
      <c r="I38" s="98"/>
      <c r="J38" s="98"/>
      <c r="K38" s="98"/>
      <c r="L38" s="98"/>
      <c r="M38" s="98"/>
      <c r="N38" s="98"/>
      <c r="O38" s="99" t="s">
        <v>224</v>
      </c>
      <c r="P38" s="99"/>
      <c r="Q38" s="99"/>
      <c r="R38" s="99"/>
      <c r="S38" s="99"/>
      <c r="T38" s="99"/>
      <c r="U38" s="98" t="s">
        <v>232</v>
      </c>
      <c r="V38" s="98"/>
      <c r="W38" s="98"/>
      <c r="X38" s="98" t="s">
        <v>237</v>
      </c>
      <c r="Y38" s="98"/>
      <c r="Z38" s="98"/>
      <c r="AA38" s="98"/>
      <c r="AB38" s="98"/>
      <c r="AC38" s="99" t="s">
        <v>241</v>
      </c>
      <c r="AD38" s="99"/>
      <c r="AE38" s="99"/>
      <c r="AF38" s="99"/>
    </row>
    <row r="39" spans="1:32" ht="13.8" thickBot="1" x14ac:dyDescent="0.3">
      <c r="A39" s="15">
        <f ca="1">Performances!F4</f>
        <v>1.5816956096353418</v>
      </c>
      <c r="B39" s="15">
        <f ca="1">Performances!F28</f>
        <v>0.83551019237961099</v>
      </c>
      <c r="C39" s="15">
        <f ca="1">Performances!F52</f>
        <v>0.87013750840558268</v>
      </c>
    </row>
    <row r="40" spans="1:32" ht="14.4" thickTop="1" thickBot="1" x14ac:dyDescent="0.3">
      <c r="A40" s="15">
        <f ca="1">Performances!F5</f>
        <v>1.2246401129643119</v>
      </c>
      <c r="B40" s="15">
        <f ca="1">Performances!F29</f>
        <v>0.40885142011758013</v>
      </c>
      <c r="C40" s="15">
        <f ca="1">Performances!F53</f>
        <v>0.96517044256379791</v>
      </c>
      <c r="E40" t="s">
        <v>204</v>
      </c>
      <c r="J40" t="s">
        <v>205</v>
      </c>
      <c r="K40">
        <v>0.05</v>
      </c>
      <c r="P40" t="str">
        <f>A38</f>
        <v>Groupe 1</v>
      </c>
      <c r="Q40" s="15" t="str">
        <f t="shared" ref="Q40:R40" si="8">B38</f>
        <v>Groupe 2</v>
      </c>
      <c r="R40" s="15" t="str">
        <f t="shared" si="8"/>
        <v>Groupe 3</v>
      </c>
      <c r="U40" t="s">
        <v>233</v>
      </c>
      <c r="V40" s="30" t="s">
        <v>198</v>
      </c>
      <c r="X40" s="36" t="s">
        <v>238</v>
      </c>
      <c r="Y40" s="36" t="s">
        <v>239</v>
      </c>
      <c r="Z40" s="36" t="s">
        <v>198</v>
      </c>
      <c r="AA40" s="36" t="s">
        <v>240</v>
      </c>
      <c r="AC40" s="36" t="s">
        <v>238</v>
      </c>
      <c r="AD40" s="36" t="s">
        <v>239</v>
      </c>
      <c r="AE40" s="36" t="s">
        <v>198</v>
      </c>
      <c r="AF40" s="36" t="s">
        <v>240</v>
      </c>
    </row>
    <row r="41" spans="1:32" ht="13.8" thickTop="1" x14ac:dyDescent="0.25">
      <c r="A41" s="15">
        <f ca="1">Performances!F6</f>
        <v>0.57278767684645859</v>
      </c>
      <c r="B41" s="15">
        <f ca="1">Performances!F30</f>
        <v>0.66009512215450894</v>
      </c>
      <c r="C41" s="15">
        <f ca="1">Performances!F54</f>
        <v>0.93488012548625354</v>
      </c>
      <c r="E41" s="36" t="s">
        <v>206</v>
      </c>
      <c r="F41" s="36" t="s">
        <v>195</v>
      </c>
      <c r="G41" s="36" t="s">
        <v>194</v>
      </c>
      <c r="H41" s="36" t="s">
        <v>193</v>
      </c>
      <c r="I41" s="36" t="s">
        <v>207</v>
      </c>
      <c r="J41" s="36" t="s">
        <v>208</v>
      </c>
      <c r="K41" s="36" t="s">
        <v>209</v>
      </c>
      <c r="L41" s="36" t="s">
        <v>210</v>
      </c>
      <c r="M41" s="36" t="s">
        <v>211</v>
      </c>
      <c r="O41" t="s">
        <v>225</v>
      </c>
      <c r="P41" s="37">
        <f ca="1">MEDIAN(A39:A53)</f>
        <v>1.0786981556990567</v>
      </c>
      <c r="Q41" s="38">
        <f t="shared" ref="Q41:R41" ca="1" si="9">MEDIAN(B39:B53)</f>
        <v>0.88330006084135892</v>
      </c>
      <c r="R41" s="39">
        <f t="shared" ca="1" si="9"/>
        <v>0.99712604092891355</v>
      </c>
      <c r="U41" t="s">
        <v>234</v>
      </c>
      <c r="V41" s="55">
        <f ca="1">[1]!LEVENE(A39:C53)</f>
        <v>0.40095825989413458</v>
      </c>
      <c r="X41" t="str">
        <f>A38</f>
        <v>Groupe 1</v>
      </c>
      <c r="Y41" t="str">
        <f>B38</f>
        <v>Groupe 2</v>
      </c>
      <c r="Z41" s="50">
        <f ca="1">_xlfn.T.TEST(A39:A53,B39:B53,2,3)</f>
        <v>0.34358187951224028</v>
      </c>
      <c r="AA41">
        <f ca="1">ABS(AVERAGE(A39:A53)-AVERAGE(B39:B53))</f>
        <v>0.15429115083824851</v>
      </c>
      <c r="AC41" t="str">
        <f>A38</f>
        <v>Groupe 1</v>
      </c>
      <c r="AD41" s="50" t="str">
        <f>B38</f>
        <v>Groupe 2</v>
      </c>
      <c r="AE41" s="50">
        <f ca="1">[1]!MWTEST(A39:A53,B39:B53)</f>
        <v>0.17106923105635174</v>
      </c>
      <c r="AF41">
        <f ca="1">ABS(AVERAGE(A39:A53)-AVERAGE(B39:B53))</f>
        <v>0.15429115083824851</v>
      </c>
    </row>
    <row r="42" spans="1:32" x14ac:dyDescent="0.25">
      <c r="A42" s="15">
        <f ca="1">Performances!F7</f>
        <v>1.0289298123668633</v>
      </c>
      <c r="B42" s="15">
        <f ca="1">Performances!F31</f>
        <v>1.4293348162715789</v>
      </c>
      <c r="C42" s="15">
        <f ca="1">Performances!F55</f>
        <v>0.9497130572121173</v>
      </c>
      <c r="E42" t="str">
        <f>A38</f>
        <v>Groupe 1</v>
      </c>
      <c r="F42">
        <f ca="1">COUNT(A39:A53)</f>
        <v>15</v>
      </c>
      <c r="G42">
        <f ca="1">SUM(A39:A53)</f>
        <v>16.654734331562338</v>
      </c>
      <c r="H42">
        <f ca="1">AVERAGE(A39:A53)</f>
        <v>1.1103156221041559</v>
      </c>
      <c r="I42">
        <f ca="1">_xlfn.VAR.S(A39:A53)</f>
        <v>0.17067448806931601</v>
      </c>
      <c r="J42">
        <f ca="1">DEVSQ(A39:A53)</f>
        <v>2.3894428329704205</v>
      </c>
      <c r="K42">
        <f ca="1">SQRT(H49/F42)</f>
        <v>0.10193907406027924</v>
      </c>
      <c r="L42">
        <f ca="1">H42-K42*_xlfn.T.INV.2T(K40,G49)</f>
        <v>0.90459424194085192</v>
      </c>
      <c r="M42">
        <f ca="1">H42+K42*_xlfn.T.INV.2T(K40,G49)</f>
        <v>1.3160370022674599</v>
      </c>
      <c r="O42" t="s">
        <v>226</v>
      </c>
      <c r="P42" s="40">
        <f ca="1">[1]!RANK_SUM(A39:C53, 1,1)</f>
        <v>395</v>
      </c>
      <c r="Q42" s="33">
        <f ca="1">[1]!RANK_SUM(A39:C53, 2,1)</f>
        <v>285</v>
      </c>
      <c r="R42" s="41">
        <f ca="1">[1]!RANK_SUM(A39:C53, 3,1)</f>
        <v>355</v>
      </c>
      <c r="U42" t="s">
        <v>235</v>
      </c>
      <c r="V42" s="48">
        <f ca="1">[1]!LEVENE(A39:C53,1)</f>
        <v>0.42985301554228394</v>
      </c>
      <c r="X42" t="str">
        <f>A38</f>
        <v>Groupe 1</v>
      </c>
      <c r="Y42" t="str">
        <f>C38</f>
        <v>Groupe 3</v>
      </c>
      <c r="Z42" s="50">
        <f ca="1">_xlfn.T.TEST(A39:A53,C39:C53,2,3)</f>
        <v>0.56479058166819873</v>
      </c>
      <c r="AA42">
        <f ca="1">ABS(AVERAGE(A39:A53)-AVERAGE(C39:C53))</f>
        <v>7.5890212871845719E-2</v>
      </c>
      <c r="AC42" t="str">
        <f>A38</f>
        <v>Groupe 1</v>
      </c>
      <c r="AD42" s="50" t="str">
        <f>C38</f>
        <v>Groupe 3</v>
      </c>
      <c r="AE42" s="50">
        <f ca="1">[1]!MWTEST(A39:A53,C39:C53)</f>
        <v>0.50691493381249586</v>
      </c>
      <c r="AF42">
        <f ca="1">ABS(AVERAGE(A39:A53)-AVERAGE(C39:C53))</f>
        <v>7.5890212871845719E-2</v>
      </c>
    </row>
    <row r="43" spans="1:32" x14ac:dyDescent="0.25">
      <c r="A43" s="15">
        <f ca="1">Performances!F8</f>
        <v>1.2737997244685095</v>
      </c>
      <c r="B43" s="15">
        <f ca="1">Performances!F32</f>
        <v>0.5864928215752967</v>
      </c>
      <c r="C43" s="15">
        <f ca="1">Performances!F56</f>
        <v>1.1978304253216916</v>
      </c>
      <c r="E43" t="str">
        <f>B38</f>
        <v>Groupe 2</v>
      </c>
      <c r="F43">
        <f ca="1">COUNT(B39:B53)</f>
        <v>15</v>
      </c>
      <c r="G43">
        <f ca="1">SUM(B39:B53)</f>
        <v>14.340367068988611</v>
      </c>
      <c r="H43">
        <f ca="1">AVERAGE(B39:B53)</f>
        <v>0.95602447126590739</v>
      </c>
      <c r="I43">
        <f ca="1">_xlfn.VAR.S(B39:B53)</f>
        <v>0.21387231174685034</v>
      </c>
      <c r="J43">
        <f ca="1">DEVSQ(B39:B53)</f>
        <v>2.9942123644559002</v>
      </c>
      <c r="K43">
        <f ca="1">SQRT(H49/F43)</f>
        <v>0.10193907406027924</v>
      </c>
      <c r="L43">
        <f ca="1">H43-K43*_xlfn.T.INV.2T(K40,G49)</f>
        <v>0.7503030911026034</v>
      </c>
      <c r="M43">
        <f ca="1">H43+K43*_xlfn.T.INV.2T(K40,G49)</f>
        <v>1.1617458514292114</v>
      </c>
      <c r="O43" t="s">
        <v>227</v>
      </c>
      <c r="P43" s="40">
        <f ca="1">COUNT(A39:A53)</f>
        <v>15</v>
      </c>
      <c r="Q43" s="33">
        <f t="shared" ref="Q43:R43" ca="1" si="10">COUNT(B39:B53)</f>
        <v>15</v>
      </c>
      <c r="R43" s="41">
        <f t="shared" ca="1" si="10"/>
        <v>15</v>
      </c>
      <c r="S43" s="45">
        <f ca="1">SUM(P43:R43)</f>
        <v>45</v>
      </c>
      <c r="U43" t="s">
        <v>236</v>
      </c>
      <c r="V43" s="56">
        <f ca="1">[1]!LEVENE(A39:C53,-1)</f>
        <v>0.40095825989413458</v>
      </c>
      <c r="X43" s="28" t="str">
        <f>B38</f>
        <v>Groupe 2</v>
      </c>
      <c r="Y43" s="28" t="str">
        <f>C38</f>
        <v>Groupe 3</v>
      </c>
      <c r="Z43" s="51">
        <f ca="1">_xlfn.T.TEST(B39:B53,C39:C53,2,3)</f>
        <v>0.58265622890764068</v>
      </c>
      <c r="AA43" s="28">
        <f ca="1">ABS(AVERAGE(B39:B53)-AVERAGE(C39:C53))</f>
        <v>7.8400937966402795E-2</v>
      </c>
      <c r="AC43" s="28" t="str">
        <f>B38</f>
        <v>Groupe 2</v>
      </c>
      <c r="AD43" s="51" t="str">
        <f>C38</f>
        <v>Groupe 3</v>
      </c>
      <c r="AE43" s="51">
        <f ca="1">[1]!MWTEST(B39:B53,C39:C53)</f>
        <v>0.28084201086629834</v>
      </c>
      <c r="AF43" s="28">
        <f ca="1">ABS(AVERAGE(B39:B53)-AVERAGE(C39:C53))</f>
        <v>7.8400937966402795E-2</v>
      </c>
    </row>
    <row r="44" spans="1:32" x14ac:dyDescent="0.25">
      <c r="A44" s="15">
        <f ca="1">Performances!F9</f>
        <v>1.1254323645584108</v>
      </c>
      <c r="B44" s="15">
        <f ca="1">Performances!F33</f>
        <v>0.43092821659122738</v>
      </c>
      <c r="C44" s="15">
        <f ca="1">Performances!F57</f>
        <v>0.814947438996663</v>
      </c>
      <c r="E44" t="str">
        <f>C38</f>
        <v>Groupe 3</v>
      </c>
      <c r="F44">
        <f ca="1">COUNT(C39:C53)</f>
        <v>15</v>
      </c>
      <c r="G44">
        <f ca="1">SUM(C39:C53)</f>
        <v>15.516381138484654</v>
      </c>
      <c r="H44">
        <f ca="1">AVERAGE(C39:C53)</f>
        <v>1.0344254092323102</v>
      </c>
      <c r="I44">
        <f ca="1">_xlfn.VAR.S(C39:C53)</f>
        <v>8.3074067095853826E-2</v>
      </c>
      <c r="J44">
        <f ca="1">DEVSQ(C39:C53)</f>
        <v>1.1630369393419517</v>
      </c>
      <c r="K44">
        <f ca="1">SQRT(H49/F44)</f>
        <v>0.10193907406027924</v>
      </c>
      <c r="L44">
        <f ca="1">H44-K44*_xlfn.T.INV.2T(K40,G49)</f>
        <v>0.8287040290690062</v>
      </c>
      <c r="M44">
        <f ca="1">H44+K44*_xlfn.T.INV.2T(K40,G49)</f>
        <v>1.2401467893956142</v>
      </c>
      <c r="O44" t="s">
        <v>228</v>
      </c>
      <c r="P44" s="42">
        <f ca="1">P42^2/P43</f>
        <v>10401.666666666666</v>
      </c>
      <c r="Q44" s="43">
        <f t="shared" ref="Q44:R44" ca="1" si="11">Q42^2/Q43</f>
        <v>5415</v>
      </c>
      <c r="R44" s="44">
        <f t="shared" ca="1" si="11"/>
        <v>8401.6666666666661</v>
      </c>
      <c r="S44" s="46">
        <f ca="1">SUM(P44:R44)</f>
        <v>24218.333333333332</v>
      </c>
    </row>
    <row r="45" spans="1:32" x14ac:dyDescent="0.25">
      <c r="A45" s="15">
        <f ca="1">Performances!F10</f>
        <v>1.0786981556990567</v>
      </c>
      <c r="B45" s="15">
        <f ca="1">Performances!F34</f>
        <v>0.55388692462799782</v>
      </c>
      <c r="C45" s="15">
        <f ca="1">Performances!F58</f>
        <v>1.5358750870663453</v>
      </c>
      <c r="E45" s="52"/>
      <c r="F45" s="52"/>
      <c r="G45" s="52"/>
      <c r="H45" s="52"/>
      <c r="I45" s="52"/>
      <c r="J45" s="52"/>
      <c r="K45" s="52"/>
      <c r="L45" s="52"/>
      <c r="M45" s="52"/>
      <c r="O45" t="s">
        <v>229</v>
      </c>
      <c r="S45" s="46">
        <f ca="1">12*S44/(S43*(S43+1))-3*(S43+1)</f>
        <v>2.3961352657004795</v>
      </c>
      <c r="U45" s="54" t="s">
        <v>242</v>
      </c>
      <c r="V45" s="54"/>
    </row>
    <row r="46" spans="1:32" ht="13.8" thickBot="1" x14ac:dyDescent="0.3">
      <c r="A46" s="15">
        <f ca="1">Performances!F11</f>
        <v>1.4486655959820165</v>
      </c>
      <c r="B46" s="15">
        <f ca="1">Performances!F35</f>
        <v>1.0601715122400799</v>
      </c>
      <c r="C46" s="15">
        <f ca="1">Performances!F59</f>
        <v>1.1265051384458833</v>
      </c>
      <c r="E46" t="s">
        <v>212</v>
      </c>
      <c r="O46" t="s">
        <v>230</v>
      </c>
      <c r="S46" s="46">
        <f ca="1">S45/(1-[1]!TiesCorrection(A39:C53)/(45*(45^2-1)))</f>
        <v>2.3961352657004795</v>
      </c>
      <c r="U46" s="15" t="s">
        <v>243</v>
      </c>
      <c r="V46" s="50">
        <f ca="1">[1]!FKTEST(A39:C53)</f>
        <v>0.48584510954230686</v>
      </c>
    </row>
    <row r="47" spans="1:32" ht="13.8" thickTop="1" x14ac:dyDescent="0.25">
      <c r="A47" s="15">
        <f ca="1">Performances!F12</f>
        <v>0.98611326435018065</v>
      </c>
      <c r="B47" s="15">
        <f ca="1">Performances!F36</f>
        <v>0.99234240564563914</v>
      </c>
      <c r="C47" s="15">
        <f ca="1">Performances!F60</f>
        <v>1.5909066727044276</v>
      </c>
      <c r="E47" s="36" t="s">
        <v>213</v>
      </c>
      <c r="F47" s="36" t="s">
        <v>208</v>
      </c>
      <c r="G47" s="36" t="s">
        <v>214</v>
      </c>
      <c r="H47" s="36" t="s">
        <v>215</v>
      </c>
      <c r="I47" s="36" t="s">
        <v>216</v>
      </c>
      <c r="J47" s="36" t="s">
        <v>217</v>
      </c>
      <c r="K47" s="36" t="s">
        <v>218</v>
      </c>
      <c r="L47" s="36" t="s">
        <v>219</v>
      </c>
      <c r="M47" s="36" t="s">
        <v>220</v>
      </c>
      <c r="O47" t="s">
        <v>214</v>
      </c>
      <c r="S47" s="46">
        <f>COUNTA(P40:R40)-1</f>
        <v>2</v>
      </c>
    </row>
    <row r="48" spans="1:32" x14ac:dyDescent="0.25">
      <c r="A48" s="15">
        <f ca="1">Performances!F13</f>
        <v>1.0656849256712033</v>
      </c>
      <c r="B48" s="15">
        <f ca="1">Performances!F37</f>
        <v>0.80452823657708994</v>
      </c>
      <c r="C48" s="15">
        <f ca="1">Performances!F61</f>
        <v>1.1039331125603304</v>
      </c>
      <c r="E48" t="s">
        <v>221</v>
      </c>
      <c r="F48">
        <f ca="1">F50-F49</f>
        <v>0.17855895355368112</v>
      </c>
      <c r="G48">
        <f>COUNTA(E42:E44)-1</f>
        <v>2</v>
      </c>
      <c r="H48">
        <f ca="1">F48/G48</f>
        <v>8.9279476776840561E-2</v>
      </c>
      <c r="I48">
        <f ca="1">H48/H49</f>
        <v>0.57276834564552093</v>
      </c>
      <c r="J48" s="50">
        <f ca="1">_xlfn.F.DIST.RT(I48,G48,G49)</f>
        <v>0.56830530619181685</v>
      </c>
      <c r="K48">
        <f ca="1">_xlfn.F.INV.RT(K40,G48,G49)</f>
        <v>3.2199422931761248</v>
      </c>
      <c r="L48">
        <f ca="1">SQRT(DEVSQ(H42:H44)/(H49*G48))</f>
        <v>0.1954086906367494</v>
      </c>
      <c r="M48">
        <f ca="1">(F50-G50*H49)/(F50+H49)</f>
        <v>-1.9355599065069749E-2</v>
      </c>
      <c r="O48" t="s">
        <v>198</v>
      </c>
      <c r="S48" s="48">
        <f ca="1">_xlfn.CHISQ.DIST.RT(S46,S47)</f>
        <v>0.30177679241142685</v>
      </c>
    </row>
    <row r="49" spans="1:32" x14ac:dyDescent="0.25">
      <c r="A49" s="15">
        <f ca="1">Performances!F14</f>
        <v>0.68492365670003619</v>
      </c>
      <c r="B49" s="15">
        <f ca="1">Performances!F38</f>
        <v>1.435791801728961</v>
      </c>
      <c r="C49" s="15">
        <f ca="1">Performances!F62</f>
        <v>0.99712604092891355</v>
      </c>
      <c r="E49" t="s">
        <v>222</v>
      </c>
      <c r="F49">
        <f ca="1">SUM(J42:J44)</f>
        <v>6.5466921367682724</v>
      </c>
      <c r="G49">
        <f ca="1">G50-G48</f>
        <v>42</v>
      </c>
      <c r="H49">
        <f ca="1">F49/G49</f>
        <v>0.15587362230400648</v>
      </c>
      <c r="O49" t="s">
        <v>199</v>
      </c>
      <c r="S49" s="46">
        <v>0.05</v>
      </c>
    </row>
    <row r="50" spans="1:32" x14ac:dyDescent="0.25">
      <c r="A50" s="15">
        <f ca="1">Performances!F15</f>
        <v>2.0101651068959105</v>
      </c>
      <c r="B50" s="15">
        <f ca="1">Performances!F39</f>
        <v>1.1468399508572757</v>
      </c>
      <c r="C50" s="15">
        <f ca="1">Performances!F63</f>
        <v>1.0097335016692024</v>
      </c>
      <c r="E50" s="28" t="s">
        <v>223</v>
      </c>
      <c r="F50" s="28">
        <f ca="1">DEVSQ(A39:C53)</f>
        <v>6.7252510903219536</v>
      </c>
      <c r="G50" s="28">
        <f ca="1">COUNT(A39:C53)-1</f>
        <v>44</v>
      </c>
      <c r="H50" s="28">
        <f ca="1">F50/G50</f>
        <v>0.1528466156891353</v>
      </c>
      <c r="I50" s="28"/>
      <c r="J50" s="28"/>
      <c r="K50" s="28"/>
      <c r="L50" s="28"/>
      <c r="M50" s="28"/>
      <c r="O50" t="s">
        <v>231</v>
      </c>
      <c r="S50" s="47" t="str">
        <f ca="1">IF(S48&lt;S49,"yes","no")</f>
        <v>no</v>
      </c>
    </row>
    <row r="51" spans="1:32" x14ac:dyDescent="0.25">
      <c r="A51" s="15">
        <f ca="1">Performances!F16</f>
        <v>1.4365741295110199</v>
      </c>
      <c r="B51" s="15">
        <f ca="1">Performances!F40</f>
        <v>2.17558716600105</v>
      </c>
      <c r="C51" s="15">
        <f ca="1">Performances!F64</f>
        <v>0.5206693936830451</v>
      </c>
    </row>
    <row r="52" spans="1:32" x14ac:dyDescent="0.25">
      <c r="A52" s="15">
        <f ca="1">Performances!F17</f>
        <v>0.48437171958054698</v>
      </c>
      <c r="B52" s="15">
        <f ca="1">Performances!F41</f>
        <v>0.88330006084135892</v>
      </c>
      <c r="C52" s="15">
        <f ca="1">Performances!F65</f>
        <v>0.64576538665293637</v>
      </c>
    </row>
    <row r="53" spans="1:32" x14ac:dyDescent="0.25">
      <c r="A53" s="15">
        <f ca="1">Performances!F18</f>
        <v>0.6522524763324703</v>
      </c>
      <c r="B53" s="15">
        <f ca="1">Performances!F42</f>
        <v>0.93670642137935722</v>
      </c>
      <c r="C53" s="15">
        <f ca="1">Performances!F66</f>
        <v>1.2531878067874642</v>
      </c>
    </row>
    <row r="55" spans="1:32" x14ac:dyDescent="0.25">
      <c r="A55" s="97" t="s">
        <v>186</v>
      </c>
      <c r="B55" s="97"/>
      <c r="C55" s="97"/>
      <c r="D55" s="97"/>
      <c r="E55" s="97"/>
      <c r="F55" s="97"/>
      <c r="G55" s="97"/>
      <c r="H55" s="97"/>
      <c r="I55" s="97"/>
      <c r="J55" s="97"/>
      <c r="K55" s="97"/>
      <c r="L55" s="97"/>
      <c r="M55" s="97"/>
      <c r="N55" s="97"/>
      <c r="O55" s="97"/>
      <c r="P55" s="97"/>
      <c r="Q55" s="97"/>
      <c r="R55" s="97"/>
      <c r="S55" s="97"/>
      <c r="T55" s="97"/>
      <c r="U55" s="97"/>
      <c r="V55" s="97"/>
      <c r="W55" s="97"/>
      <c r="X55" s="97"/>
      <c r="Y55" s="97"/>
      <c r="Z55" s="97"/>
      <c r="AA55" s="97"/>
      <c r="AB55" s="97"/>
      <c r="AC55" s="97"/>
      <c r="AD55" s="97"/>
      <c r="AE55" s="97"/>
      <c r="AF55" s="97"/>
    </row>
    <row r="56" spans="1:32" x14ac:dyDescent="0.25">
      <c r="A56" s="27" t="s">
        <v>182</v>
      </c>
      <c r="B56" s="27" t="s">
        <v>190</v>
      </c>
      <c r="C56" s="27" t="s">
        <v>191</v>
      </c>
      <c r="E56" s="98" t="s">
        <v>203</v>
      </c>
      <c r="F56" s="98"/>
      <c r="G56" s="98"/>
      <c r="H56" s="98"/>
      <c r="I56" s="98"/>
      <c r="J56" s="98"/>
      <c r="K56" s="98"/>
      <c r="L56" s="98"/>
      <c r="M56" s="98"/>
      <c r="N56" s="98"/>
      <c r="O56" s="99" t="s">
        <v>224</v>
      </c>
      <c r="P56" s="99"/>
      <c r="Q56" s="99"/>
      <c r="R56" s="99"/>
      <c r="S56" s="99"/>
      <c r="T56" s="99"/>
      <c r="U56" s="98" t="s">
        <v>232</v>
      </c>
      <c r="V56" s="98"/>
      <c r="W56" s="98"/>
      <c r="X56" s="98" t="s">
        <v>237</v>
      </c>
      <c r="Y56" s="98"/>
      <c r="Z56" s="98"/>
      <c r="AA56" s="98"/>
      <c r="AB56" s="98"/>
      <c r="AC56" s="99" t="s">
        <v>241</v>
      </c>
      <c r="AD56" s="99"/>
      <c r="AE56" s="99"/>
      <c r="AF56" s="99"/>
    </row>
    <row r="57" spans="1:32" ht="13.8" thickBot="1" x14ac:dyDescent="0.3">
      <c r="A57" s="15">
        <f ca="1">Performances!H4</f>
        <v>1.1656828838192608</v>
      </c>
      <c r="B57" s="15">
        <f ca="1">Performances!H28</f>
        <v>0.63718434017794623</v>
      </c>
      <c r="C57" s="15">
        <f ca="1">Performances!H52</f>
        <v>0.83930736450677279</v>
      </c>
    </row>
    <row r="58" spans="1:32" ht="14.4" thickTop="1" thickBot="1" x14ac:dyDescent="0.3">
      <c r="A58" s="15">
        <f ca="1">Performances!H5</f>
        <v>0.94987058338603192</v>
      </c>
      <c r="B58" s="15">
        <f ca="1">Performances!H29</f>
        <v>0.27633303425232608</v>
      </c>
      <c r="C58" s="15">
        <f ca="1">Performances!H53</f>
        <v>1.1020833330188133</v>
      </c>
      <c r="E58" t="s">
        <v>204</v>
      </c>
      <c r="J58" t="s">
        <v>205</v>
      </c>
      <c r="K58">
        <v>0.05</v>
      </c>
      <c r="P58" t="str">
        <f>A56</f>
        <v>Groupe 1</v>
      </c>
      <c r="Q58" s="15" t="str">
        <f t="shared" ref="Q58:R58" si="12">B56</f>
        <v>Groupe 2</v>
      </c>
      <c r="R58" s="15" t="str">
        <f t="shared" si="12"/>
        <v>Groupe 3</v>
      </c>
      <c r="U58" t="s">
        <v>233</v>
      </c>
      <c r="V58" s="30" t="s">
        <v>198</v>
      </c>
      <c r="X58" s="36" t="s">
        <v>238</v>
      </c>
      <c r="Y58" s="36" t="s">
        <v>239</v>
      </c>
      <c r="Z58" s="36" t="s">
        <v>198</v>
      </c>
      <c r="AA58" s="36" t="s">
        <v>240</v>
      </c>
      <c r="AC58" s="36" t="s">
        <v>238</v>
      </c>
      <c r="AD58" s="36" t="s">
        <v>239</v>
      </c>
      <c r="AE58" s="36" t="s">
        <v>198</v>
      </c>
      <c r="AF58" s="36" t="s">
        <v>240</v>
      </c>
    </row>
    <row r="59" spans="1:32" ht="13.8" thickTop="1" x14ac:dyDescent="0.25">
      <c r="A59" s="15">
        <f ca="1">Performances!H6</f>
        <v>0.65953547097082166</v>
      </c>
      <c r="B59" s="15">
        <f ca="1">Performances!H30</f>
        <v>0.63273178023463073</v>
      </c>
      <c r="C59" s="15">
        <f ca="1">Performances!H54</f>
        <v>0.83225654066698196</v>
      </c>
      <c r="E59" s="36" t="s">
        <v>206</v>
      </c>
      <c r="F59" s="36" t="s">
        <v>195</v>
      </c>
      <c r="G59" s="36" t="s">
        <v>194</v>
      </c>
      <c r="H59" s="36" t="s">
        <v>193</v>
      </c>
      <c r="I59" s="36" t="s">
        <v>207</v>
      </c>
      <c r="J59" s="36" t="s">
        <v>208</v>
      </c>
      <c r="K59" s="36" t="s">
        <v>209</v>
      </c>
      <c r="L59" s="36" t="s">
        <v>210</v>
      </c>
      <c r="M59" s="36" t="s">
        <v>211</v>
      </c>
      <c r="O59" t="s">
        <v>225</v>
      </c>
      <c r="P59" s="37">
        <f ca="1">MEDIAN(A57:A71)</f>
        <v>1.1656828838192608</v>
      </c>
      <c r="Q59" s="38">
        <f t="shared" ref="Q59:R59" ca="1" si="13">MEDIAN(B57:B71)</f>
        <v>0.77545370688900928</v>
      </c>
      <c r="R59" s="39">
        <f t="shared" ca="1" si="13"/>
        <v>1.1020833330188133</v>
      </c>
      <c r="U59" t="s">
        <v>234</v>
      </c>
      <c r="V59" s="55">
        <f ca="1">[1]!LEVENE(A57:C71)</f>
        <v>0.61520667453192268</v>
      </c>
      <c r="X59" t="str">
        <f>A56</f>
        <v>Groupe 1</v>
      </c>
      <c r="Y59" t="str">
        <f>B56</f>
        <v>Groupe 2</v>
      </c>
      <c r="Z59" s="50">
        <f ca="1">_xlfn.T.TEST(A57:A71,B57:B71,2,3)</f>
        <v>0.11664733005930966</v>
      </c>
      <c r="AA59">
        <f ca="1">ABS(AVERAGE(A57:A71)-AVERAGE(B57:B71))</f>
        <v>0.25696778791412933</v>
      </c>
      <c r="AC59" t="str">
        <f>A56</f>
        <v>Groupe 1</v>
      </c>
      <c r="AD59" s="50" t="str">
        <f>B56</f>
        <v>Groupe 2</v>
      </c>
      <c r="AE59" s="50">
        <f ca="1">[1]!MWTEST(A57:A71,B57:B71)</f>
        <v>7.4495691913986528E-2</v>
      </c>
      <c r="AF59">
        <f ca="1">ABS(AVERAGE(A57:A71)-AVERAGE(B57:B71))</f>
        <v>0.25696778791412933</v>
      </c>
    </row>
    <row r="60" spans="1:32" x14ac:dyDescent="0.25">
      <c r="A60" s="15">
        <f ca="1">Performances!H7</f>
        <v>0.70265878668391757</v>
      </c>
      <c r="B60" s="15">
        <f ca="1">Performances!H31</f>
        <v>1.1188075881581632</v>
      </c>
      <c r="C60" s="15">
        <f ca="1">Performances!H55</f>
        <v>1.1989684597555696</v>
      </c>
      <c r="E60" t="str">
        <f>A56</f>
        <v>Groupe 1</v>
      </c>
      <c r="F60">
        <f ca="1">COUNT(A57:A71)</f>
        <v>15</v>
      </c>
      <c r="G60">
        <f ca="1">SUM(A57:A71)</f>
        <v>17.005729364597581</v>
      </c>
      <c r="H60">
        <f ca="1">AVERAGE(A57:A71)</f>
        <v>1.133715290973172</v>
      </c>
      <c r="I60">
        <f ca="1">_xlfn.VAR.S(A57:A71)</f>
        <v>0.19091136854532312</v>
      </c>
      <c r="J60">
        <f ca="1">DEVSQ(A57:A71)</f>
        <v>2.6727591596345244</v>
      </c>
      <c r="K60">
        <f ca="1">SQRT(H67/F60)</f>
        <v>0.10622642764231142</v>
      </c>
      <c r="L60">
        <f ca="1">H60-K60*_xlfn.T.INV.2T(K58,G67)</f>
        <v>0.91934168099245572</v>
      </c>
      <c r="M60">
        <f ca="1">H60+K60*_xlfn.T.INV.2T(K58,G67)</f>
        <v>1.3480889009538883</v>
      </c>
      <c r="O60" t="s">
        <v>226</v>
      </c>
      <c r="P60" s="40">
        <f ca="1">[1]!RANK_SUM(A57:C71, 1,1)</f>
        <v>390</v>
      </c>
      <c r="Q60" s="33">
        <f ca="1">[1]!RANK_SUM(A57:C71, 2,1)</f>
        <v>256</v>
      </c>
      <c r="R60" s="41">
        <f ca="1">[1]!RANK_SUM(A57:C71, 3,1)</f>
        <v>389</v>
      </c>
      <c r="U60" t="s">
        <v>235</v>
      </c>
      <c r="V60" s="48">
        <f ca="1">[1]!LEVENE(A57:C71,1)</f>
        <v>0.68104945503739245</v>
      </c>
      <c r="X60" t="str">
        <f>A56</f>
        <v>Groupe 1</v>
      </c>
      <c r="Y60" t="str">
        <f>C56</f>
        <v>Groupe 3</v>
      </c>
      <c r="Z60" s="50">
        <f ca="1">_xlfn.T.TEST(A57:A71,C57:C71,2,3)</f>
        <v>0.94086684524351627</v>
      </c>
      <c r="AA60">
        <f ca="1">ABS(AVERAGE(A57:A71)-AVERAGE(C57:C71))</f>
        <v>1.0950298529551317E-2</v>
      </c>
      <c r="AC60" t="str">
        <f>A56</f>
        <v>Groupe 1</v>
      </c>
      <c r="AD60" s="50" t="str">
        <f>C56</f>
        <v>Groupe 3</v>
      </c>
      <c r="AE60" s="50">
        <f ca="1">[1]!MWTEST(A57:A71,C57:C71)</f>
        <v>0.96691477717319385</v>
      </c>
      <c r="AF60">
        <f ca="1">ABS(AVERAGE(A57:A71)-AVERAGE(C57:C71))</f>
        <v>1.0950298529551317E-2</v>
      </c>
    </row>
    <row r="61" spans="1:32" x14ac:dyDescent="0.25">
      <c r="A61" s="15">
        <f ca="1">Performances!H8</f>
        <v>1.6161607435081429</v>
      </c>
      <c r="B61" s="15">
        <f ca="1">Performances!H32</f>
        <v>0.6498416294130025</v>
      </c>
      <c r="C61" s="15">
        <f ca="1">Performances!H56</f>
        <v>1.3696304789553051</v>
      </c>
      <c r="E61" t="str">
        <f>B56</f>
        <v>Groupe 2</v>
      </c>
      <c r="F61">
        <f ca="1">COUNT(B57:B71)</f>
        <v>15</v>
      </c>
      <c r="G61">
        <f ca="1">SUM(B57:B71)</f>
        <v>13.15121254588564</v>
      </c>
      <c r="H61">
        <f ca="1">AVERAGE(B57:B71)</f>
        <v>0.8767475030590427</v>
      </c>
      <c r="I61">
        <f ca="1">_xlfn.VAR.S(B57:B71)</f>
        <v>0.1869440076050973</v>
      </c>
      <c r="J61">
        <f ca="1">DEVSQ(B57:B71)</f>
        <v>2.6172161064713597</v>
      </c>
      <c r="K61">
        <f ca="1">SQRT(H67/F61)</f>
        <v>0.10622642764231142</v>
      </c>
      <c r="L61">
        <f ca="1">H61-K61*_xlfn.T.INV.2T(K58,G67)</f>
        <v>0.66237389307832639</v>
      </c>
      <c r="M61">
        <f ca="1">H61+K61*_xlfn.T.INV.2T(K58,G67)</f>
        <v>1.0911211130397591</v>
      </c>
      <c r="O61" t="s">
        <v>227</v>
      </c>
      <c r="P61" s="40">
        <f ca="1">COUNT(A57:A71)</f>
        <v>15</v>
      </c>
      <c r="Q61" s="33">
        <f t="shared" ref="Q61:R61" ca="1" si="14">COUNT(B57:B71)</f>
        <v>15</v>
      </c>
      <c r="R61" s="41">
        <f t="shared" ca="1" si="14"/>
        <v>15</v>
      </c>
      <c r="S61" s="45">
        <f ca="1">SUM(P61:R61)</f>
        <v>45</v>
      </c>
      <c r="U61" t="s">
        <v>236</v>
      </c>
      <c r="V61" s="56">
        <f ca="1">[1]!LEVENE(A57:C71,-1)</f>
        <v>0.61520667453192268</v>
      </c>
      <c r="X61" s="28" t="str">
        <f>B56</f>
        <v>Groupe 2</v>
      </c>
      <c r="Y61" s="28" t="str">
        <f>C56</f>
        <v>Groupe 3</v>
      </c>
      <c r="Z61" s="51">
        <f ca="1">_xlfn.T.TEST(B57:B71,C57:C71,2,3)</f>
        <v>0.10197812076640869</v>
      </c>
      <c r="AA61" s="28">
        <f ca="1">ABS(AVERAGE(B57:B71)-AVERAGE(C57:C71))</f>
        <v>0.24601748938457801</v>
      </c>
      <c r="AC61" s="28" t="str">
        <f>B56</f>
        <v>Groupe 2</v>
      </c>
      <c r="AD61" s="51" t="str">
        <f>C56</f>
        <v>Groupe 3</v>
      </c>
      <c r="AE61" s="51">
        <f ca="1">[1]!MWTEST(B57:B71,C57:C71)</f>
        <v>6.1969619914038709E-2</v>
      </c>
      <c r="AF61" s="28">
        <f ca="1">ABS(AVERAGE(B57:B71)-AVERAGE(C57:C71))</f>
        <v>0.24601748938457801</v>
      </c>
    </row>
    <row r="62" spans="1:32" x14ac:dyDescent="0.25">
      <c r="A62" s="15">
        <f ca="1">Performances!H9</f>
        <v>1.2201483681293623</v>
      </c>
      <c r="B62" s="15">
        <f ca="1">Performances!H33</f>
        <v>0.27168323201175965</v>
      </c>
      <c r="C62" s="15">
        <f ca="1">Performances!H57</f>
        <v>0.65770631056531803</v>
      </c>
      <c r="E62" t="str">
        <f>C56</f>
        <v>Groupe 3</v>
      </c>
      <c r="F62">
        <f ca="1">COUNT(C57:C71)</f>
        <v>15</v>
      </c>
      <c r="G62">
        <f ca="1">SUM(C57:C71)</f>
        <v>16.841474886654311</v>
      </c>
      <c r="H62">
        <f ca="1">AVERAGE(C57:C71)</f>
        <v>1.1227649924436207</v>
      </c>
      <c r="I62">
        <f ca="1">_xlfn.VAR.S(C57:C71)</f>
        <v>0.12992705068370469</v>
      </c>
      <c r="J62">
        <f ca="1">DEVSQ(C57:C71)</f>
        <v>1.8189787095718675</v>
      </c>
      <c r="K62">
        <f ca="1">SQRT(H67/F62)</f>
        <v>0.10622642764231142</v>
      </c>
      <c r="L62">
        <f ca="1">H62-K62*_xlfn.T.INV.2T(K58,G67)</f>
        <v>0.90839138246290441</v>
      </c>
      <c r="M62">
        <f ca="1">H62+K62*_xlfn.T.INV.2T(K58,G67)</f>
        <v>1.337138602424337</v>
      </c>
      <c r="O62" t="s">
        <v>228</v>
      </c>
      <c r="P62" s="42">
        <f ca="1">P60^2/P61</f>
        <v>10140</v>
      </c>
      <c r="Q62" s="43">
        <f t="shared" ref="Q62:R62" ca="1" si="15">Q60^2/Q61</f>
        <v>4369.0666666666666</v>
      </c>
      <c r="R62" s="44">
        <f t="shared" ca="1" si="15"/>
        <v>10088.066666666668</v>
      </c>
      <c r="S62" s="46">
        <f ca="1">SUM(P62:R62)</f>
        <v>24597.133333333331</v>
      </c>
    </row>
    <row r="63" spans="1:32" x14ac:dyDescent="0.25">
      <c r="A63" s="15">
        <f ca="1">Performances!H10</f>
        <v>0.8833903169738796</v>
      </c>
      <c r="B63" s="15">
        <f ca="1">Performances!H34</f>
        <v>0.77545370688900928</v>
      </c>
      <c r="C63" s="15">
        <f ca="1">Performances!H58</f>
        <v>1.8427814725298566</v>
      </c>
      <c r="E63" s="52"/>
      <c r="F63" s="52"/>
      <c r="G63" s="52"/>
      <c r="H63" s="52"/>
      <c r="I63" s="52"/>
      <c r="J63" s="52"/>
      <c r="K63" s="52"/>
      <c r="L63" s="52"/>
      <c r="M63" s="52"/>
      <c r="O63" t="s">
        <v>229</v>
      </c>
      <c r="S63" s="46">
        <f ca="1">12*S62/(S61*(S61+1))-3*(S61+1)</f>
        <v>4.5920772946859927</v>
      </c>
      <c r="U63" s="54" t="s">
        <v>242</v>
      </c>
      <c r="V63" s="54"/>
    </row>
    <row r="64" spans="1:32" ht="13.8" thickBot="1" x14ac:dyDescent="0.3">
      <c r="A64" s="15">
        <f ca="1">Performances!H11</f>
        <v>1.449848401212094</v>
      </c>
      <c r="B64" s="15">
        <f ca="1">Performances!H35</f>
        <v>1.3964257560502544</v>
      </c>
      <c r="C64" s="15">
        <f ca="1">Performances!H59</f>
        <v>1.136772318024911</v>
      </c>
      <c r="E64" t="s">
        <v>212</v>
      </c>
      <c r="O64" t="s">
        <v>230</v>
      </c>
      <c r="S64" s="46">
        <f ca="1">S63/(1-[1]!TiesCorrection(A57:C71)/(45*(45^2-1)))</f>
        <v>4.5920772946859927</v>
      </c>
      <c r="U64" s="15" t="s">
        <v>243</v>
      </c>
      <c r="V64" s="50">
        <f ca="1">[1]!FKTEST(A57:C71)</f>
        <v>0.60907448704907452</v>
      </c>
    </row>
    <row r="65" spans="1:19" ht="13.8" thickTop="1" x14ac:dyDescent="0.25">
      <c r="A65" s="15">
        <f ca="1">Performances!H12</f>
        <v>1.3548770011401885</v>
      </c>
      <c r="B65" s="15">
        <f ca="1">Performances!H36</f>
        <v>0.86887627802311174</v>
      </c>
      <c r="C65" s="15">
        <f ca="1">Performances!H60</f>
        <v>1.4569005647380757</v>
      </c>
      <c r="E65" s="36" t="s">
        <v>213</v>
      </c>
      <c r="F65" s="36" t="s">
        <v>208</v>
      </c>
      <c r="G65" s="36" t="s">
        <v>214</v>
      </c>
      <c r="H65" s="36" t="s">
        <v>215</v>
      </c>
      <c r="I65" s="36" t="s">
        <v>216</v>
      </c>
      <c r="J65" s="36" t="s">
        <v>217</v>
      </c>
      <c r="K65" s="36" t="s">
        <v>218</v>
      </c>
      <c r="L65" s="36" t="s">
        <v>219</v>
      </c>
      <c r="M65" s="36" t="s">
        <v>220</v>
      </c>
      <c r="O65" t="s">
        <v>214</v>
      </c>
      <c r="S65" s="46">
        <f>COUNTA(P58:R58)-1</f>
        <v>2</v>
      </c>
    </row>
    <row r="66" spans="1:19" x14ac:dyDescent="0.25">
      <c r="A66" s="15">
        <f ca="1">Performances!H13</f>
        <v>1.3249899527606557</v>
      </c>
      <c r="B66" s="15">
        <f ca="1">Performances!H37</f>
        <v>0.65166656657406252</v>
      </c>
      <c r="C66" s="15">
        <f ca="1">Performances!H61</f>
        <v>1.5125842571366528</v>
      </c>
      <c r="E66" t="s">
        <v>221</v>
      </c>
      <c r="F66">
        <f ca="1">F68-F67</f>
        <v>0.63338479073228982</v>
      </c>
      <c r="G66">
        <f>COUNTA(E60:E62)-1</f>
        <v>2</v>
      </c>
      <c r="H66">
        <f ca="1">F66/G66</f>
        <v>0.31669239536614491</v>
      </c>
      <c r="I66">
        <f ca="1">H66/H67</f>
        <v>1.8710320324038938</v>
      </c>
      <c r="J66" s="50">
        <f ca="1">_xlfn.F.DIST.RT(I66,G66,G67)</f>
        <v>0.16657283764703523</v>
      </c>
      <c r="K66">
        <f ca="1">_xlfn.F.INV.RT(K58,G66,G67)</f>
        <v>3.2199422931761248</v>
      </c>
      <c r="L66">
        <f ca="1">SQRT(DEVSQ(H60:H62)/(H67*G66))</f>
        <v>0.35317908888682309</v>
      </c>
      <c r="M66">
        <f ca="1">(F68-G68*H67)/(F68+H67)</f>
        <v>3.7269729090106452E-2</v>
      </c>
      <c r="O66" t="s">
        <v>198</v>
      </c>
      <c r="S66" s="48">
        <f ca="1">_xlfn.CHISQ.DIST.RT(S64,S65)</f>
        <v>0.10065679204620324</v>
      </c>
    </row>
    <row r="67" spans="1:19" x14ac:dyDescent="0.25">
      <c r="A67" s="15">
        <f ca="1">Performances!H14</f>
        <v>0.84767386422818902</v>
      </c>
      <c r="B67" s="15">
        <f ca="1">Performances!H38</f>
        <v>1.3043047416568181</v>
      </c>
      <c r="C67" s="15">
        <f ca="1">Performances!H62</f>
        <v>1.0256493166794904</v>
      </c>
      <c r="E67" t="s">
        <v>222</v>
      </c>
      <c r="F67">
        <f ca="1">SUM(J60:J62)</f>
        <v>7.1089539756777516</v>
      </c>
      <c r="G67">
        <f ca="1">G68-G66</f>
        <v>42</v>
      </c>
      <c r="H67">
        <f ca="1">F67/G67</f>
        <v>0.16926080894470838</v>
      </c>
      <c r="O67" t="s">
        <v>199</v>
      </c>
      <c r="S67" s="46">
        <v>0.05</v>
      </c>
    </row>
    <row r="68" spans="1:19" x14ac:dyDescent="0.25">
      <c r="A68" s="15">
        <f ca="1">Performances!H15</f>
        <v>1.9730883054445156</v>
      </c>
      <c r="B68" s="15">
        <f ca="1">Performances!H39</f>
        <v>0.59413382430244077</v>
      </c>
      <c r="C68" s="15">
        <f ca="1">Performances!H63</f>
        <v>1.0108556143079386</v>
      </c>
      <c r="E68" s="28" t="s">
        <v>223</v>
      </c>
      <c r="F68" s="28">
        <f ca="1">DEVSQ(A57:C71)</f>
        <v>7.7423387664100414</v>
      </c>
      <c r="G68" s="28">
        <f ca="1">COUNT(A57:C71)-1</f>
        <v>44</v>
      </c>
      <c r="H68" s="28">
        <f ca="1">F68/G68</f>
        <v>0.1759622446911373</v>
      </c>
      <c r="I68" s="28"/>
      <c r="J68" s="28"/>
      <c r="K68" s="28"/>
      <c r="L68" s="28"/>
      <c r="M68" s="28"/>
      <c r="O68" t="s">
        <v>231</v>
      </c>
      <c r="S68" s="47" t="str">
        <f ca="1">IF(S66&lt;S67,"yes","no")</f>
        <v>no</v>
      </c>
    </row>
    <row r="69" spans="1:19" x14ac:dyDescent="0.25">
      <c r="A69" s="15">
        <f ca="1">Performances!H16</f>
        <v>1.6969003499093525</v>
      </c>
      <c r="B69" s="15">
        <f ca="1">Performances!H40</f>
        <v>1.7974816269718659</v>
      </c>
      <c r="C69" s="15">
        <f ca="1">Performances!H64</f>
        <v>0.8453148191366725</v>
      </c>
    </row>
    <row r="70" spans="1:19" x14ac:dyDescent="0.25">
      <c r="A70" s="15">
        <f ca="1">Performances!H17</f>
        <v>0.47272035556830161</v>
      </c>
      <c r="B70" s="15">
        <f ca="1">Performances!H41</f>
        <v>0.83051192562904053</v>
      </c>
      <c r="C70" s="15">
        <f ca="1">Performances!H65</f>
        <v>0.52468759088350947</v>
      </c>
    </row>
    <row r="71" spans="1:19" x14ac:dyDescent="0.25">
      <c r="A71" s="15">
        <f ca="1">Performances!H18</f>
        <v>0.68818398086286625</v>
      </c>
      <c r="B71" s="15">
        <f ca="1">Performances!H42</f>
        <v>1.3457765155412089</v>
      </c>
      <c r="C71" s="15">
        <f ca="1">Performances!H66</f>
        <v>1.4859764457484417</v>
      </c>
    </row>
  </sheetData>
  <mergeCells count="24">
    <mergeCell ref="A1:AF1"/>
    <mergeCell ref="O2:T2"/>
    <mergeCell ref="U2:W2"/>
    <mergeCell ref="X2:AB2"/>
    <mergeCell ref="AC2:AF2"/>
    <mergeCell ref="E2:N2"/>
    <mergeCell ref="A37:AF37"/>
    <mergeCell ref="A19:AF19"/>
    <mergeCell ref="E20:N20"/>
    <mergeCell ref="E38:N38"/>
    <mergeCell ref="O38:T38"/>
    <mergeCell ref="U20:W20"/>
    <mergeCell ref="X38:AB38"/>
    <mergeCell ref="X20:AB20"/>
    <mergeCell ref="O20:T20"/>
    <mergeCell ref="AC20:AF20"/>
    <mergeCell ref="AC38:AF38"/>
    <mergeCell ref="U38:W38"/>
    <mergeCell ref="U56:W56"/>
    <mergeCell ref="E56:N56"/>
    <mergeCell ref="O56:T56"/>
    <mergeCell ref="A55:AF55"/>
    <mergeCell ref="X56:AB56"/>
    <mergeCell ref="AC56:AF5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1"/>
  <sheetViews>
    <sheetView topLeftCell="A55" zoomScale="80" zoomScaleNormal="80" workbookViewId="0">
      <selection activeCell="I41" sqref="I41"/>
    </sheetView>
  </sheetViews>
  <sheetFormatPr baseColWidth="10" defaultRowHeight="13.2" x14ac:dyDescent="0.25"/>
  <sheetData>
    <row r="1" spans="1:24" x14ac:dyDescent="0.25">
      <c r="A1" s="97" t="s">
        <v>245</v>
      </c>
      <c r="B1" s="97"/>
      <c r="C1" s="97"/>
      <c r="D1" s="97"/>
      <c r="E1" s="97"/>
      <c r="F1" s="97"/>
      <c r="G1" s="97"/>
      <c r="H1" s="97"/>
      <c r="I1" s="97"/>
      <c r="K1" s="97" t="s">
        <v>245</v>
      </c>
      <c r="L1" s="97"/>
      <c r="M1" s="97"/>
      <c r="N1" s="97"/>
      <c r="O1" s="97"/>
      <c r="P1" s="97"/>
      <c r="Q1" s="97"/>
      <c r="R1" s="97"/>
      <c r="S1" s="97"/>
    </row>
    <row r="3" spans="1:24" x14ac:dyDescent="0.25">
      <c r="A3" s="63"/>
      <c r="B3" s="64" t="s">
        <v>182</v>
      </c>
      <c r="C3" s="64" t="s">
        <v>190</v>
      </c>
      <c r="D3" s="64" t="s">
        <v>191</v>
      </c>
      <c r="F3" s="97" t="s">
        <v>244</v>
      </c>
      <c r="G3" s="97"/>
      <c r="H3" s="97"/>
      <c r="I3" s="97"/>
      <c r="K3" s="17"/>
      <c r="L3" s="66" t="s">
        <v>182</v>
      </c>
      <c r="M3" s="66" t="s">
        <v>190</v>
      </c>
      <c r="N3" s="66" t="s">
        <v>191</v>
      </c>
      <c r="P3" s="97" t="s">
        <v>246</v>
      </c>
      <c r="Q3" s="97"/>
      <c r="R3" s="97"/>
      <c r="S3" s="97"/>
    </row>
    <row r="4" spans="1:24" x14ac:dyDescent="0.25">
      <c r="A4" s="106" t="s">
        <v>183</v>
      </c>
      <c r="B4" s="63">
        <f ca="1">Performances!B4</f>
        <v>1.5506181875189335</v>
      </c>
      <c r="C4" s="63">
        <f ca="1">Performances!B28</f>
        <v>2.5693418982500269</v>
      </c>
      <c r="D4" s="63">
        <f ca="1">Performances!B52</f>
        <v>1.9261849675332863</v>
      </c>
      <c r="F4" t="s">
        <v>196</v>
      </c>
      <c r="K4" s="109" t="s">
        <v>183</v>
      </c>
      <c r="L4" s="17">
        <f ca="1">Performances!B4</f>
        <v>1.5506181875189335</v>
      </c>
      <c r="M4" s="17">
        <f ca="1">Performances!B28</f>
        <v>2.5693418982500269</v>
      </c>
      <c r="N4" s="17">
        <f ca="1">Performances!B52</f>
        <v>1.9261849675332863</v>
      </c>
      <c r="P4" s="33" t="s">
        <v>196</v>
      </c>
      <c r="Q4" s="33"/>
      <c r="R4" s="33"/>
      <c r="S4" s="33"/>
      <c r="T4" s="33"/>
      <c r="U4" s="33"/>
      <c r="V4" s="33"/>
      <c r="W4" s="33"/>
      <c r="X4" s="33"/>
    </row>
    <row r="5" spans="1:24" x14ac:dyDescent="0.25">
      <c r="A5" s="107"/>
      <c r="B5" s="63">
        <f ca="1">Performances!B5</f>
        <v>1.8936963885101048</v>
      </c>
      <c r="C5" s="63">
        <f ca="1">Performances!B29</f>
        <v>0.96357608178305276</v>
      </c>
      <c r="D5" s="63">
        <f ca="1">Performances!B53</f>
        <v>2.5284818972587297</v>
      </c>
      <c r="K5" s="95"/>
      <c r="L5" s="17">
        <f ca="1">Performances!B5</f>
        <v>1.8936963885101048</v>
      </c>
      <c r="M5" s="17">
        <f ca="1">Performances!B29</f>
        <v>0.96357608178305276</v>
      </c>
      <c r="N5" s="17">
        <f ca="1">Performances!B53</f>
        <v>2.5284818972587297</v>
      </c>
      <c r="P5" s="33"/>
      <c r="Q5" s="33"/>
      <c r="R5" s="33"/>
      <c r="S5" s="33"/>
      <c r="T5" s="33"/>
      <c r="U5" s="33"/>
      <c r="V5" s="33"/>
      <c r="W5" s="33"/>
      <c r="X5" s="33"/>
    </row>
    <row r="6" spans="1:24" x14ac:dyDescent="0.25">
      <c r="A6" s="107"/>
      <c r="B6" s="63">
        <f ca="1">Performances!B6</f>
        <v>1.106001766618828</v>
      </c>
      <c r="C6" s="63">
        <f ca="1">Performances!B30</f>
        <v>1.09002077030138</v>
      </c>
      <c r="D6" s="63">
        <f ca="1">Performances!B54</f>
        <v>1.4398795325484033</v>
      </c>
      <c r="F6" s="29"/>
      <c r="G6" s="29" t="str">
        <f>B3</f>
        <v>Groupe 1</v>
      </c>
      <c r="H6" s="29" t="str">
        <f t="shared" ref="H6:I6" si="0">C3</f>
        <v>Groupe 2</v>
      </c>
      <c r="I6" s="29" t="str">
        <f t="shared" si="0"/>
        <v>Groupe 3</v>
      </c>
      <c r="K6" s="95"/>
      <c r="L6" s="17">
        <f ca="1">Performances!B6</f>
        <v>1.106001766618828</v>
      </c>
      <c r="M6" s="17">
        <f ca="1">Performances!B30</f>
        <v>1.09002077030138</v>
      </c>
      <c r="N6" s="17">
        <f ca="1">Performances!B54</f>
        <v>1.4398795325484033</v>
      </c>
      <c r="P6" s="29"/>
      <c r="Q6" s="29" t="str">
        <f>L3</f>
        <v>Groupe 1</v>
      </c>
      <c r="R6" s="29" t="str">
        <f t="shared" ref="R6:S6" si="1">M3</f>
        <v>Groupe 2</v>
      </c>
      <c r="S6" s="29" t="str">
        <f t="shared" si="1"/>
        <v>Groupe 3</v>
      </c>
      <c r="T6" s="33"/>
      <c r="U6" s="34"/>
      <c r="V6" s="34"/>
      <c r="W6" s="34"/>
      <c r="X6" s="34"/>
    </row>
    <row r="7" spans="1:24" x14ac:dyDescent="0.25">
      <c r="A7" s="107"/>
      <c r="B7" s="63">
        <f ca="1">Performances!B7</f>
        <v>2.6358915822305153</v>
      </c>
      <c r="C7" s="63">
        <f ca="1">Performances!B31</f>
        <v>1.3608107990166893</v>
      </c>
      <c r="D7" s="63">
        <f ca="1">Performances!B55</f>
        <v>2.0912258211873915</v>
      </c>
      <c r="F7" t="s">
        <v>197</v>
      </c>
      <c r="G7">
        <f ca="1">[1]!SHAPIRO(B4:B33)</f>
        <v>0.94802281029416735</v>
      </c>
      <c r="H7" s="15">
        <f ca="1">[1]!SHAPIRO(C4:C33)</f>
        <v>0.92633144790976429</v>
      </c>
      <c r="I7" s="15">
        <f ca="1">[1]!SHAPIRO(D4:D33)</f>
        <v>0.96167087566485021</v>
      </c>
      <c r="K7" s="95"/>
      <c r="L7" s="17">
        <f ca="1">Performances!B7</f>
        <v>2.6358915822305153</v>
      </c>
      <c r="M7" s="17">
        <f ca="1">Performances!B31</f>
        <v>1.3608107990166893</v>
      </c>
      <c r="N7" s="17">
        <f ca="1">Performances!B55</f>
        <v>2.0912258211873915</v>
      </c>
      <c r="P7" s="33" t="s">
        <v>197</v>
      </c>
      <c r="Q7" s="33">
        <f ca="1">[1]!SHAPIRO(L4:L33)</f>
        <v>0.93626846382402029</v>
      </c>
      <c r="R7" s="33">
        <f ca="1">[1]!SHAPIRO(M4:M33)</f>
        <v>0.92108739190274447</v>
      </c>
      <c r="S7" s="33">
        <f ca="1">[1]!SHAPIRO(N4:N33)</f>
        <v>0.97903191954587931</v>
      </c>
      <c r="T7" s="33"/>
      <c r="U7" s="33"/>
      <c r="V7" s="33"/>
      <c r="W7" s="33"/>
      <c r="X7" s="33"/>
    </row>
    <row r="8" spans="1:24" x14ac:dyDescent="0.25">
      <c r="A8" s="107"/>
      <c r="B8" s="63">
        <f ca="1">Performances!B8</f>
        <v>1.8349692418330943</v>
      </c>
      <c r="C8" s="63">
        <f ca="1">Performances!B32</f>
        <v>2.1348822558185314</v>
      </c>
      <c r="D8" s="63">
        <f ca="1">Performances!B56</f>
        <v>2.8598572728882559</v>
      </c>
      <c r="F8" t="s">
        <v>198</v>
      </c>
      <c r="G8" s="65">
        <f ca="1">[1]!SWTEST(B4:B33)</f>
        <v>0.14961741223705305</v>
      </c>
      <c r="H8" s="15">
        <f ca="1">[1]!SWTEST(C4:C33)</f>
        <v>3.926885053102025E-2</v>
      </c>
      <c r="I8" s="65">
        <f ca="1">[1]!SWTEST(D4:D33)</f>
        <v>0.34154121606235932</v>
      </c>
      <c r="K8" s="95"/>
      <c r="L8" s="17">
        <f ca="1">Performances!B8</f>
        <v>1.8349692418330943</v>
      </c>
      <c r="M8" s="17">
        <f ca="1">Performances!B32</f>
        <v>2.1348822558185314</v>
      </c>
      <c r="N8" s="17">
        <f ca="1">Performances!B56</f>
        <v>2.8598572728882559</v>
      </c>
      <c r="P8" s="33" t="s">
        <v>198</v>
      </c>
      <c r="Q8" s="62">
        <f ca="1">[1]!SWTEST(L4:L33)</f>
        <v>7.2195905700248031E-2</v>
      </c>
      <c r="R8" s="33">
        <f ca="1">[1]!SWTEST(M4:M33)</f>
        <v>2.8623460146348867E-2</v>
      </c>
      <c r="S8" s="62">
        <f ca="1">[1]!SWTEST(N4:N33)</f>
        <v>0.79926606877300077</v>
      </c>
      <c r="T8" s="33"/>
      <c r="U8" s="33"/>
      <c r="V8" s="33"/>
      <c r="W8" s="33"/>
      <c r="X8" s="33"/>
    </row>
    <row r="9" spans="1:24" x14ac:dyDescent="0.25">
      <c r="A9" s="107"/>
      <c r="B9" s="63">
        <f ca="1">Performances!B9</f>
        <v>2.5257966723069041</v>
      </c>
      <c r="C9" s="63">
        <f ca="1">Performances!B33</f>
        <v>2.6210608156188595</v>
      </c>
      <c r="D9" s="63">
        <f ca="1">Performances!B57</f>
        <v>1.4761115551456081</v>
      </c>
      <c r="F9" t="s">
        <v>199</v>
      </c>
      <c r="G9">
        <v>0.05</v>
      </c>
      <c r="H9" s="15">
        <v>0.05</v>
      </c>
      <c r="I9" s="15">
        <v>0.05</v>
      </c>
      <c r="K9" s="95"/>
      <c r="L9" s="17">
        <f ca="1">Performances!B9</f>
        <v>2.5257966723069041</v>
      </c>
      <c r="M9" s="17">
        <f ca="1">Performances!B33</f>
        <v>2.6210608156188595</v>
      </c>
      <c r="N9" s="17">
        <f ca="1">Performances!B57</f>
        <v>1.4761115551456081</v>
      </c>
      <c r="P9" s="33" t="s">
        <v>199</v>
      </c>
      <c r="Q9" s="33">
        <v>0.05</v>
      </c>
      <c r="R9" s="33">
        <v>0.05</v>
      </c>
      <c r="S9" s="33">
        <v>0.05</v>
      </c>
      <c r="T9" s="33"/>
      <c r="U9" s="33"/>
      <c r="V9" s="33"/>
      <c r="W9" s="33"/>
      <c r="X9" s="33"/>
    </row>
    <row r="10" spans="1:24" x14ac:dyDescent="0.25">
      <c r="A10" s="107"/>
      <c r="B10" s="63">
        <f ca="1">Performances!B10</f>
        <v>2.1875165076132141</v>
      </c>
      <c r="C10" s="63">
        <f ca="1">Performances!B34</f>
        <v>1.8205524331112046</v>
      </c>
      <c r="D10" s="63">
        <f ca="1">Performances!B58</f>
        <v>2.4398642885400843</v>
      </c>
      <c r="F10" s="28" t="s">
        <v>200</v>
      </c>
      <c r="G10" s="31" t="str">
        <f ca="1">IF(G8&lt;G9,"no","yes")</f>
        <v>yes</v>
      </c>
      <c r="H10" s="31" t="str">
        <f t="shared" ref="H10:I10" ca="1" si="2">IF(H8&lt;H9,"no","yes")</f>
        <v>no</v>
      </c>
      <c r="I10" s="31" t="str">
        <f t="shared" ca="1" si="2"/>
        <v>yes</v>
      </c>
      <c r="K10" s="95"/>
      <c r="L10" s="17">
        <f ca="1">Performances!B10</f>
        <v>2.1875165076132141</v>
      </c>
      <c r="M10" s="17">
        <f ca="1">Performances!B34</f>
        <v>1.8205524331112046</v>
      </c>
      <c r="N10" s="17">
        <f ca="1">Performances!B58</f>
        <v>2.4398642885400843</v>
      </c>
      <c r="P10" s="28" t="s">
        <v>200</v>
      </c>
      <c r="Q10" s="31" t="str">
        <f ca="1">IF(Q8&lt;Q9,"no","yes")</f>
        <v>yes</v>
      </c>
      <c r="R10" s="31" t="str">
        <f t="shared" ref="R10:S10" ca="1" si="3">IF(R8&lt;R9,"no","yes")</f>
        <v>no</v>
      </c>
      <c r="S10" s="31" t="str">
        <f t="shared" ca="1" si="3"/>
        <v>yes</v>
      </c>
      <c r="T10" s="33"/>
      <c r="U10" s="33"/>
      <c r="V10" s="35"/>
      <c r="W10" s="35"/>
      <c r="X10" s="35"/>
    </row>
    <row r="11" spans="1:24" x14ac:dyDescent="0.25">
      <c r="A11" s="107"/>
      <c r="B11" s="63">
        <f ca="1">Performances!B11</f>
        <v>1.702527816215192</v>
      </c>
      <c r="C11" s="63">
        <f ca="1">Performances!B35</f>
        <v>1.3253385330388197</v>
      </c>
      <c r="D11" s="63">
        <f ca="1">Performances!B59</f>
        <v>1.7691133177412985</v>
      </c>
      <c r="K11" s="95"/>
      <c r="L11" s="17">
        <f ca="1">Performances!B11</f>
        <v>1.702527816215192</v>
      </c>
      <c r="M11" s="17">
        <f ca="1">Performances!B35</f>
        <v>1.3253385330388197</v>
      </c>
      <c r="N11" s="17">
        <f ca="1">Performances!B59</f>
        <v>1.7691133177412985</v>
      </c>
      <c r="P11" s="33"/>
      <c r="Q11" s="33"/>
      <c r="R11" s="33"/>
      <c r="S11" s="33"/>
      <c r="T11" s="33"/>
      <c r="U11" s="33"/>
      <c r="V11" s="33"/>
      <c r="W11" s="33"/>
      <c r="X11" s="33"/>
    </row>
    <row r="12" spans="1:24" x14ac:dyDescent="0.25">
      <c r="A12" s="107"/>
      <c r="B12" s="63">
        <f ca="1">Performances!B12</f>
        <v>1.7273948249140585</v>
      </c>
      <c r="C12" s="63">
        <f ca="1">Performances!B36</f>
        <v>0.82490645417966213</v>
      </c>
      <c r="D12" s="63">
        <f ca="1">Performances!B60</f>
        <v>1.0475571123702392</v>
      </c>
      <c r="F12" t="s">
        <v>201</v>
      </c>
      <c r="K12" s="95"/>
      <c r="L12" s="17">
        <f ca="1">Performances!B12</f>
        <v>1.7273948249140585</v>
      </c>
      <c r="M12" s="17">
        <f ca="1">Performances!B36</f>
        <v>0.82490645417966213</v>
      </c>
      <c r="N12" s="17">
        <f ca="1">Performances!B60</f>
        <v>1.0475571123702392</v>
      </c>
      <c r="P12" s="33" t="s">
        <v>201</v>
      </c>
      <c r="Q12" s="33"/>
      <c r="R12" s="33"/>
      <c r="S12" s="33"/>
      <c r="T12" s="33"/>
      <c r="U12" s="33"/>
      <c r="V12" s="33"/>
      <c r="W12" s="33"/>
      <c r="X12" s="33"/>
    </row>
    <row r="13" spans="1:24" x14ac:dyDescent="0.25">
      <c r="A13" s="107"/>
      <c r="B13" s="63">
        <f ca="1">Performances!B13</f>
        <v>2.1572875736096901</v>
      </c>
      <c r="C13" s="63">
        <f ca="1">Performances!B37</f>
        <v>1.7069559938338621</v>
      </c>
      <c r="D13" s="63">
        <f ca="1">Performances!B61</f>
        <v>1.2419469379022692</v>
      </c>
      <c r="K13" s="95"/>
      <c r="L13" s="17">
        <f ca="1">Performances!B13</f>
        <v>2.1572875736096901</v>
      </c>
      <c r="M13" s="17">
        <f ca="1">Performances!B37</f>
        <v>1.7069559938338621</v>
      </c>
      <c r="N13" s="17">
        <f ca="1">Performances!B61</f>
        <v>1.2419469379022692</v>
      </c>
      <c r="P13" s="33"/>
      <c r="Q13" s="33"/>
      <c r="R13" s="33"/>
      <c r="S13" s="33"/>
      <c r="T13" s="33"/>
      <c r="U13" s="33"/>
      <c r="V13" s="33"/>
      <c r="W13" s="33"/>
      <c r="X13" s="33"/>
    </row>
    <row r="14" spans="1:24" x14ac:dyDescent="0.25">
      <c r="A14" s="107"/>
      <c r="B14" s="63">
        <f ca="1">Performances!B14</f>
        <v>3.1553956340132392</v>
      </c>
      <c r="C14" s="63">
        <f ca="1">Performances!B38</f>
        <v>1.0017919893486193</v>
      </c>
      <c r="D14" s="63">
        <f ca="1">Performances!B62</f>
        <v>1.2889241926836454</v>
      </c>
      <c r="F14" s="52" t="s">
        <v>202</v>
      </c>
      <c r="G14" s="52">
        <f ca="1">[1]!DAGOSTINO(B4:B33)</f>
        <v>4.4745566753358581</v>
      </c>
      <c r="H14" s="52">
        <f ca="1">[1]!DAGOSTINO(C4:C33)</f>
        <v>2.7675357448432405</v>
      </c>
      <c r="I14" s="52">
        <f ca="1">[1]!DAGOSTINO(D4:D33)</f>
        <v>3.2424344068953475</v>
      </c>
      <c r="K14" s="95"/>
      <c r="L14" s="17">
        <f ca="1">Performances!B14</f>
        <v>3.1553956340132392</v>
      </c>
      <c r="M14" s="17">
        <f ca="1">Performances!B38</f>
        <v>1.0017919893486193</v>
      </c>
      <c r="N14" s="17">
        <f ca="1">Performances!B62</f>
        <v>1.2889241926836454</v>
      </c>
      <c r="P14" s="52" t="s">
        <v>202</v>
      </c>
      <c r="Q14" s="52">
        <f ca="1">[1]!DAGOSTINO(L4:L33)</f>
        <v>3.5889138370871745</v>
      </c>
      <c r="R14" s="52">
        <f ca="1">[1]!DAGOSTINO(M4:M33)</f>
        <v>2.891057910725078</v>
      </c>
      <c r="S14" s="52">
        <f ca="1">[1]!DAGOSTINO(N4:N33)</f>
        <v>0.98218832291932923</v>
      </c>
      <c r="T14" s="33"/>
      <c r="U14" s="33"/>
      <c r="V14" s="33"/>
      <c r="W14" s="33"/>
      <c r="X14" s="33"/>
    </row>
    <row r="15" spans="1:24" x14ac:dyDescent="0.25">
      <c r="A15" s="107"/>
      <c r="B15" s="63">
        <f ca="1">Performances!B15</f>
        <v>3.5657240349825705</v>
      </c>
      <c r="C15" s="63">
        <f ca="1">Performances!B39</f>
        <v>0.54565180442647054</v>
      </c>
      <c r="D15" s="63">
        <f ca="1">Performances!B63</f>
        <v>1.7760775984153945</v>
      </c>
      <c r="F15" t="s">
        <v>198</v>
      </c>
      <c r="G15" s="65">
        <f ca="1">[1]!DPTEST(B4:B33)</f>
        <v>0.10674864313130783</v>
      </c>
      <c r="H15" s="65">
        <f ca="1">[1]!DPTEST(C4:C33)</f>
        <v>0.25063242074009107</v>
      </c>
      <c r="I15" s="65">
        <f ca="1">[1]!DPTEST(D4:D33)</f>
        <v>0.19765796264713287</v>
      </c>
      <c r="K15" s="95"/>
      <c r="L15" s="17">
        <f ca="1">Performances!B15</f>
        <v>3.5657240349825705</v>
      </c>
      <c r="M15" s="17">
        <f ca="1">Performances!B39</f>
        <v>0.54565180442647054</v>
      </c>
      <c r="N15" s="17">
        <f ca="1">Performances!B63</f>
        <v>1.7760775984153945</v>
      </c>
      <c r="P15" s="33" t="s">
        <v>198</v>
      </c>
      <c r="Q15" s="62">
        <f ca="1">[1]!DPTEST(L4:L33)</f>
        <v>0.16621769758864435</v>
      </c>
      <c r="R15" s="62">
        <f ca="1">[1]!DPTEST(M4:M33)</f>
        <v>0.23562141037879991</v>
      </c>
      <c r="S15" s="62">
        <f ca="1">[1]!DPTEST(N4:N33)</f>
        <v>0.61195644857589626</v>
      </c>
      <c r="T15" s="33"/>
      <c r="U15" s="33"/>
      <c r="V15" s="33"/>
      <c r="W15" s="33"/>
      <c r="X15" s="33"/>
    </row>
    <row r="16" spans="1:24" x14ac:dyDescent="0.25">
      <c r="A16" s="107"/>
      <c r="B16" s="63">
        <f ca="1">Performances!B16</f>
        <v>1.8729427854467871</v>
      </c>
      <c r="C16" s="63">
        <f ca="1">Performances!B40</f>
        <v>2.3183468935118534</v>
      </c>
      <c r="D16" s="63">
        <f ca="1">Performances!B64</f>
        <v>1.7846074417141469</v>
      </c>
      <c r="F16" t="s">
        <v>199</v>
      </c>
      <c r="G16">
        <v>0.05</v>
      </c>
      <c r="H16" s="15">
        <v>0.05</v>
      </c>
      <c r="I16" s="15">
        <v>0.05</v>
      </c>
      <c r="K16" s="95"/>
      <c r="L16" s="17">
        <f ca="1">Performances!B16</f>
        <v>1.8729427854467871</v>
      </c>
      <c r="M16" s="17">
        <f ca="1">Performances!B40</f>
        <v>2.3183468935118534</v>
      </c>
      <c r="N16" s="17">
        <f ca="1">Performances!B64</f>
        <v>1.7846074417141469</v>
      </c>
      <c r="P16" s="33" t="s">
        <v>199</v>
      </c>
      <c r="Q16" s="33">
        <v>0.05</v>
      </c>
      <c r="R16" s="33">
        <v>0.05</v>
      </c>
      <c r="S16" s="33">
        <v>0.05</v>
      </c>
      <c r="T16" s="33"/>
      <c r="U16" s="33"/>
      <c r="V16" s="33"/>
      <c r="W16" s="33"/>
      <c r="X16" s="33"/>
    </row>
    <row r="17" spans="1:24" x14ac:dyDescent="0.25">
      <c r="A17" s="107"/>
      <c r="B17" s="63">
        <f ca="1">Performances!B17</f>
        <v>1.5143054796871271</v>
      </c>
      <c r="C17" s="63">
        <f ca="1">Performances!B41</f>
        <v>2.6091440516069557</v>
      </c>
      <c r="D17" s="63">
        <f ca="1">Performances!B65</f>
        <v>1.6980073435469452</v>
      </c>
      <c r="F17" s="28" t="s">
        <v>200</v>
      </c>
      <c r="G17" s="31" t="str">
        <f ca="1">IF(G15&lt;G16,"no","yes")</f>
        <v>yes</v>
      </c>
      <c r="H17" s="31" t="str">
        <f t="shared" ref="H17:I17" ca="1" si="4">IF(H15&lt;H16,"no","yes")</f>
        <v>yes</v>
      </c>
      <c r="I17" s="31" t="str">
        <f t="shared" ca="1" si="4"/>
        <v>yes</v>
      </c>
      <c r="K17" s="95"/>
      <c r="L17" s="17">
        <f ca="1">Performances!B17</f>
        <v>1.5143054796871271</v>
      </c>
      <c r="M17" s="17">
        <f ca="1">Performances!B41</f>
        <v>2.6091440516069557</v>
      </c>
      <c r="N17" s="17">
        <f ca="1">Performances!B65</f>
        <v>1.6980073435469452</v>
      </c>
      <c r="P17" s="28" t="s">
        <v>200</v>
      </c>
      <c r="Q17" s="31" t="str">
        <f ca="1">IF(Q15&lt;Q16,"no","yes")</f>
        <v>yes</v>
      </c>
      <c r="R17" s="31" t="str">
        <f t="shared" ref="R17:S17" ca="1" si="5">IF(R15&lt;R16,"no","yes")</f>
        <v>yes</v>
      </c>
      <c r="S17" s="31" t="str">
        <f t="shared" ca="1" si="5"/>
        <v>yes</v>
      </c>
      <c r="T17" s="33"/>
      <c r="U17" s="33"/>
      <c r="V17" s="35"/>
      <c r="W17" s="35"/>
      <c r="X17" s="35"/>
    </row>
    <row r="18" spans="1:24" x14ac:dyDescent="0.25">
      <c r="A18" s="108"/>
      <c r="B18" s="63">
        <f ca="1">Performances!B18</f>
        <v>0.61070648845525732</v>
      </c>
      <c r="C18" s="63">
        <f ca="1">Performances!B42</f>
        <v>1.9205150324097673</v>
      </c>
      <c r="D18" s="63">
        <f ca="1">Performances!B66</f>
        <v>1.4097304014391701</v>
      </c>
      <c r="K18" s="96"/>
      <c r="L18" s="17">
        <f ca="1">Performances!B18</f>
        <v>0.61070648845525732</v>
      </c>
      <c r="M18" s="17">
        <f ca="1">Performances!B42</f>
        <v>1.9205150324097673</v>
      </c>
      <c r="N18" s="17">
        <f ca="1">Performances!B66</f>
        <v>1.4097304014391701</v>
      </c>
      <c r="P18" s="33"/>
      <c r="Q18" s="33"/>
      <c r="R18" s="33"/>
      <c r="S18" s="33"/>
      <c r="T18" s="33"/>
      <c r="U18" s="33"/>
      <c r="V18" s="33"/>
      <c r="W18" s="33"/>
      <c r="X18" s="33"/>
    </row>
    <row r="19" spans="1:24" x14ac:dyDescent="0.25">
      <c r="A19" s="106" t="s">
        <v>186</v>
      </c>
      <c r="B19" s="63">
        <f ca="1">Performances!H4</f>
        <v>1.1656828838192608</v>
      </c>
      <c r="C19" s="63">
        <f ca="1">Performances!H28</f>
        <v>0.63718434017794623</v>
      </c>
      <c r="D19" s="63">
        <f ca="1">Performances!H52</f>
        <v>0.83930736450677279</v>
      </c>
      <c r="K19" s="109" t="s">
        <v>184</v>
      </c>
      <c r="L19" s="17">
        <f ca="1">Performances!D4</f>
        <v>1.3951556726926071</v>
      </c>
      <c r="M19" s="17">
        <f ca="1">Performances!D28</f>
        <v>0.97485035670235987</v>
      </c>
      <c r="N19" s="17">
        <f ca="1">Performances!D52</f>
        <v>0.78415235866763044</v>
      </c>
      <c r="P19" s="33"/>
      <c r="Q19" s="33"/>
      <c r="R19" s="33"/>
      <c r="S19" s="33"/>
      <c r="T19" s="33"/>
      <c r="U19" s="33"/>
      <c r="V19" s="33"/>
      <c r="W19" s="33"/>
      <c r="X19" s="33"/>
    </row>
    <row r="20" spans="1:24" x14ac:dyDescent="0.25">
      <c r="A20" s="107"/>
      <c r="B20" s="63">
        <f ca="1">Performances!H5</f>
        <v>0.94987058338603192</v>
      </c>
      <c r="C20" s="63">
        <f ca="1">Performances!H29</f>
        <v>0.27633303425232608</v>
      </c>
      <c r="D20" s="63">
        <f ca="1">Performances!H53</f>
        <v>1.1020833330188133</v>
      </c>
      <c r="K20" s="95"/>
      <c r="L20" s="17">
        <f ca="1">Performances!D5</f>
        <v>1.2699387743923207</v>
      </c>
      <c r="M20" s="17">
        <f ca="1">Performances!D29</f>
        <v>0.50690636954054236</v>
      </c>
      <c r="N20" s="17">
        <f ca="1">Performances!D53</f>
        <v>0.71051280988563348</v>
      </c>
      <c r="P20" s="33"/>
      <c r="Q20" s="33"/>
      <c r="R20" s="33"/>
      <c r="S20" s="33"/>
      <c r="T20" s="33"/>
      <c r="U20" s="33"/>
      <c r="V20" s="33"/>
      <c r="W20" s="33"/>
      <c r="X20" s="33"/>
    </row>
    <row r="21" spans="1:24" x14ac:dyDescent="0.25">
      <c r="A21" s="107"/>
      <c r="B21" s="63">
        <f ca="1">Performances!H6</f>
        <v>0.65953547097082166</v>
      </c>
      <c r="C21" s="63">
        <f ca="1">Performances!H30</f>
        <v>0.63273178023463073</v>
      </c>
      <c r="D21" s="63">
        <f ca="1">Performances!H54</f>
        <v>0.83225654066698196</v>
      </c>
      <c r="K21" s="95"/>
      <c r="L21" s="17">
        <f ca="1">Performances!D6</f>
        <v>0.93790071550528031</v>
      </c>
      <c r="M21" s="17">
        <f ca="1">Performances!D30</f>
        <v>0.79675967247643809</v>
      </c>
      <c r="N21" s="17">
        <f ca="1">Performances!D54</f>
        <v>0.91985321948347909</v>
      </c>
      <c r="P21" s="33"/>
      <c r="Q21" s="33"/>
      <c r="R21" s="33"/>
      <c r="S21" s="33"/>
      <c r="T21" s="33"/>
      <c r="U21" s="33"/>
      <c r="V21" s="33"/>
      <c r="W21" s="33"/>
      <c r="X21" s="33"/>
    </row>
    <row r="22" spans="1:24" x14ac:dyDescent="0.25">
      <c r="A22" s="107"/>
      <c r="B22" s="63">
        <f ca="1">Performances!H7</f>
        <v>0.70265878668391757</v>
      </c>
      <c r="C22" s="63">
        <f ca="1">Performances!H31</f>
        <v>1.1188075881581632</v>
      </c>
      <c r="D22" s="63">
        <f ca="1">Performances!H55</f>
        <v>1.1989684597555696</v>
      </c>
      <c r="K22" s="95"/>
      <c r="L22" s="17">
        <f ca="1">Performances!D7</f>
        <v>2.1313402761567701</v>
      </c>
      <c r="M22" s="17">
        <f ca="1">Performances!D31</f>
        <v>1.2555523726709732</v>
      </c>
      <c r="N22" s="17">
        <f ca="1">Performances!D55</f>
        <v>1.5915173755596423</v>
      </c>
      <c r="P22" s="33"/>
      <c r="Q22" s="33"/>
      <c r="R22" s="33"/>
      <c r="S22" s="33"/>
      <c r="T22" s="33"/>
      <c r="U22" s="33"/>
      <c r="V22" s="33"/>
      <c r="W22" s="33"/>
      <c r="X22" s="33"/>
    </row>
    <row r="23" spans="1:24" x14ac:dyDescent="0.25">
      <c r="A23" s="107"/>
      <c r="B23" s="63">
        <f ca="1">Performances!H8</f>
        <v>1.6161607435081429</v>
      </c>
      <c r="C23" s="63">
        <f ca="1">Performances!H32</f>
        <v>0.6498416294130025</v>
      </c>
      <c r="D23" s="63">
        <f ca="1">Performances!H56</f>
        <v>1.3696304789553051</v>
      </c>
      <c r="K23" s="95"/>
      <c r="L23" s="17">
        <f ca="1">Performances!D8</f>
        <v>0.90796414173944606</v>
      </c>
      <c r="M23" s="17">
        <f ca="1">Performances!D32</f>
        <v>0.89729064726037877</v>
      </c>
      <c r="N23" s="17">
        <f ca="1">Performances!D56</f>
        <v>1.2547458927244397</v>
      </c>
      <c r="P23" s="33"/>
      <c r="Q23" s="33"/>
      <c r="R23" s="33"/>
      <c r="S23" s="33"/>
      <c r="T23" s="33"/>
      <c r="U23" s="33"/>
      <c r="V23" s="33"/>
      <c r="W23" s="33"/>
      <c r="X23" s="33"/>
    </row>
    <row r="24" spans="1:24" x14ac:dyDescent="0.25">
      <c r="A24" s="107"/>
      <c r="B24" s="63">
        <f ca="1">Performances!H9</f>
        <v>1.2201483681293623</v>
      </c>
      <c r="C24" s="63">
        <f ca="1">Performances!H33</f>
        <v>0.27168323201175965</v>
      </c>
      <c r="D24" s="63">
        <f ca="1">Performances!H57</f>
        <v>0.65770631056531803</v>
      </c>
      <c r="K24" s="95"/>
      <c r="L24" s="17">
        <f ca="1">Performances!D9</f>
        <v>1.1213151455303101</v>
      </c>
      <c r="M24" s="17">
        <f ca="1">Performances!D33</f>
        <v>0.89908881638298888</v>
      </c>
      <c r="N24" s="17">
        <f ca="1">Performances!D57</f>
        <v>0.83661905687724625</v>
      </c>
      <c r="P24" s="33"/>
      <c r="Q24" s="33"/>
      <c r="R24" s="33"/>
      <c r="S24" s="33"/>
      <c r="T24" s="33"/>
      <c r="U24" s="33"/>
      <c r="V24" s="33"/>
      <c r="W24" s="33"/>
      <c r="X24" s="33"/>
    </row>
    <row r="25" spans="1:24" x14ac:dyDescent="0.25">
      <c r="A25" s="107"/>
      <c r="B25" s="63">
        <f ca="1">Performances!H10</f>
        <v>0.8833903169738796</v>
      </c>
      <c r="C25" s="63">
        <f ca="1">Performances!H34</f>
        <v>0.77545370688900928</v>
      </c>
      <c r="D25" s="63">
        <f ca="1">Performances!H58</f>
        <v>1.8427814725298566</v>
      </c>
      <c r="K25" s="95"/>
      <c r="L25" s="17">
        <f ca="1">Performances!D10</f>
        <v>0.63087992228995926</v>
      </c>
      <c r="M25" s="17">
        <f ca="1">Performances!D34</f>
        <v>1.4099584760720603</v>
      </c>
      <c r="N25" s="17">
        <f ca="1">Performances!D58</f>
        <v>2.1285759193230427</v>
      </c>
    </row>
    <row r="26" spans="1:24" x14ac:dyDescent="0.25">
      <c r="A26" s="107"/>
      <c r="B26" s="63">
        <f ca="1">Performances!H11</f>
        <v>1.449848401212094</v>
      </c>
      <c r="C26" s="63">
        <f ca="1">Performances!H35</f>
        <v>1.3964257560502544</v>
      </c>
      <c r="D26" s="63">
        <f ca="1">Performances!H59</f>
        <v>1.136772318024911</v>
      </c>
      <c r="K26" s="95"/>
      <c r="L26" s="17">
        <f ca="1">Performances!D11</f>
        <v>1.0002858382915936</v>
      </c>
      <c r="M26" s="17">
        <f ca="1">Performances!D35</f>
        <v>1.237275994495906</v>
      </c>
      <c r="N26" s="17">
        <f ca="1">Performances!D59</f>
        <v>0.25486344490768853</v>
      </c>
    </row>
    <row r="27" spans="1:24" x14ac:dyDescent="0.25">
      <c r="A27" s="107"/>
      <c r="B27" s="63">
        <f ca="1">Performances!H12</f>
        <v>1.3548770011401885</v>
      </c>
      <c r="C27" s="63">
        <f ca="1">Performances!H36</f>
        <v>0.86887627802311174</v>
      </c>
      <c r="D27" s="63">
        <f ca="1">Performances!H60</f>
        <v>1.4569005647380757</v>
      </c>
      <c r="K27" s="95"/>
      <c r="L27" s="17">
        <f ca="1">Performances!D12</f>
        <v>0.85943614959668491</v>
      </c>
      <c r="M27" s="17">
        <f ca="1">Performances!D36</f>
        <v>0.39014367794402394</v>
      </c>
      <c r="N27" s="17">
        <f ca="1">Performances!D60</f>
        <v>1.4113226202496698</v>
      </c>
    </row>
    <row r="28" spans="1:24" x14ac:dyDescent="0.25">
      <c r="A28" s="107"/>
      <c r="B28" s="63">
        <f ca="1">Performances!H13</f>
        <v>1.3249899527606557</v>
      </c>
      <c r="C28" s="63">
        <f ca="1">Performances!H37</f>
        <v>0.65166656657406252</v>
      </c>
      <c r="D28" s="63">
        <f ca="1">Performances!H61</f>
        <v>1.5125842571366528</v>
      </c>
      <c r="K28" s="95"/>
      <c r="L28" s="17">
        <f ca="1">Performances!D13</f>
        <v>0.72122896427307603</v>
      </c>
      <c r="M28" s="17">
        <f ca="1">Performances!D37</f>
        <v>1.2530101535575937</v>
      </c>
      <c r="N28" s="17">
        <f ca="1">Performances!D61</f>
        <v>1.2508997520858378</v>
      </c>
    </row>
    <row r="29" spans="1:24" x14ac:dyDescent="0.25">
      <c r="A29" s="107"/>
      <c r="B29" s="63">
        <f ca="1">Performances!H14</f>
        <v>0.84767386422818902</v>
      </c>
      <c r="C29" s="63">
        <f ca="1">Performances!H38</f>
        <v>1.3043047416568181</v>
      </c>
      <c r="D29" s="63">
        <f ca="1">Performances!H62</f>
        <v>1.0256493166794904</v>
      </c>
      <c r="K29" s="95"/>
      <c r="L29" s="17">
        <f ca="1">Performances!D14</f>
        <v>0.83296641910783853</v>
      </c>
      <c r="M29" s="17">
        <f ca="1">Performances!D38</f>
        <v>1.4583215423989082</v>
      </c>
      <c r="N29" s="17">
        <f ca="1">Performances!D62</f>
        <v>0.80264386286288325</v>
      </c>
    </row>
    <row r="30" spans="1:24" x14ac:dyDescent="0.25">
      <c r="A30" s="107"/>
      <c r="B30" s="63">
        <f ca="1">Performances!H15</f>
        <v>1.9730883054445156</v>
      </c>
      <c r="C30" s="63">
        <f ca="1">Performances!H39</f>
        <v>0.59413382430244077</v>
      </c>
      <c r="D30" s="63">
        <f ca="1">Performances!H63</f>
        <v>1.0108556143079386</v>
      </c>
      <c r="K30" s="95"/>
      <c r="L30" s="17">
        <f ca="1">Performances!D15</f>
        <v>2.1400013184509166</v>
      </c>
      <c r="M30" s="17">
        <f ca="1">Performances!D39</f>
        <v>0.71977965457335147</v>
      </c>
      <c r="N30" s="17">
        <f ca="1">Performances!D63</f>
        <v>1.325143196531557</v>
      </c>
    </row>
    <row r="31" spans="1:24" x14ac:dyDescent="0.25">
      <c r="A31" s="107"/>
      <c r="B31" s="63">
        <f ca="1">Performances!H16</f>
        <v>1.6969003499093525</v>
      </c>
      <c r="C31" s="63">
        <f ca="1">Performances!H40</f>
        <v>1.7974816269718659</v>
      </c>
      <c r="D31" s="63">
        <f ca="1">Performances!H64</f>
        <v>0.8453148191366725</v>
      </c>
      <c r="K31" s="95"/>
      <c r="L31" s="17">
        <f ca="1">Performances!D16</f>
        <v>1.5832405060902124</v>
      </c>
      <c r="M31" s="17">
        <f ca="1">Performances!D40</f>
        <v>2.4386418186310599</v>
      </c>
      <c r="N31" s="17">
        <f ca="1">Performances!D64</f>
        <v>0.76437026842918576</v>
      </c>
    </row>
    <row r="32" spans="1:24" x14ac:dyDescent="0.25">
      <c r="A32" s="107"/>
      <c r="B32" s="63">
        <f ca="1">Performances!H17</f>
        <v>0.47272035556830161</v>
      </c>
      <c r="C32" s="63">
        <f ca="1">Performances!H41</f>
        <v>0.83051192562904053</v>
      </c>
      <c r="D32" s="63">
        <f ca="1">Performances!H65</f>
        <v>0.52468759088350947</v>
      </c>
      <c r="K32" s="95"/>
      <c r="L32" s="17">
        <f ca="1">Performances!D17</f>
        <v>0.70242326426932011</v>
      </c>
      <c r="M32" s="17">
        <f ca="1">Performances!D41</f>
        <v>1.1826055068109602</v>
      </c>
      <c r="N32" s="17">
        <f ca="1">Performances!D65</f>
        <v>0.56674338817295977</v>
      </c>
    </row>
    <row r="33" spans="1:19" x14ac:dyDescent="0.25">
      <c r="A33" s="108"/>
      <c r="B33" s="63">
        <f ca="1">Performances!H18</f>
        <v>0.68818398086286625</v>
      </c>
      <c r="C33" s="63">
        <f ca="1">Performances!H42</f>
        <v>1.3457765155412089</v>
      </c>
      <c r="D33" s="63">
        <f ca="1">Performances!H66</f>
        <v>1.4859764457484417</v>
      </c>
      <c r="K33" s="96"/>
      <c r="L33" s="17">
        <f ca="1">Performances!D18</f>
        <v>0.56978231842487581</v>
      </c>
      <c r="M33" s="17">
        <f ca="1">Performances!D42</f>
        <v>1.0615374469148846</v>
      </c>
      <c r="N33" s="17">
        <f ca="1">Performances!D66</f>
        <v>1.450699737641302</v>
      </c>
    </row>
    <row r="35" spans="1:19" x14ac:dyDescent="0.25">
      <c r="A35" s="97" t="s">
        <v>245</v>
      </c>
      <c r="B35" s="97"/>
      <c r="C35" s="97"/>
      <c r="D35" s="97"/>
      <c r="E35" s="97"/>
      <c r="F35" s="97"/>
      <c r="G35" s="97"/>
      <c r="H35" s="97"/>
      <c r="I35" s="97"/>
      <c r="K35" s="97" t="s">
        <v>245</v>
      </c>
      <c r="L35" s="97"/>
      <c r="M35" s="97"/>
      <c r="N35" s="97"/>
      <c r="O35" s="97"/>
      <c r="P35" s="97"/>
      <c r="Q35" s="97"/>
      <c r="R35" s="97"/>
      <c r="S35" s="97"/>
    </row>
    <row r="37" spans="1:19" x14ac:dyDescent="0.25">
      <c r="A37" s="17"/>
      <c r="B37" s="66" t="s">
        <v>182</v>
      </c>
      <c r="C37" s="66" t="s">
        <v>190</v>
      </c>
      <c r="D37" s="66" t="s">
        <v>191</v>
      </c>
      <c r="F37" s="97" t="s">
        <v>247</v>
      </c>
      <c r="G37" s="97"/>
      <c r="H37" s="97"/>
      <c r="I37" s="97"/>
      <c r="K37" s="17"/>
      <c r="L37" s="66" t="s">
        <v>182</v>
      </c>
      <c r="M37" s="66" t="s">
        <v>190</v>
      </c>
      <c r="N37" s="66" t="s">
        <v>191</v>
      </c>
      <c r="P37" s="97" t="s">
        <v>248</v>
      </c>
      <c r="Q37" s="97"/>
      <c r="R37" s="97"/>
      <c r="S37" s="97"/>
    </row>
    <row r="38" spans="1:19" x14ac:dyDescent="0.25">
      <c r="A38" s="109" t="s">
        <v>183</v>
      </c>
      <c r="B38" s="17">
        <f ca="1">Performances!B4</f>
        <v>1.5506181875189335</v>
      </c>
      <c r="C38" s="17">
        <f ca="1">Performances!B28</f>
        <v>2.5693418982500269</v>
      </c>
      <c r="D38" s="17">
        <f ca="1">Performances!B52</f>
        <v>1.9261849675332863</v>
      </c>
      <c r="F38" t="s">
        <v>196</v>
      </c>
      <c r="K38" s="109" t="s">
        <v>184</v>
      </c>
      <c r="L38" s="17">
        <f ca="1">Performances!D4</f>
        <v>1.3951556726926071</v>
      </c>
      <c r="M38" s="17">
        <f ca="1">Performances!D28</f>
        <v>0.97485035670235987</v>
      </c>
      <c r="N38" s="17">
        <f ca="1">Performances!D52</f>
        <v>0.78415235866763044</v>
      </c>
      <c r="P38" t="s">
        <v>196</v>
      </c>
    </row>
    <row r="39" spans="1:19" x14ac:dyDescent="0.25">
      <c r="A39" s="95"/>
      <c r="B39" s="17">
        <f ca="1">Performances!B5</f>
        <v>1.8936963885101048</v>
      </c>
      <c r="C39" s="17">
        <f ca="1">Performances!B29</f>
        <v>0.96357608178305276</v>
      </c>
      <c r="D39" s="17">
        <f ca="1">Performances!B53</f>
        <v>2.5284818972587297</v>
      </c>
      <c r="K39" s="95"/>
      <c r="L39" s="17">
        <f ca="1">Performances!D5</f>
        <v>1.2699387743923207</v>
      </c>
      <c r="M39" s="17">
        <f ca="1">Performances!D29</f>
        <v>0.50690636954054236</v>
      </c>
      <c r="N39" s="17">
        <f ca="1">Performances!D53</f>
        <v>0.71051280988563348</v>
      </c>
    </row>
    <row r="40" spans="1:19" x14ac:dyDescent="0.25">
      <c r="A40" s="95"/>
      <c r="B40" s="17">
        <f ca="1">Performances!B6</f>
        <v>1.106001766618828</v>
      </c>
      <c r="C40" s="17">
        <f ca="1">Performances!B30</f>
        <v>1.09002077030138</v>
      </c>
      <c r="D40" s="17">
        <f ca="1">Performances!B54</f>
        <v>1.4398795325484033</v>
      </c>
      <c r="F40" s="29"/>
      <c r="G40" s="29" t="str">
        <f>B37</f>
        <v>Groupe 1</v>
      </c>
      <c r="H40" s="29" t="str">
        <f t="shared" ref="H40:I40" si="6">C37</f>
        <v>Groupe 2</v>
      </c>
      <c r="I40" s="29" t="str">
        <f t="shared" si="6"/>
        <v>Groupe 3</v>
      </c>
      <c r="K40" s="95"/>
      <c r="L40" s="17">
        <f ca="1">Performances!D6</f>
        <v>0.93790071550528031</v>
      </c>
      <c r="M40" s="17">
        <f ca="1">Performances!D30</f>
        <v>0.79675967247643809</v>
      </c>
      <c r="N40" s="17">
        <f ca="1">Performances!D54</f>
        <v>0.91985321948347909</v>
      </c>
      <c r="P40" s="29"/>
      <c r="Q40" s="29" t="str">
        <f>L37</f>
        <v>Groupe 1</v>
      </c>
      <c r="R40" s="29" t="str">
        <f t="shared" ref="R40:S40" si="7">M37</f>
        <v>Groupe 2</v>
      </c>
      <c r="S40" s="29" t="str">
        <f t="shared" si="7"/>
        <v>Groupe 3</v>
      </c>
    </row>
    <row r="41" spans="1:19" x14ac:dyDescent="0.25">
      <c r="A41" s="95"/>
      <c r="B41" s="17">
        <f ca="1">Performances!B7</f>
        <v>2.6358915822305153</v>
      </c>
      <c r="C41" s="17">
        <f ca="1">Performances!B31</f>
        <v>1.3608107990166893</v>
      </c>
      <c r="D41" s="17">
        <f ca="1">Performances!B55</f>
        <v>2.0912258211873915</v>
      </c>
      <c r="F41" t="s">
        <v>197</v>
      </c>
      <c r="G41">
        <f ca="1">[1]!SHAPIRO(B38:B67)</f>
        <v>0.94423279495994938</v>
      </c>
      <c r="H41" s="17">
        <f ca="1">[1]!SHAPIRO(C38:C67)</f>
        <v>0.91179019077959134</v>
      </c>
      <c r="I41" s="17">
        <f ca="1">[1]!SHAPIRO(D38:D67)</f>
        <v>0.94356563574821684</v>
      </c>
      <c r="K41" s="95"/>
      <c r="L41" s="17">
        <f ca="1">Performances!D7</f>
        <v>2.1313402761567701</v>
      </c>
      <c r="M41" s="17">
        <f ca="1">Performances!D31</f>
        <v>1.2555523726709732</v>
      </c>
      <c r="N41" s="17">
        <f ca="1">Performances!D55</f>
        <v>1.5915173755596423</v>
      </c>
      <c r="P41" t="s">
        <v>197</v>
      </c>
      <c r="Q41">
        <f ca="1">[1]!SHAPIRO(L38:L67)</f>
        <v>0.92672606005073155</v>
      </c>
      <c r="R41" s="17">
        <f ca="1">[1]!SHAPIRO(M38:M67)</f>
        <v>0.90580442500090119</v>
      </c>
      <c r="S41" s="17">
        <f ca="1">[1]!SHAPIRO(N38:N67)</f>
        <v>0.97516351147394942</v>
      </c>
    </row>
    <row r="42" spans="1:19" x14ac:dyDescent="0.25">
      <c r="A42" s="95"/>
      <c r="B42" s="17">
        <f ca="1">Performances!B8</f>
        <v>1.8349692418330943</v>
      </c>
      <c r="C42" s="17">
        <f ca="1">Performances!B32</f>
        <v>2.1348822558185314</v>
      </c>
      <c r="D42" s="17">
        <f ca="1">Performances!B56</f>
        <v>2.8598572728882559</v>
      </c>
      <c r="F42" t="s">
        <v>198</v>
      </c>
      <c r="G42" s="65">
        <f ca="1">[1]!SWTEST(B38:B67)</f>
        <v>0.11828503289778636</v>
      </c>
      <c r="H42" s="17">
        <f ca="1">[1]!SWTEST(C38:C67)</f>
        <v>1.6515064250147038E-2</v>
      </c>
      <c r="I42" s="65">
        <f ca="1">[1]!SWTEST(D38:D67)</f>
        <v>0.11348645253123224</v>
      </c>
      <c r="K42" s="95"/>
      <c r="L42" s="17">
        <f ca="1">Performances!D8</f>
        <v>0.90796414173944606</v>
      </c>
      <c r="M42" s="17">
        <f ca="1">Performances!D32</f>
        <v>0.89729064726037877</v>
      </c>
      <c r="N42" s="17">
        <f ca="1">Performances!D56</f>
        <v>1.2547458927244397</v>
      </c>
      <c r="P42" t="s">
        <v>198</v>
      </c>
      <c r="Q42">
        <f ca="1">[1]!SWTEST(L38:L67)</f>
        <v>4.0220867743951505E-2</v>
      </c>
      <c r="R42" s="17">
        <f ca="1">[1]!SWTEST(M38:M67)</f>
        <v>1.1680682279521237E-2</v>
      </c>
      <c r="S42" s="65">
        <f ca="1">[1]!SWTEST(N38:N67)</f>
        <v>0.68754821299567381</v>
      </c>
    </row>
    <row r="43" spans="1:19" x14ac:dyDescent="0.25">
      <c r="A43" s="95"/>
      <c r="B43" s="17">
        <f ca="1">Performances!B9</f>
        <v>2.5257966723069041</v>
      </c>
      <c r="C43" s="17">
        <f ca="1">Performances!B33</f>
        <v>2.6210608156188595</v>
      </c>
      <c r="D43" s="17">
        <f ca="1">Performances!B57</f>
        <v>1.4761115551456081</v>
      </c>
      <c r="F43" t="s">
        <v>199</v>
      </c>
      <c r="G43">
        <v>0.05</v>
      </c>
      <c r="H43" s="17">
        <v>0.05</v>
      </c>
      <c r="I43" s="17">
        <v>0.05</v>
      </c>
      <c r="K43" s="95"/>
      <c r="L43" s="17">
        <f ca="1">Performances!D9</f>
        <v>1.1213151455303101</v>
      </c>
      <c r="M43" s="17">
        <f ca="1">Performances!D33</f>
        <v>0.89908881638298888</v>
      </c>
      <c r="N43" s="17">
        <f ca="1">Performances!D57</f>
        <v>0.83661905687724625</v>
      </c>
      <c r="P43" t="s">
        <v>199</v>
      </c>
      <c r="Q43">
        <v>0.05</v>
      </c>
      <c r="R43" s="17">
        <v>0.05</v>
      </c>
      <c r="S43" s="17">
        <v>0.05</v>
      </c>
    </row>
    <row r="44" spans="1:19" x14ac:dyDescent="0.25">
      <c r="A44" s="95"/>
      <c r="B44" s="17">
        <f ca="1">Performances!B10</f>
        <v>2.1875165076132141</v>
      </c>
      <c r="C44" s="17">
        <f ca="1">Performances!B34</f>
        <v>1.8205524331112046</v>
      </c>
      <c r="D44" s="17">
        <f ca="1">Performances!B58</f>
        <v>2.4398642885400843</v>
      </c>
      <c r="F44" s="28" t="s">
        <v>200</v>
      </c>
      <c r="G44" s="31" t="str">
        <f ca="1">IF(G42&lt;G43,"no","yes")</f>
        <v>yes</v>
      </c>
      <c r="H44" s="31" t="str">
        <f t="shared" ref="H44:I44" ca="1" si="8">IF(H42&lt;H43,"no","yes")</f>
        <v>no</v>
      </c>
      <c r="I44" s="31" t="str">
        <f t="shared" ca="1" si="8"/>
        <v>yes</v>
      </c>
      <c r="K44" s="95"/>
      <c r="L44" s="17">
        <f ca="1">Performances!D10</f>
        <v>0.63087992228995926</v>
      </c>
      <c r="M44" s="17">
        <f ca="1">Performances!D34</f>
        <v>1.4099584760720603</v>
      </c>
      <c r="N44" s="17">
        <f ca="1">Performances!D58</f>
        <v>2.1285759193230427</v>
      </c>
      <c r="P44" s="28" t="s">
        <v>200</v>
      </c>
      <c r="Q44" s="31" t="str">
        <f ca="1">IF(Q42&lt;Q43,"no","yes")</f>
        <v>no</v>
      </c>
      <c r="R44" s="31" t="str">
        <f t="shared" ref="R44:S44" ca="1" si="9">IF(R42&lt;R43,"no","yes")</f>
        <v>no</v>
      </c>
      <c r="S44" s="31" t="str">
        <f t="shared" ca="1" si="9"/>
        <v>yes</v>
      </c>
    </row>
    <row r="45" spans="1:19" x14ac:dyDescent="0.25">
      <c r="A45" s="95"/>
      <c r="B45" s="17">
        <f ca="1">Performances!B11</f>
        <v>1.702527816215192</v>
      </c>
      <c r="C45" s="17">
        <f ca="1">Performances!B35</f>
        <v>1.3253385330388197</v>
      </c>
      <c r="D45" s="17">
        <f ca="1">Performances!B59</f>
        <v>1.7691133177412985</v>
      </c>
      <c r="K45" s="95"/>
      <c r="L45" s="17">
        <f ca="1">Performances!D11</f>
        <v>1.0002858382915936</v>
      </c>
      <c r="M45" s="17">
        <f ca="1">Performances!D35</f>
        <v>1.237275994495906</v>
      </c>
      <c r="N45" s="17">
        <f ca="1">Performances!D59</f>
        <v>0.25486344490768853</v>
      </c>
    </row>
    <row r="46" spans="1:19" x14ac:dyDescent="0.25">
      <c r="A46" s="95"/>
      <c r="B46" s="17">
        <f ca="1">Performances!B12</f>
        <v>1.7273948249140585</v>
      </c>
      <c r="C46" s="17">
        <f ca="1">Performances!B36</f>
        <v>0.82490645417966213</v>
      </c>
      <c r="D46" s="17">
        <f ca="1">Performances!B60</f>
        <v>1.0475571123702392</v>
      </c>
      <c r="F46" t="s">
        <v>201</v>
      </c>
      <c r="K46" s="95"/>
      <c r="L46" s="17">
        <f ca="1">Performances!D12</f>
        <v>0.85943614959668491</v>
      </c>
      <c r="M46" s="17">
        <f ca="1">Performances!D36</f>
        <v>0.39014367794402394</v>
      </c>
      <c r="N46" s="17">
        <f ca="1">Performances!D60</f>
        <v>1.4113226202496698</v>
      </c>
      <c r="P46" t="s">
        <v>201</v>
      </c>
    </row>
    <row r="47" spans="1:19" x14ac:dyDescent="0.25">
      <c r="A47" s="95"/>
      <c r="B47" s="17">
        <f ca="1">Performances!B13</f>
        <v>2.1572875736096901</v>
      </c>
      <c r="C47" s="17">
        <f ca="1">Performances!B37</f>
        <v>1.7069559938338621</v>
      </c>
      <c r="D47" s="17">
        <f ca="1">Performances!B61</f>
        <v>1.2419469379022692</v>
      </c>
      <c r="K47" s="95"/>
      <c r="L47" s="17">
        <f ca="1">Performances!D13</f>
        <v>0.72122896427307603</v>
      </c>
      <c r="M47" s="17">
        <f ca="1">Performances!D37</f>
        <v>1.2530101535575937</v>
      </c>
      <c r="N47" s="17">
        <f ca="1">Performances!D61</f>
        <v>1.2508997520858378</v>
      </c>
    </row>
    <row r="48" spans="1:19" x14ac:dyDescent="0.25">
      <c r="A48" s="95"/>
      <c r="B48" s="17">
        <f ca="1">Performances!B14</f>
        <v>3.1553956340132392</v>
      </c>
      <c r="C48" s="17">
        <f ca="1">Performances!B38</f>
        <v>1.0017919893486193</v>
      </c>
      <c r="D48" s="17">
        <f ca="1">Performances!B62</f>
        <v>1.2889241926836454</v>
      </c>
      <c r="F48" s="52" t="s">
        <v>202</v>
      </c>
      <c r="G48" s="52">
        <f ca="1">[1]!DAGOSTINO(B38:B67)</f>
        <v>4.9664247098048104</v>
      </c>
      <c r="H48" s="52">
        <f ca="1">[1]!DAGOSTINO(C38:C67)</f>
        <v>3.407180479752637</v>
      </c>
      <c r="I48" s="52">
        <f ca="1">[1]!DAGOSTINO(D38:D67)</f>
        <v>4.6113358638442614</v>
      </c>
      <c r="K48" s="95"/>
      <c r="L48" s="17">
        <f ca="1">Performances!D14</f>
        <v>0.83296641910783853</v>
      </c>
      <c r="M48" s="17">
        <f ca="1">Performances!D38</f>
        <v>1.4583215423989082</v>
      </c>
      <c r="N48" s="17">
        <f ca="1">Performances!D62</f>
        <v>0.80264386286288325</v>
      </c>
      <c r="P48" s="52" t="s">
        <v>202</v>
      </c>
      <c r="Q48" s="52">
        <f ca="1">[1]!DAGOSTINO(L38:L67)</f>
        <v>4.0900834971787781</v>
      </c>
      <c r="R48" s="52">
        <f ca="1">[1]!DAGOSTINO(M38:M67)</f>
        <v>11.302901722784789</v>
      </c>
      <c r="S48" s="52">
        <f ca="1">[1]!DAGOSTINO(N38:N67)</f>
        <v>3.0881109057340845</v>
      </c>
    </row>
    <row r="49" spans="1:19" x14ac:dyDescent="0.25">
      <c r="A49" s="95"/>
      <c r="B49" s="17">
        <f ca="1">Performances!B15</f>
        <v>3.5657240349825705</v>
      </c>
      <c r="C49" s="17">
        <f ca="1">Performances!B39</f>
        <v>0.54565180442647054</v>
      </c>
      <c r="D49" s="17">
        <f ca="1">Performances!B63</f>
        <v>1.7760775984153945</v>
      </c>
      <c r="F49" t="s">
        <v>198</v>
      </c>
      <c r="G49" s="65">
        <f ca="1">[1]!DPTEST(B38:B67)</f>
        <v>8.3474644251177899E-2</v>
      </c>
      <c r="H49" s="65">
        <f ca="1">[1]!DPTEST(C38:C67)</f>
        <v>0.18202882235126094</v>
      </c>
      <c r="I49" s="65">
        <f ca="1">[1]!DPTEST(D38:D67)</f>
        <v>9.9692190814044124E-2</v>
      </c>
      <c r="K49" s="95"/>
      <c r="L49" s="17">
        <f ca="1">Performances!D15</f>
        <v>2.1400013184509166</v>
      </c>
      <c r="M49" s="17">
        <f ca="1">Performances!D39</f>
        <v>0.71977965457335147</v>
      </c>
      <c r="N49" s="17">
        <f ca="1">Performances!D63</f>
        <v>1.325143196531557</v>
      </c>
      <c r="P49" t="s">
        <v>198</v>
      </c>
      <c r="Q49" s="65">
        <f ca="1">[1]!DPTEST(L38:L67)</f>
        <v>0.12937478864969432</v>
      </c>
      <c r="R49" s="17">
        <f ca="1">[1]!DPTEST(M38:M67)</f>
        <v>3.5124170460207882E-3</v>
      </c>
      <c r="S49" s="65">
        <f ca="1">[1]!DPTEST(N38:N67)</f>
        <v>0.21351344952442119</v>
      </c>
    </row>
    <row r="50" spans="1:19" x14ac:dyDescent="0.25">
      <c r="A50" s="95"/>
      <c r="B50" s="17">
        <f ca="1">Performances!B16</f>
        <v>1.8729427854467871</v>
      </c>
      <c r="C50" s="17">
        <f ca="1">Performances!B40</f>
        <v>2.3183468935118534</v>
      </c>
      <c r="D50" s="17">
        <f ca="1">Performances!B64</f>
        <v>1.7846074417141469</v>
      </c>
      <c r="F50" t="s">
        <v>199</v>
      </c>
      <c r="G50">
        <v>0.05</v>
      </c>
      <c r="H50" s="17">
        <v>0.05</v>
      </c>
      <c r="I50" s="17">
        <v>0.05</v>
      </c>
      <c r="K50" s="95"/>
      <c r="L50" s="17">
        <f ca="1">Performances!D16</f>
        <v>1.5832405060902124</v>
      </c>
      <c r="M50" s="17">
        <f ca="1">Performances!D40</f>
        <v>2.4386418186310599</v>
      </c>
      <c r="N50" s="17">
        <f ca="1">Performances!D64</f>
        <v>0.76437026842918576</v>
      </c>
      <c r="P50" t="s">
        <v>199</v>
      </c>
      <c r="Q50">
        <v>0.05</v>
      </c>
      <c r="R50" s="17">
        <v>0.05</v>
      </c>
      <c r="S50" s="17">
        <v>0.05</v>
      </c>
    </row>
    <row r="51" spans="1:19" x14ac:dyDescent="0.25">
      <c r="A51" s="95"/>
      <c r="B51" s="17">
        <f ca="1">Performances!B17</f>
        <v>1.5143054796871271</v>
      </c>
      <c r="C51" s="17">
        <f ca="1">Performances!B41</f>
        <v>2.6091440516069557</v>
      </c>
      <c r="D51" s="17">
        <f ca="1">Performances!B65</f>
        <v>1.6980073435469452</v>
      </c>
      <c r="F51" s="28" t="s">
        <v>200</v>
      </c>
      <c r="G51" s="31" t="str">
        <f ca="1">IF(G49&lt;G50,"no","yes")</f>
        <v>yes</v>
      </c>
      <c r="H51" s="31" t="str">
        <f t="shared" ref="H51:I51" ca="1" si="10">IF(H49&lt;H50,"no","yes")</f>
        <v>yes</v>
      </c>
      <c r="I51" s="31" t="str">
        <f t="shared" ca="1" si="10"/>
        <v>yes</v>
      </c>
      <c r="K51" s="95"/>
      <c r="L51" s="17">
        <f ca="1">Performances!D17</f>
        <v>0.70242326426932011</v>
      </c>
      <c r="M51" s="17">
        <f ca="1">Performances!D41</f>
        <v>1.1826055068109602</v>
      </c>
      <c r="N51" s="17">
        <f ca="1">Performances!D65</f>
        <v>0.56674338817295977</v>
      </c>
      <c r="P51" s="28" t="s">
        <v>200</v>
      </c>
      <c r="Q51" s="31" t="str">
        <f ca="1">IF(Q49&lt;Q50,"no","yes")</f>
        <v>yes</v>
      </c>
      <c r="R51" s="31" t="str">
        <f t="shared" ref="R51:S51" ca="1" si="11">IF(R49&lt;R50,"no","yes")</f>
        <v>no</v>
      </c>
      <c r="S51" s="31" t="str">
        <f t="shared" ca="1" si="11"/>
        <v>yes</v>
      </c>
    </row>
    <row r="52" spans="1:19" x14ac:dyDescent="0.25">
      <c r="A52" s="96"/>
      <c r="B52" s="17">
        <f ca="1">Performances!B18</f>
        <v>0.61070648845525732</v>
      </c>
      <c r="C52" s="17">
        <f ca="1">Performances!B42</f>
        <v>1.9205150324097673</v>
      </c>
      <c r="D52" s="17">
        <f ca="1">Performances!B66</f>
        <v>1.4097304014391701</v>
      </c>
      <c r="K52" s="96"/>
      <c r="L52" s="17">
        <f ca="1">Performances!D18</f>
        <v>0.56978231842487581</v>
      </c>
      <c r="M52" s="17">
        <f ca="1">Performances!D42</f>
        <v>1.0615374469148846</v>
      </c>
      <c r="N52" s="17">
        <f ca="1">Performances!D66</f>
        <v>1.450699737641302</v>
      </c>
    </row>
    <row r="53" spans="1:19" x14ac:dyDescent="0.25">
      <c r="A53" s="109" t="s">
        <v>185</v>
      </c>
      <c r="B53" s="17">
        <f ca="1">Performances!F4</f>
        <v>1.5816956096353418</v>
      </c>
      <c r="C53" s="17">
        <f ca="1">Performances!F28</f>
        <v>0.83551019237961099</v>
      </c>
      <c r="D53" s="17">
        <f ca="1">Performances!F52</f>
        <v>0.87013750840558268</v>
      </c>
      <c r="K53" s="109" t="s">
        <v>185</v>
      </c>
      <c r="L53" s="17">
        <f ca="1">Performances!F4</f>
        <v>1.5816956096353418</v>
      </c>
      <c r="M53" s="17">
        <f ca="1">Performances!F28</f>
        <v>0.83551019237961099</v>
      </c>
      <c r="N53" s="17">
        <f ca="1">Performances!F52</f>
        <v>0.87013750840558268</v>
      </c>
    </row>
    <row r="54" spans="1:19" x14ac:dyDescent="0.25">
      <c r="A54" s="95"/>
      <c r="B54" s="17">
        <f ca="1">Performances!F5</f>
        <v>1.2246401129643119</v>
      </c>
      <c r="C54" s="17">
        <f ca="1">Performances!F29</f>
        <v>0.40885142011758013</v>
      </c>
      <c r="D54" s="17">
        <f ca="1">Performances!F53</f>
        <v>0.96517044256379791</v>
      </c>
      <c r="K54" s="95"/>
      <c r="L54" s="17">
        <f ca="1">Performances!F5</f>
        <v>1.2246401129643119</v>
      </c>
      <c r="M54" s="17">
        <f ca="1">Performances!F29</f>
        <v>0.40885142011758013</v>
      </c>
      <c r="N54" s="17">
        <f ca="1">Performances!F53</f>
        <v>0.96517044256379791</v>
      </c>
    </row>
    <row r="55" spans="1:19" x14ac:dyDescent="0.25">
      <c r="A55" s="95"/>
      <c r="B55" s="17">
        <f ca="1">Performances!F6</f>
        <v>0.57278767684645859</v>
      </c>
      <c r="C55" s="17">
        <f ca="1">Performances!F30</f>
        <v>0.66009512215450894</v>
      </c>
      <c r="D55" s="17">
        <f ca="1">Performances!F54</f>
        <v>0.93488012548625354</v>
      </c>
      <c r="K55" s="95"/>
      <c r="L55" s="17">
        <f ca="1">Performances!F6</f>
        <v>0.57278767684645859</v>
      </c>
      <c r="M55" s="17">
        <f ca="1">Performances!F30</f>
        <v>0.66009512215450894</v>
      </c>
      <c r="N55" s="17">
        <f ca="1">Performances!F54</f>
        <v>0.93488012548625354</v>
      </c>
    </row>
    <row r="56" spans="1:19" x14ac:dyDescent="0.25">
      <c r="A56" s="95"/>
      <c r="B56" s="17">
        <f ca="1">Performances!F7</f>
        <v>1.0289298123668633</v>
      </c>
      <c r="C56" s="17">
        <f ca="1">Performances!F31</f>
        <v>1.4293348162715789</v>
      </c>
      <c r="D56" s="17">
        <f ca="1">Performances!F55</f>
        <v>0.9497130572121173</v>
      </c>
      <c r="K56" s="95"/>
      <c r="L56" s="17">
        <f ca="1">Performances!F7</f>
        <v>1.0289298123668633</v>
      </c>
      <c r="M56" s="17">
        <f ca="1">Performances!F31</f>
        <v>1.4293348162715789</v>
      </c>
      <c r="N56" s="17">
        <f ca="1">Performances!F55</f>
        <v>0.9497130572121173</v>
      </c>
    </row>
    <row r="57" spans="1:19" x14ac:dyDescent="0.25">
      <c r="A57" s="95"/>
      <c r="B57" s="17">
        <f ca="1">Performances!F8</f>
        <v>1.2737997244685095</v>
      </c>
      <c r="C57" s="17">
        <f ca="1">Performances!F32</f>
        <v>0.5864928215752967</v>
      </c>
      <c r="D57" s="17">
        <f ca="1">Performances!F56</f>
        <v>1.1978304253216916</v>
      </c>
      <c r="K57" s="95"/>
      <c r="L57" s="17">
        <f ca="1">Performances!F8</f>
        <v>1.2737997244685095</v>
      </c>
      <c r="M57" s="17">
        <f ca="1">Performances!F32</f>
        <v>0.5864928215752967</v>
      </c>
      <c r="N57" s="17">
        <f ca="1">Performances!F56</f>
        <v>1.1978304253216916</v>
      </c>
    </row>
    <row r="58" spans="1:19" x14ac:dyDescent="0.25">
      <c r="A58" s="95"/>
      <c r="B58" s="17">
        <f ca="1">Performances!F9</f>
        <v>1.1254323645584108</v>
      </c>
      <c r="C58" s="17">
        <f ca="1">Performances!F33</f>
        <v>0.43092821659122738</v>
      </c>
      <c r="D58" s="17">
        <f ca="1">Performances!F57</f>
        <v>0.814947438996663</v>
      </c>
      <c r="K58" s="95"/>
      <c r="L58" s="17">
        <f ca="1">Performances!F9</f>
        <v>1.1254323645584108</v>
      </c>
      <c r="M58" s="17">
        <f ca="1">Performances!F33</f>
        <v>0.43092821659122738</v>
      </c>
      <c r="N58" s="17">
        <f ca="1">Performances!F57</f>
        <v>0.814947438996663</v>
      </c>
    </row>
    <row r="59" spans="1:19" x14ac:dyDescent="0.25">
      <c r="A59" s="95"/>
      <c r="B59" s="17">
        <f ca="1">Performances!F10</f>
        <v>1.0786981556990567</v>
      </c>
      <c r="C59" s="17">
        <f ca="1">Performances!F34</f>
        <v>0.55388692462799782</v>
      </c>
      <c r="D59" s="17">
        <f ca="1">Performances!F58</f>
        <v>1.5358750870663453</v>
      </c>
      <c r="K59" s="95"/>
      <c r="L59" s="17">
        <f ca="1">Performances!F10</f>
        <v>1.0786981556990567</v>
      </c>
      <c r="M59" s="17">
        <f ca="1">Performances!F34</f>
        <v>0.55388692462799782</v>
      </c>
      <c r="N59" s="17">
        <f ca="1">Performances!F58</f>
        <v>1.5358750870663453</v>
      </c>
    </row>
    <row r="60" spans="1:19" x14ac:dyDescent="0.25">
      <c r="A60" s="95"/>
      <c r="B60" s="17">
        <f ca="1">Performances!F11</f>
        <v>1.4486655959820165</v>
      </c>
      <c r="C60" s="17">
        <f ca="1">Performances!F35</f>
        <v>1.0601715122400799</v>
      </c>
      <c r="D60" s="17">
        <f ca="1">Performances!F59</f>
        <v>1.1265051384458833</v>
      </c>
      <c r="K60" s="95"/>
      <c r="L60" s="17">
        <f ca="1">Performances!F11</f>
        <v>1.4486655959820165</v>
      </c>
      <c r="M60" s="17">
        <f ca="1">Performances!F35</f>
        <v>1.0601715122400799</v>
      </c>
      <c r="N60" s="17">
        <f ca="1">Performances!F59</f>
        <v>1.1265051384458833</v>
      </c>
    </row>
    <row r="61" spans="1:19" x14ac:dyDescent="0.25">
      <c r="A61" s="95"/>
      <c r="B61" s="17">
        <f ca="1">Performances!F12</f>
        <v>0.98611326435018065</v>
      </c>
      <c r="C61" s="17">
        <f ca="1">Performances!F36</f>
        <v>0.99234240564563914</v>
      </c>
      <c r="D61" s="17">
        <f ca="1">Performances!F60</f>
        <v>1.5909066727044276</v>
      </c>
      <c r="K61" s="95"/>
      <c r="L61" s="17">
        <f ca="1">Performances!F12</f>
        <v>0.98611326435018065</v>
      </c>
      <c r="M61" s="17">
        <f ca="1">Performances!F36</f>
        <v>0.99234240564563914</v>
      </c>
      <c r="N61" s="17">
        <f ca="1">Performances!F60</f>
        <v>1.5909066727044276</v>
      </c>
    </row>
    <row r="62" spans="1:19" x14ac:dyDescent="0.25">
      <c r="A62" s="95"/>
      <c r="B62" s="17">
        <f ca="1">Performances!F13</f>
        <v>1.0656849256712033</v>
      </c>
      <c r="C62" s="17">
        <f ca="1">Performances!F37</f>
        <v>0.80452823657708994</v>
      </c>
      <c r="D62" s="17">
        <f ca="1">Performances!F61</f>
        <v>1.1039331125603304</v>
      </c>
      <c r="K62" s="95"/>
      <c r="L62" s="17">
        <f ca="1">Performances!F13</f>
        <v>1.0656849256712033</v>
      </c>
      <c r="M62" s="17">
        <f ca="1">Performances!F37</f>
        <v>0.80452823657708994</v>
      </c>
      <c r="N62" s="17">
        <f ca="1">Performances!F61</f>
        <v>1.1039331125603304</v>
      </c>
    </row>
    <row r="63" spans="1:19" x14ac:dyDescent="0.25">
      <c r="A63" s="95"/>
      <c r="B63" s="17">
        <f ca="1">Performances!F14</f>
        <v>0.68492365670003619</v>
      </c>
      <c r="C63" s="17">
        <f ca="1">Performances!F38</f>
        <v>1.435791801728961</v>
      </c>
      <c r="D63" s="17">
        <f ca="1">Performances!F62</f>
        <v>0.99712604092891355</v>
      </c>
      <c r="K63" s="95"/>
      <c r="L63" s="17">
        <f ca="1">Performances!F14</f>
        <v>0.68492365670003619</v>
      </c>
      <c r="M63" s="17">
        <f ca="1">Performances!F38</f>
        <v>1.435791801728961</v>
      </c>
      <c r="N63" s="17">
        <f ca="1">Performances!F62</f>
        <v>0.99712604092891355</v>
      </c>
    </row>
    <row r="64" spans="1:19" x14ac:dyDescent="0.25">
      <c r="A64" s="95"/>
      <c r="B64" s="17">
        <f ca="1">Performances!F15</f>
        <v>2.0101651068959105</v>
      </c>
      <c r="C64" s="17">
        <f ca="1">Performances!F39</f>
        <v>1.1468399508572757</v>
      </c>
      <c r="D64" s="17">
        <f ca="1">Performances!F63</f>
        <v>1.0097335016692024</v>
      </c>
      <c r="K64" s="95"/>
      <c r="L64" s="17">
        <f ca="1">Performances!F15</f>
        <v>2.0101651068959105</v>
      </c>
      <c r="M64" s="17">
        <f ca="1">Performances!F39</f>
        <v>1.1468399508572757</v>
      </c>
      <c r="N64" s="17">
        <f ca="1">Performances!F63</f>
        <v>1.0097335016692024</v>
      </c>
    </row>
    <row r="65" spans="1:19" x14ac:dyDescent="0.25">
      <c r="A65" s="95"/>
      <c r="B65" s="17">
        <f ca="1">Performances!F16</f>
        <v>1.4365741295110199</v>
      </c>
      <c r="C65" s="17">
        <f ca="1">Performances!F40</f>
        <v>2.17558716600105</v>
      </c>
      <c r="D65" s="17">
        <f ca="1">Performances!F64</f>
        <v>0.5206693936830451</v>
      </c>
      <c r="K65" s="95"/>
      <c r="L65" s="17">
        <f ca="1">Performances!F16</f>
        <v>1.4365741295110199</v>
      </c>
      <c r="M65" s="17">
        <f ca="1">Performances!F40</f>
        <v>2.17558716600105</v>
      </c>
      <c r="N65" s="17">
        <f ca="1">Performances!F64</f>
        <v>0.5206693936830451</v>
      </c>
    </row>
    <row r="66" spans="1:19" x14ac:dyDescent="0.25">
      <c r="A66" s="95"/>
      <c r="B66" s="17">
        <f ca="1">Performances!F17</f>
        <v>0.48437171958054698</v>
      </c>
      <c r="C66" s="17">
        <f ca="1">Performances!F41</f>
        <v>0.88330006084135892</v>
      </c>
      <c r="D66" s="17">
        <f ca="1">Performances!F65</f>
        <v>0.64576538665293637</v>
      </c>
      <c r="K66" s="95"/>
      <c r="L66" s="17">
        <f ca="1">Performances!F17</f>
        <v>0.48437171958054698</v>
      </c>
      <c r="M66" s="17">
        <f ca="1">Performances!F41</f>
        <v>0.88330006084135892</v>
      </c>
      <c r="N66" s="17">
        <f ca="1">Performances!F65</f>
        <v>0.64576538665293637</v>
      </c>
    </row>
    <row r="67" spans="1:19" x14ac:dyDescent="0.25">
      <c r="A67" s="96"/>
      <c r="B67" s="17">
        <f ca="1">Performances!F18</f>
        <v>0.6522524763324703</v>
      </c>
      <c r="C67" s="17">
        <f ca="1">Performances!F42</f>
        <v>0.93670642137935722</v>
      </c>
      <c r="D67" s="17">
        <f ca="1">Performances!F66</f>
        <v>1.2531878067874642</v>
      </c>
      <c r="K67" s="96"/>
      <c r="L67" s="17">
        <f ca="1">Performances!F18</f>
        <v>0.6522524763324703</v>
      </c>
      <c r="M67" s="17">
        <f ca="1">Performances!F42</f>
        <v>0.93670642137935722</v>
      </c>
      <c r="N67" s="17">
        <f ca="1">Performances!F66</f>
        <v>1.2531878067874642</v>
      </c>
    </row>
    <row r="69" spans="1:19" x14ac:dyDescent="0.25">
      <c r="A69" s="97" t="s">
        <v>245</v>
      </c>
      <c r="B69" s="97"/>
      <c r="C69" s="97"/>
      <c r="D69" s="97"/>
      <c r="E69" s="97"/>
      <c r="F69" s="97"/>
      <c r="G69" s="97"/>
      <c r="H69" s="97"/>
      <c r="I69" s="97"/>
      <c r="K69" s="97" t="s">
        <v>245</v>
      </c>
      <c r="L69" s="97"/>
      <c r="M69" s="97"/>
      <c r="N69" s="97"/>
      <c r="O69" s="97"/>
      <c r="P69" s="97"/>
      <c r="Q69" s="97"/>
      <c r="R69" s="97"/>
      <c r="S69" s="97"/>
    </row>
    <row r="71" spans="1:19" x14ac:dyDescent="0.25">
      <c r="A71" s="17"/>
      <c r="B71" s="66" t="s">
        <v>182</v>
      </c>
      <c r="C71" s="66" t="s">
        <v>190</v>
      </c>
      <c r="D71" s="66" t="s">
        <v>191</v>
      </c>
      <c r="F71" s="97" t="s">
        <v>249</v>
      </c>
      <c r="G71" s="97"/>
      <c r="H71" s="97"/>
      <c r="I71" s="97"/>
      <c r="K71" s="17"/>
      <c r="L71" s="66" t="s">
        <v>182</v>
      </c>
      <c r="M71" s="66" t="s">
        <v>190</v>
      </c>
      <c r="N71" s="66" t="s">
        <v>191</v>
      </c>
      <c r="P71" s="97" t="s">
        <v>250</v>
      </c>
      <c r="Q71" s="97"/>
      <c r="R71" s="97"/>
      <c r="S71" s="97"/>
    </row>
    <row r="72" spans="1:19" x14ac:dyDescent="0.25">
      <c r="A72" s="109" t="s">
        <v>184</v>
      </c>
      <c r="B72" s="17">
        <f ca="1">Performances!D4</f>
        <v>1.3951556726926071</v>
      </c>
      <c r="C72" s="17">
        <f ca="1">Performances!D28</f>
        <v>0.97485035670235987</v>
      </c>
      <c r="D72" s="17">
        <f ca="1">Performances!D52</f>
        <v>0.78415235866763044</v>
      </c>
      <c r="F72" t="s">
        <v>196</v>
      </c>
      <c r="K72" s="109" t="s">
        <v>185</v>
      </c>
      <c r="L72" s="17">
        <f ca="1">Performances!F4</f>
        <v>1.5816956096353418</v>
      </c>
      <c r="M72" s="17">
        <f ca="1">Performances!F28</f>
        <v>0.83551019237961099</v>
      </c>
      <c r="N72" s="17">
        <f ca="1">Performances!F52</f>
        <v>0.87013750840558268</v>
      </c>
      <c r="P72" t="s">
        <v>196</v>
      </c>
    </row>
    <row r="73" spans="1:19" x14ac:dyDescent="0.25">
      <c r="A73" s="95"/>
      <c r="B73" s="17">
        <f ca="1">Performances!D5</f>
        <v>1.2699387743923207</v>
      </c>
      <c r="C73" s="17">
        <f ca="1">Performances!D29</f>
        <v>0.50690636954054236</v>
      </c>
      <c r="D73" s="17">
        <f ca="1">Performances!D53</f>
        <v>0.71051280988563348</v>
      </c>
      <c r="K73" s="95"/>
      <c r="L73" s="17">
        <f ca="1">Performances!F5</f>
        <v>1.2246401129643119</v>
      </c>
      <c r="M73" s="17">
        <f ca="1">Performances!F29</f>
        <v>0.40885142011758013</v>
      </c>
      <c r="N73" s="17">
        <f ca="1">Performances!F53</f>
        <v>0.96517044256379791</v>
      </c>
    </row>
    <row r="74" spans="1:19" x14ac:dyDescent="0.25">
      <c r="A74" s="95"/>
      <c r="B74" s="17">
        <f ca="1">Performances!D6</f>
        <v>0.93790071550528031</v>
      </c>
      <c r="C74" s="17">
        <f ca="1">Performances!D30</f>
        <v>0.79675967247643809</v>
      </c>
      <c r="D74" s="17">
        <f ca="1">Performances!D54</f>
        <v>0.91985321948347909</v>
      </c>
      <c r="F74" s="29"/>
      <c r="G74" s="29" t="str">
        <f>B71</f>
        <v>Groupe 1</v>
      </c>
      <c r="H74" s="29" t="str">
        <f t="shared" ref="H74:I74" si="12">C71</f>
        <v>Groupe 2</v>
      </c>
      <c r="I74" s="29" t="str">
        <f t="shared" si="12"/>
        <v>Groupe 3</v>
      </c>
      <c r="K74" s="95"/>
      <c r="L74" s="17">
        <f ca="1">Performances!F6</f>
        <v>0.57278767684645859</v>
      </c>
      <c r="M74" s="17">
        <f ca="1">Performances!F30</f>
        <v>0.66009512215450894</v>
      </c>
      <c r="N74" s="17">
        <f ca="1">Performances!F54</f>
        <v>0.93488012548625354</v>
      </c>
      <c r="P74" s="29"/>
      <c r="Q74" s="29" t="str">
        <f>L71</f>
        <v>Groupe 1</v>
      </c>
      <c r="R74" s="29" t="str">
        <f t="shared" ref="R74:S74" si="13">M71</f>
        <v>Groupe 2</v>
      </c>
      <c r="S74" s="29" t="str">
        <f t="shared" si="13"/>
        <v>Groupe 3</v>
      </c>
    </row>
    <row r="75" spans="1:19" x14ac:dyDescent="0.25">
      <c r="A75" s="95"/>
      <c r="B75" s="17">
        <f ca="1">Performances!D7</f>
        <v>2.1313402761567701</v>
      </c>
      <c r="C75" s="17">
        <f ca="1">Performances!D31</f>
        <v>1.2555523726709732</v>
      </c>
      <c r="D75" s="17">
        <f ca="1">Performances!D55</f>
        <v>1.5915173755596423</v>
      </c>
      <c r="F75" t="s">
        <v>197</v>
      </c>
      <c r="G75">
        <f ca="1">[1]!SHAPIRO(B72:B101)</f>
        <v>0.92731791256193963</v>
      </c>
      <c r="H75" s="17">
        <f ca="1">[1]!SHAPIRO(C72:C101)</f>
        <v>0.93940787706397333</v>
      </c>
      <c r="I75" s="17">
        <f ca="1">[1]!SHAPIRO(D72:D101)</f>
        <v>0.979866671582865</v>
      </c>
      <c r="K75" s="95"/>
      <c r="L75" s="17">
        <f ca="1">Performances!F7</f>
        <v>1.0289298123668633</v>
      </c>
      <c r="M75" s="17">
        <f ca="1">Performances!F31</f>
        <v>1.4293348162715789</v>
      </c>
      <c r="N75" s="17">
        <f ca="1">Performances!F55</f>
        <v>0.9497130572121173</v>
      </c>
      <c r="P75" t="s">
        <v>197</v>
      </c>
      <c r="Q75">
        <f ca="1">[1]!SHAPIRO(L72:L101)</f>
        <v>0.96724618132429308</v>
      </c>
      <c r="R75" s="17">
        <f ca="1">[1]!SHAPIRO(M72:M101)</f>
        <v>0.93696430708577005</v>
      </c>
      <c r="S75" s="17">
        <f ca="1">[1]!SHAPIRO(N72:N101)</f>
        <v>0.97275181855656989</v>
      </c>
    </row>
    <row r="76" spans="1:19" x14ac:dyDescent="0.25">
      <c r="A76" s="95"/>
      <c r="B76" s="17">
        <f ca="1">Performances!D8</f>
        <v>0.90796414173944606</v>
      </c>
      <c r="C76" s="17">
        <f ca="1">Performances!D32</f>
        <v>0.89729064726037877</v>
      </c>
      <c r="D76" s="17">
        <f ca="1">Performances!D56</f>
        <v>1.2547458927244397</v>
      </c>
      <c r="F76" t="s">
        <v>198</v>
      </c>
      <c r="G76">
        <f ca="1">[1]!SWTEST(B72:B101)</f>
        <v>4.1693834787838724E-2</v>
      </c>
      <c r="H76" s="65">
        <f ca="1">[1]!SWTEST(C72:C101)</f>
        <v>8.768008336450972E-2</v>
      </c>
      <c r="I76" s="65">
        <f ca="1">[1]!SWTEST(D72:D101)</f>
        <v>0.82199715304675802</v>
      </c>
      <c r="K76" s="95"/>
      <c r="L76" s="17">
        <f ca="1">Performances!F8</f>
        <v>1.2737997244685095</v>
      </c>
      <c r="M76" s="17">
        <f ca="1">Performances!F32</f>
        <v>0.5864928215752967</v>
      </c>
      <c r="N76" s="17">
        <f ca="1">Performances!F56</f>
        <v>1.1978304253216916</v>
      </c>
      <c r="P76" t="s">
        <v>198</v>
      </c>
      <c r="Q76" s="65">
        <f ca="1">[1]!SWTEST(L72:L101)</f>
        <v>0.46683211611658826</v>
      </c>
      <c r="R76" s="65">
        <f ca="1">[1]!SWTEST(M72:M101)</f>
        <v>7.5368978630881323E-2</v>
      </c>
      <c r="S76" s="65">
        <f ca="1">[1]!SWTEST(N72:N101)</f>
        <v>0.61687803683955034</v>
      </c>
    </row>
    <row r="77" spans="1:19" x14ac:dyDescent="0.25">
      <c r="A77" s="95"/>
      <c r="B77" s="17">
        <f ca="1">Performances!D9</f>
        <v>1.1213151455303101</v>
      </c>
      <c r="C77" s="17">
        <f ca="1">Performances!D33</f>
        <v>0.89908881638298888</v>
      </c>
      <c r="D77" s="17">
        <f ca="1">Performances!D57</f>
        <v>0.83661905687724625</v>
      </c>
      <c r="F77" t="s">
        <v>199</v>
      </c>
      <c r="G77">
        <v>0.05</v>
      </c>
      <c r="H77" s="17">
        <v>0.05</v>
      </c>
      <c r="I77" s="17">
        <v>0.05</v>
      </c>
      <c r="K77" s="95"/>
      <c r="L77" s="17">
        <f ca="1">Performances!F9</f>
        <v>1.1254323645584108</v>
      </c>
      <c r="M77" s="17">
        <f ca="1">Performances!F33</f>
        <v>0.43092821659122738</v>
      </c>
      <c r="N77" s="17">
        <f ca="1">Performances!F57</f>
        <v>0.814947438996663</v>
      </c>
      <c r="P77" t="s">
        <v>199</v>
      </c>
      <c r="Q77">
        <v>0.05</v>
      </c>
      <c r="R77" s="17">
        <v>0.05</v>
      </c>
      <c r="S77" s="17">
        <v>0.05</v>
      </c>
    </row>
    <row r="78" spans="1:19" x14ac:dyDescent="0.25">
      <c r="A78" s="95"/>
      <c r="B78" s="17">
        <f ca="1">Performances!D10</f>
        <v>0.63087992228995926</v>
      </c>
      <c r="C78" s="17">
        <f ca="1">Performances!D34</f>
        <v>1.4099584760720603</v>
      </c>
      <c r="D78" s="17">
        <f ca="1">Performances!D58</f>
        <v>2.1285759193230427</v>
      </c>
      <c r="F78" s="28" t="s">
        <v>200</v>
      </c>
      <c r="G78" s="31" t="str">
        <f ca="1">IF(G76&lt;G77,"no","yes")</f>
        <v>no</v>
      </c>
      <c r="H78" s="31" t="str">
        <f t="shared" ref="H78:I78" ca="1" si="14">IF(H76&lt;H77,"no","yes")</f>
        <v>yes</v>
      </c>
      <c r="I78" s="31" t="str">
        <f t="shared" ca="1" si="14"/>
        <v>yes</v>
      </c>
      <c r="K78" s="95"/>
      <c r="L78" s="17">
        <f ca="1">Performances!F10</f>
        <v>1.0786981556990567</v>
      </c>
      <c r="M78" s="17">
        <f ca="1">Performances!F34</f>
        <v>0.55388692462799782</v>
      </c>
      <c r="N78" s="17">
        <f ca="1">Performances!F58</f>
        <v>1.5358750870663453</v>
      </c>
      <c r="P78" s="28" t="s">
        <v>200</v>
      </c>
      <c r="Q78" s="31" t="str">
        <f ca="1">IF(Q76&lt;Q77,"no","yes")</f>
        <v>yes</v>
      </c>
      <c r="R78" s="31" t="str">
        <f t="shared" ref="R78:S78" ca="1" si="15">IF(R76&lt;R77,"no","yes")</f>
        <v>yes</v>
      </c>
      <c r="S78" s="31" t="str">
        <f t="shared" ca="1" si="15"/>
        <v>yes</v>
      </c>
    </row>
    <row r="79" spans="1:19" x14ac:dyDescent="0.25">
      <c r="A79" s="95"/>
      <c r="B79" s="17">
        <f ca="1">Performances!D11</f>
        <v>1.0002858382915936</v>
      </c>
      <c r="C79" s="17">
        <f ca="1">Performances!D35</f>
        <v>1.237275994495906</v>
      </c>
      <c r="D79" s="17">
        <f ca="1">Performances!D59</f>
        <v>0.25486344490768853</v>
      </c>
      <c r="K79" s="95"/>
      <c r="L79" s="17">
        <f ca="1">Performances!F11</f>
        <v>1.4486655959820165</v>
      </c>
      <c r="M79" s="17">
        <f ca="1">Performances!F35</f>
        <v>1.0601715122400799</v>
      </c>
      <c r="N79" s="17">
        <f ca="1">Performances!F59</f>
        <v>1.1265051384458833</v>
      </c>
    </row>
    <row r="80" spans="1:19" x14ac:dyDescent="0.25">
      <c r="A80" s="95"/>
      <c r="B80" s="17">
        <f ca="1">Performances!D12</f>
        <v>0.85943614959668491</v>
      </c>
      <c r="C80" s="17">
        <f ca="1">Performances!D36</f>
        <v>0.39014367794402394</v>
      </c>
      <c r="D80" s="17">
        <f ca="1">Performances!D60</f>
        <v>1.4113226202496698</v>
      </c>
      <c r="F80" t="s">
        <v>201</v>
      </c>
      <c r="K80" s="95"/>
      <c r="L80" s="17">
        <f ca="1">Performances!F12</f>
        <v>0.98611326435018065</v>
      </c>
      <c r="M80" s="17">
        <f ca="1">Performances!F36</f>
        <v>0.99234240564563914</v>
      </c>
      <c r="N80" s="17">
        <f ca="1">Performances!F60</f>
        <v>1.5909066727044276</v>
      </c>
      <c r="P80" t="s">
        <v>201</v>
      </c>
    </row>
    <row r="81" spans="1:19" x14ac:dyDescent="0.25">
      <c r="A81" s="95"/>
      <c r="B81" s="17">
        <f ca="1">Performances!D13</f>
        <v>0.72122896427307603</v>
      </c>
      <c r="C81" s="17">
        <f ca="1">Performances!D37</f>
        <v>1.2530101535575937</v>
      </c>
      <c r="D81" s="17">
        <f ca="1">Performances!D61</f>
        <v>1.2508997520858378</v>
      </c>
      <c r="K81" s="95"/>
      <c r="L81" s="17">
        <f ca="1">Performances!F13</f>
        <v>1.0656849256712033</v>
      </c>
      <c r="M81" s="17">
        <f ca="1">Performances!F37</f>
        <v>0.80452823657708994</v>
      </c>
      <c r="N81" s="17">
        <f ca="1">Performances!F61</f>
        <v>1.1039331125603304</v>
      </c>
    </row>
    <row r="82" spans="1:19" x14ac:dyDescent="0.25">
      <c r="A82" s="95"/>
      <c r="B82" s="17">
        <f ca="1">Performances!D14</f>
        <v>0.83296641910783853</v>
      </c>
      <c r="C82" s="17">
        <f ca="1">Performances!D38</f>
        <v>1.4583215423989082</v>
      </c>
      <c r="D82" s="17">
        <f ca="1">Performances!D62</f>
        <v>0.80264386286288325</v>
      </c>
      <c r="F82" s="52" t="s">
        <v>202</v>
      </c>
      <c r="G82" s="52">
        <f ca="1">[1]!DAGOSTINO(B72:B101)</f>
        <v>3.2379183824787687</v>
      </c>
      <c r="H82" s="52">
        <f ca="1">[1]!DAGOSTINO(C72:C101)</f>
        <v>8.4008217247766694</v>
      </c>
      <c r="I82" s="52">
        <f ca="1">[1]!DAGOSTINO(D72:D101)</f>
        <v>0.89020708120853975</v>
      </c>
      <c r="K82" s="95"/>
      <c r="L82" s="17">
        <f ca="1">Performances!F14</f>
        <v>0.68492365670003619</v>
      </c>
      <c r="M82" s="17">
        <f ca="1">Performances!F38</f>
        <v>1.435791801728961</v>
      </c>
      <c r="N82" s="17">
        <f ca="1">Performances!F62</f>
        <v>0.99712604092891355</v>
      </c>
      <c r="P82" s="52" t="s">
        <v>202</v>
      </c>
      <c r="Q82" s="52">
        <f ca="1">[1]!DAGOSTINO(L72:L101)</f>
        <v>0.98471943725758748</v>
      </c>
      <c r="R82" s="52">
        <f ca="1">[1]!DAGOSTINO(M72:M101)</f>
        <v>6.3012323916828956</v>
      </c>
      <c r="S82" s="52">
        <f ca="1">[1]!DAGOSTINO(N72:N101)</f>
        <v>0.8088718099295189</v>
      </c>
    </row>
    <row r="83" spans="1:19" x14ac:dyDescent="0.25">
      <c r="A83" s="95"/>
      <c r="B83" s="17">
        <f ca="1">Performances!D15</f>
        <v>2.1400013184509166</v>
      </c>
      <c r="C83" s="17">
        <f ca="1">Performances!D39</f>
        <v>0.71977965457335147</v>
      </c>
      <c r="D83" s="17">
        <f ca="1">Performances!D63</f>
        <v>1.325143196531557</v>
      </c>
      <c r="F83" t="s">
        <v>198</v>
      </c>
      <c r="G83" s="65">
        <f ca="1">[1]!DPTEST(B72:B101)</f>
        <v>0.19810478101066908</v>
      </c>
      <c r="H83" s="17">
        <f ca="1">[1]!DPTEST(C72:C101)</f>
        <v>1.4989416967483349E-2</v>
      </c>
      <c r="I83" s="65">
        <f ca="1">[1]!DPTEST(D72:D101)</f>
        <v>0.64075792813445753</v>
      </c>
      <c r="K83" s="95"/>
      <c r="L83" s="17">
        <f ca="1">Performances!F15</f>
        <v>2.0101651068959105</v>
      </c>
      <c r="M83" s="17">
        <f ca="1">Performances!F39</f>
        <v>1.1468399508572757</v>
      </c>
      <c r="N83" s="17">
        <f ca="1">Performances!F63</f>
        <v>1.0097335016692024</v>
      </c>
      <c r="P83" t="s">
        <v>198</v>
      </c>
      <c r="Q83" s="65">
        <f ca="1">[1]!DPTEST(L72:L101)</f>
        <v>0.61118247256395386</v>
      </c>
      <c r="R83" s="17">
        <f ca="1">[1]!DPTEST(M72:M101)</f>
        <v>4.2825729698415582E-2</v>
      </c>
      <c r="S83" s="65">
        <f ca="1">[1]!DPTEST(N72:N101)</f>
        <v>0.6673531553031371</v>
      </c>
    </row>
    <row r="84" spans="1:19" x14ac:dyDescent="0.25">
      <c r="A84" s="95"/>
      <c r="B84" s="17">
        <f ca="1">Performances!D16</f>
        <v>1.5832405060902124</v>
      </c>
      <c r="C84" s="17">
        <f ca="1">Performances!D40</f>
        <v>2.4386418186310599</v>
      </c>
      <c r="D84" s="17">
        <f ca="1">Performances!D64</f>
        <v>0.76437026842918576</v>
      </c>
      <c r="F84" t="s">
        <v>199</v>
      </c>
      <c r="G84">
        <v>0.05</v>
      </c>
      <c r="H84" s="17">
        <v>0.05</v>
      </c>
      <c r="I84" s="17">
        <v>0.05</v>
      </c>
      <c r="K84" s="95"/>
      <c r="L84" s="17">
        <f ca="1">Performances!F16</f>
        <v>1.4365741295110199</v>
      </c>
      <c r="M84" s="17">
        <f ca="1">Performances!F40</f>
        <v>2.17558716600105</v>
      </c>
      <c r="N84" s="17">
        <f ca="1">Performances!F64</f>
        <v>0.5206693936830451</v>
      </c>
      <c r="P84" t="s">
        <v>199</v>
      </c>
      <c r="Q84">
        <v>0.05</v>
      </c>
      <c r="R84" s="17">
        <v>0.05</v>
      </c>
      <c r="S84" s="17">
        <v>0.05</v>
      </c>
    </row>
    <row r="85" spans="1:19" x14ac:dyDescent="0.25">
      <c r="A85" s="95"/>
      <c r="B85" s="17">
        <f ca="1">Performances!D17</f>
        <v>0.70242326426932011</v>
      </c>
      <c r="C85" s="17">
        <f ca="1">Performances!D41</f>
        <v>1.1826055068109602</v>
      </c>
      <c r="D85" s="17">
        <f ca="1">Performances!D65</f>
        <v>0.56674338817295977</v>
      </c>
      <c r="F85" s="28" t="s">
        <v>200</v>
      </c>
      <c r="G85" s="31" t="str">
        <f ca="1">IF(G83&lt;G84,"no","yes")</f>
        <v>yes</v>
      </c>
      <c r="H85" s="31" t="str">
        <f t="shared" ref="H85:I85" ca="1" si="16">IF(H83&lt;H84,"no","yes")</f>
        <v>no</v>
      </c>
      <c r="I85" s="31" t="str">
        <f t="shared" ca="1" si="16"/>
        <v>yes</v>
      </c>
      <c r="K85" s="95"/>
      <c r="L85" s="17">
        <f ca="1">Performances!F17</f>
        <v>0.48437171958054698</v>
      </c>
      <c r="M85" s="17">
        <f ca="1">Performances!F41</f>
        <v>0.88330006084135892</v>
      </c>
      <c r="N85" s="17">
        <f ca="1">Performances!F65</f>
        <v>0.64576538665293637</v>
      </c>
      <c r="P85" s="28" t="s">
        <v>200</v>
      </c>
      <c r="Q85" s="31" t="str">
        <f ca="1">IF(Q83&lt;Q84,"no","yes")</f>
        <v>yes</v>
      </c>
      <c r="R85" s="31" t="str">
        <f t="shared" ref="R85:S85" ca="1" si="17">IF(R83&lt;R84,"no","yes")</f>
        <v>no</v>
      </c>
      <c r="S85" s="31" t="str">
        <f t="shared" ca="1" si="17"/>
        <v>yes</v>
      </c>
    </row>
    <row r="86" spans="1:19" x14ac:dyDescent="0.25">
      <c r="A86" s="96"/>
      <c r="B86" s="17">
        <f ca="1">Performances!D18</f>
        <v>0.56978231842487581</v>
      </c>
      <c r="C86" s="17">
        <f ca="1">Performances!D42</f>
        <v>1.0615374469148846</v>
      </c>
      <c r="D86" s="17">
        <f ca="1">Performances!D66</f>
        <v>1.450699737641302</v>
      </c>
      <c r="K86" s="96"/>
      <c r="L86" s="17">
        <f ca="1">Performances!F18</f>
        <v>0.6522524763324703</v>
      </c>
      <c r="M86" s="17">
        <f ca="1">Performances!F42</f>
        <v>0.93670642137935722</v>
      </c>
      <c r="N86" s="17">
        <f ca="1">Performances!F66</f>
        <v>1.2531878067874642</v>
      </c>
    </row>
    <row r="87" spans="1:19" x14ac:dyDescent="0.25">
      <c r="A87" s="109" t="s">
        <v>186</v>
      </c>
      <c r="B87" s="17">
        <f ca="1">Performances!H4</f>
        <v>1.1656828838192608</v>
      </c>
      <c r="C87" s="17">
        <f ca="1">Performances!H28</f>
        <v>0.63718434017794623</v>
      </c>
      <c r="D87" s="17">
        <f ca="1">Performances!H52</f>
        <v>0.83930736450677279</v>
      </c>
      <c r="K87" s="109" t="s">
        <v>186</v>
      </c>
      <c r="L87" s="17">
        <f ca="1">Performances!H4</f>
        <v>1.1656828838192608</v>
      </c>
      <c r="M87" s="17">
        <f ca="1">Performances!H28</f>
        <v>0.63718434017794623</v>
      </c>
      <c r="N87" s="17">
        <f ca="1">Performances!H52</f>
        <v>0.83930736450677279</v>
      </c>
    </row>
    <row r="88" spans="1:19" x14ac:dyDescent="0.25">
      <c r="A88" s="95"/>
      <c r="B88" s="17">
        <f ca="1">Performances!H5</f>
        <v>0.94987058338603192</v>
      </c>
      <c r="C88" s="17">
        <f ca="1">Performances!H29</f>
        <v>0.27633303425232608</v>
      </c>
      <c r="D88" s="17">
        <f ca="1">Performances!H53</f>
        <v>1.1020833330188133</v>
      </c>
      <c r="K88" s="95"/>
      <c r="L88" s="17">
        <f ca="1">Performances!H5</f>
        <v>0.94987058338603192</v>
      </c>
      <c r="M88" s="17">
        <f ca="1">Performances!H29</f>
        <v>0.27633303425232608</v>
      </c>
      <c r="N88" s="17">
        <f ca="1">Performances!H53</f>
        <v>1.1020833330188133</v>
      </c>
    </row>
    <row r="89" spans="1:19" x14ac:dyDescent="0.25">
      <c r="A89" s="95"/>
      <c r="B89" s="17">
        <f ca="1">Performances!H6</f>
        <v>0.65953547097082166</v>
      </c>
      <c r="C89" s="17">
        <f ca="1">Performances!H30</f>
        <v>0.63273178023463073</v>
      </c>
      <c r="D89" s="17">
        <f ca="1">Performances!H54</f>
        <v>0.83225654066698196</v>
      </c>
      <c r="K89" s="95"/>
      <c r="L89" s="17">
        <f ca="1">Performances!H6</f>
        <v>0.65953547097082166</v>
      </c>
      <c r="M89" s="17">
        <f ca="1">Performances!H30</f>
        <v>0.63273178023463073</v>
      </c>
      <c r="N89" s="17">
        <f ca="1">Performances!H54</f>
        <v>0.83225654066698196</v>
      </c>
    </row>
    <row r="90" spans="1:19" x14ac:dyDescent="0.25">
      <c r="A90" s="95"/>
      <c r="B90" s="17">
        <f ca="1">Performances!H7</f>
        <v>0.70265878668391757</v>
      </c>
      <c r="C90" s="17">
        <f ca="1">Performances!H31</f>
        <v>1.1188075881581632</v>
      </c>
      <c r="D90" s="17">
        <f ca="1">Performances!H55</f>
        <v>1.1989684597555696</v>
      </c>
      <c r="K90" s="95"/>
      <c r="L90" s="17">
        <f ca="1">Performances!H7</f>
        <v>0.70265878668391757</v>
      </c>
      <c r="M90" s="17">
        <f ca="1">Performances!H31</f>
        <v>1.1188075881581632</v>
      </c>
      <c r="N90" s="17">
        <f ca="1">Performances!H55</f>
        <v>1.1989684597555696</v>
      </c>
    </row>
    <row r="91" spans="1:19" x14ac:dyDescent="0.25">
      <c r="A91" s="95"/>
      <c r="B91" s="17">
        <f ca="1">Performances!H8</f>
        <v>1.6161607435081429</v>
      </c>
      <c r="C91" s="17">
        <f ca="1">Performances!H32</f>
        <v>0.6498416294130025</v>
      </c>
      <c r="D91" s="17">
        <f ca="1">Performances!H56</f>
        <v>1.3696304789553051</v>
      </c>
      <c r="K91" s="95"/>
      <c r="L91" s="17">
        <f ca="1">Performances!H8</f>
        <v>1.6161607435081429</v>
      </c>
      <c r="M91" s="17">
        <f ca="1">Performances!H32</f>
        <v>0.6498416294130025</v>
      </c>
      <c r="N91" s="17">
        <f ca="1">Performances!H56</f>
        <v>1.3696304789553051</v>
      </c>
    </row>
    <row r="92" spans="1:19" x14ac:dyDescent="0.25">
      <c r="A92" s="95"/>
      <c r="B92" s="17">
        <f ca="1">Performances!H9</f>
        <v>1.2201483681293623</v>
      </c>
      <c r="C92" s="17">
        <f ca="1">Performances!H33</f>
        <v>0.27168323201175965</v>
      </c>
      <c r="D92" s="17">
        <f ca="1">Performances!H57</f>
        <v>0.65770631056531803</v>
      </c>
      <c r="K92" s="95"/>
      <c r="L92" s="17">
        <f ca="1">Performances!H9</f>
        <v>1.2201483681293623</v>
      </c>
      <c r="M92" s="17">
        <f ca="1">Performances!H33</f>
        <v>0.27168323201175965</v>
      </c>
      <c r="N92" s="17">
        <f ca="1">Performances!H57</f>
        <v>0.65770631056531803</v>
      </c>
    </row>
    <row r="93" spans="1:19" x14ac:dyDescent="0.25">
      <c r="A93" s="95"/>
      <c r="B93" s="17">
        <f ca="1">Performances!H10</f>
        <v>0.8833903169738796</v>
      </c>
      <c r="C93" s="17">
        <f ca="1">Performances!H34</f>
        <v>0.77545370688900928</v>
      </c>
      <c r="D93" s="17">
        <f ca="1">Performances!H58</f>
        <v>1.8427814725298566</v>
      </c>
      <c r="K93" s="95"/>
      <c r="L93" s="17">
        <f ca="1">Performances!H10</f>
        <v>0.8833903169738796</v>
      </c>
      <c r="M93" s="17">
        <f ca="1">Performances!H34</f>
        <v>0.77545370688900928</v>
      </c>
      <c r="N93" s="17">
        <f ca="1">Performances!H58</f>
        <v>1.8427814725298566</v>
      </c>
    </row>
    <row r="94" spans="1:19" x14ac:dyDescent="0.25">
      <c r="A94" s="95"/>
      <c r="B94" s="17">
        <f ca="1">Performances!H11</f>
        <v>1.449848401212094</v>
      </c>
      <c r="C94" s="17">
        <f ca="1">Performances!H35</f>
        <v>1.3964257560502544</v>
      </c>
      <c r="D94" s="17">
        <f ca="1">Performances!H59</f>
        <v>1.136772318024911</v>
      </c>
      <c r="K94" s="95"/>
      <c r="L94" s="17">
        <f ca="1">Performances!H11</f>
        <v>1.449848401212094</v>
      </c>
      <c r="M94" s="17">
        <f ca="1">Performances!H35</f>
        <v>1.3964257560502544</v>
      </c>
      <c r="N94" s="17">
        <f ca="1">Performances!H59</f>
        <v>1.136772318024911</v>
      </c>
    </row>
    <row r="95" spans="1:19" x14ac:dyDescent="0.25">
      <c r="A95" s="95"/>
      <c r="B95" s="17">
        <f ca="1">Performances!H12</f>
        <v>1.3548770011401885</v>
      </c>
      <c r="C95" s="17">
        <f ca="1">Performances!H36</f>
        <v>0.86887627802311174</v>
      </c>
      <c r="D95" s="17">
        <f ca="1">Performances!H60</f>
        <v>1.4569005647380757</v>
      </c>
      <c r="K95" s="95"/>
      <c r="L95" s="17">
        <f ca="1">Performances!H12</f>
        <v>1.3548770011401885</v>
      </c>
      <c r="M95" s="17">
        <f ca="1">Performances!H36</f>
        <v>0.86887627802311174</v>
      </c>
      <c r="N95" s="17">
        <f ca="1">Performances!H60</f>
        <v>1.4569005647380757</v>
      </c>
    </row>
    <row r="96" spans="1:19" x14ac:dyDescent="0.25">
      <c r="A96" s="95"/>
      <c r="B96" s="17">
        <f ca="1">Performances!H13</f>
        <v>1.3249899527606557</v>
      </c>
      <c r="C96" s="17">
        <f ca="1">Performances!H37</f>
        <v>0.65166656657406252</v>
      </c>
      <c r="D96" s="17">
        <f ca="1">Performances!H61</f>
        <v>1.5125842571366528</v>
      </c>
      <c r="K96" s="95"/>
      <c r="L96" s="17">
        <f ca="1">Performances!H13</f>
        <v>1.3249899527606557</v>
      </c>
      <c r="M96" s="17">
        <f ca="1">Performances!H37</f>
        <v>0.65166656657406252</v>
      </c>
      <c r="N96" s="17">
        <f ca="1">Performances!H61</f>
        <v>1.5125842571366528</v>
      </c>
    </row>
    <row r="97" spans="1:14" x14ac:dyDescent="0.25">
      <c r="A97" s="95"/>
      <c r="B97" s="17">
        <f ca="1">Performances!H14</f>
        <v>0.84767386422818902</v>
      </c>
      <c r="C97" s="17">
        <f ca="1">Performances!H38</f>
        <v>1.3043047416568181</v>
      </c>
      <c r="D97" s="17">
        <f ca="1">Performances!H62</f>
        <v>1.0256493166794904</v>
      </c>
      <c r="K97" s="95"/>
      <c r="L97" s="17">
        <f ca="1">Performances!H14</f>
        <v>0.84767386422818902</v>
      </c>
      <c r="M97" s="17">
        <f ca="1">Performances!H38</f>
        <v>1.3043047416568181</v>
      </c>
      <c r="N97" s="17">
        <f ca="1">Performances!H62</f>
        <v>1.0256493166794904</v>
      </c>
    </row>
    <row r="98" spans="1:14" x14ac:dyDescent="0.25">
      <c r="A98" s="95"/>
      <c r="B98" s="17">
        <f ca="1">Performances!H15</f>
        <v>1.9730883054445156</v>
      </c>
      <c r="C98" s="17">
        <f ca="1">Performances!H39</f>
        <v>0.59413382430244077</v>
      </c>
      <c r="D98" s="17">
        <f ca="1">Performances!H63</f>
        <v>1.0108556143079386</v>
      </c>
      <c r="K98" s="95"/>
      <c r="L98" s="17">
        <f ca="1">Performances!H15</f>
        <v>1.9730883054445156</v>
      </c>
      <c r="M98" s="17">
        <f ca="1">Performances!H39</f>
        <v>0.59413382430244077</v>
      </c>
      <c r="N98" s="17">
        <f ca="1">Performances!H63</f>
        <v>1.0108556143079386</v>
      </c>
    </row>
    <row r="99" spans="1:14" x14ac:dyDescent="0.25">
      <c r="A99" s="95"/>
      <c r="B99" s="17">
        <f ca="1">Performances!H16</f>
        <v>1.6969003499093525</v>
      </c>
      <c r="C99" s="17">
        <f ca="1">Performances!H40</f>
        <v>1.7974816269718659</v>
      </c>
      <c r="D99" s="17">
        <f ca="1">Performances!H64</f>
        <v>0.8453148191366725</v>
      </c>
      <c r="K99" s="95"/>
      <c r="L99" s="17">
        <f ca="1">Performances!H16</f>
        <v>1.6969003499093525</v>
      </c>
      <c r="M99" s="17">
        <f ca="1">Performances!H40</f>
        <v>1.7974816269718659</v>
      </c>
      <c r="N99" s="17">
        <f ca="1">Performances!H64</f>
        <v>0.8453148191366725</v>
      </c>
    </row>
    <row r="100" spans="1:14" x14ac:dyDescent="0.25">
      <c r="A100" s="95"/>
      <c r="B100" s="17">
        <f ca="1">Performances!H17</f>
        <v>0.47272035556830161</v>
      </c>
      <c r="C100" s="17">
        <f ca="1">Performances!H41</f>
        <v>0.83051192562904053</v>
      </c>
      <c r="D100" s="17">
        <f ca="1">Performances!H65</f>
        <v>0.52468759088350947</v>
      </c>
      <c r="K100" s="95"/>
      <c r="L100" s="17">
        <f ca="1">Performances!H17</f>
        <v>0.47272035556830161</v>
      </c>
      <c r="M100" s="17">
        <f ca="1">Performances!H41</f>
        <v>0.83051192562904053</v>
      </c>
      <c r="N100" s="17">
        <f ca="1">Performances!H65</f>
        <v>0.52468759088350947</v>
      </c>
    </row>
    <row r="101" spans="1:14" x14ac:dyDescent="0.25">
      <c r="A101" s="96"/>
      <c r="B101" s="17">
        <f ca="1">Performances!H18</f>
        <v>0.68818398086286625</v>
      </c>
      <c r="C101" s="17">
        <f ca="1">Performances!H42</f>
        <v>1.3457765155412089</v>
      </c>
      <c r="D101" s="17">
        <f ca="1">Performances!H66</f>
        <v>1.4859764457484417</v>
      </c>
      <c r="K101" s="96"/>
      <c r="L101" s="17">
        <f ca="1">Performances!H18</f>
        <v>0.68818398086286625</v>
      </c>
      <c r="M101" s="17">
        <f ca="1">Performances!H42</f>
        <v>1.3457765155412089</v>
      </c>
      <c r="N101" s="17">
        <f ca="1">Performances!H66</f>
        <v>1.4859764457484417</v>
      </c>
    </row>
  </sheetData>
  <mergeCells count="24">
    <mergeCell ref="A87:A101"/>
    <mergeCell ref="K72:K86"/>
    <mergeCell ref="K87:K101"/>
    <mergeCell ref="F71:I71"/>
    <mergeCell ref="A35:I35"/>
    <mergeCell ref="K35:S35"/>
    <mergeCell ref="A38:A52"/>
    <mergeCell ref="A53:A67"/>
    <mergeCell ref="F37:I37"/>
    <mergeCell ref="K38:K52"/>
    <mergeCell ref="K53:K67"/>
    <mergeCell ref="A69:I69"/>
    <mergeCell ref="K69:S69"/>
    <mergeCell ref="P37:S37"/>
    <mergeCell ref="A72:A86"/>
    <mergeCell ref="P71:S71"/>
    <mergeCell ref="A1:I1"/>
    <mergeCell ref="A4:A18"/>
    <mergeCell ref="A19:A33"/>
    <mergeCell ref="F3:I3"/>
    <mergeCell ref="K1:S1"/>
    <mergeCell ref="K4:K18"/>
    <mergeCell ref="K19:K33"/>
    <mergeCell ref="P3:S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31"/>
  <sheetViews>
    <sheetView workbookViewId="0">
      <selection activeCell="AK119" sqref="AK119"/>
    </sheetView>
  </sheetViews>
  <sheetFormatPr baseColWidth="10" defaultRowHeight="13.2" x14ac:dyDescent="0.25"/>
  <sheetData>
    <row r="1" spans="1:49" x14ac:dyDescent="0.25">
      <c r="A1" s="67" t="s">
        <v>183</v>
      </c>
      <c r="B1" s="67"/>
      <c r="C1" s="67"/>
      <c r="E1" s="110" t="s">
        <v>251</v>
      </c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110"/>
      <c r="AC1" s="110"/>
      <c r="AD1" s="110"/>
      <c r="AE1" s="110"/>
      <c r="AF1" s="110"/>
      <c r="AG1" s="110"/>
      <c r="AH1" s="110"/>
      <c r="AI1" s="110"/>
      <c r="AJ1" s="110"/>
      <c r="AK1" s="110"/>
      <c r="AL1" s="110"/>
      <c r="AM1" s="110"/>
      <c r="AN1" s="110"/>
      <c r="AO1" s="110"/>
      <c r="AP1" s="110"/>
      <c r="AQ1" s="110"/>
      <c r="AR1" s="110"/>
      <c r="AS1" s="110"/>
      <c r="AT1" s="110"/>
      <c r="AU1" s="110"/>
      <c r="AV1" s="110"/>
      <c r="AW1" s="110"/>
    </row>
    <row r="2" spans="1:49" x14ac:dyDescent="0.25">
      <c r="A2" s="66" t="s">
        <v>182</v>
      </c>
      <c r="B2" s="66" t="s">
        <v>190</v>
      </c>
      <c r="C2" s="66" t="s">
        <v>191</v>
      </c>
      <c r="E2" s="110" t="s">
        <v>182</v>
      </c>
      <c r="F2" s="110"/>
      <c r="G2" s="110"/>
      <c r="H2" s="110"/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 t="s">
        <v>190</v>
      </c>
      <c r="U2" s="110"/>
      <c r="V2" s="110"/>
      <c r="W2" s="110"/>
      <c r="X2" s="110"/>
      <c r="Y2" s="110"/>
      <c r="Z2" s="110"/>
      <c r="AA2" s="110"/>
      <c r="AB2" s="110"/>
      <c r="AC2" s="110"/>
      <c r="AD2" s="110"/>
      <c r="AE2" s="110"/>
      <c r="AF2" s="110"/>
      <c r="AG2" s="110"/>
      <c r="AH2" s="110"/>
      <c r="AI2" s="110" t="s">
        <v>191</v>
      </c>
      <c r="AJ2" s="110"/>
      <c r="AK2" s="110"/>
      <c r="AL2" s="110"/>
      <c r="AM2" s="110"/>
      <c r="AN2" s="110"/>
      <c r="AO2" s="110"/>
      <c r="AP2" s="110"/>
      <c r="AQ2" s="110"/>
      <c r="AR2" s="110"/>
      <c r="AS2" s="110"/>
      <c r="AT2" s="110"/>
      <c r="AU2" s="110"/>
      <c r="AV2" s="110"/>
      <c r="AW2" s="110"/>
    </row>
    <row r="3" spans="1:49" x14ac:dyDescent="0.25">
      <c r="A3" s="17">
        <f ca="1">Performances!B4</f>
        <v>1.5506181875189335</v>
      </c>
      <c r="B3" s="17">
        <f ca="1">Performances!B28</f>
        <v>2.5693418982500269</v>
      </c>
      <c r="C3" s="17">
        <f ca="1">Performances!B52</f>
        <v>1.9261849675332863</v>
      </c>
      <c r="E3" s="114" t="s">
        <v>252</v>
      </c>
      <c r="F3" s="114"/>
      <c r="G3" s="114"/>
      <c r="H3" s="114"/>
      <c r="I3" s="114"/>
      <c r="J3" s="114"/>
      <c r="K3" s="114"/>
      <c r="L3" s="114"/>
      <c r="M3" s="114"/>
      <c r="N3" s="114"/>
      <c r="O3" s="115" t="s">
        <v>268</v>
      </c>
      <c r="P3" s="115"/>
      <c r="Q3" s="115"/>
      <c r="R3" s="115"/>
      <c r="S3" s="115"/>
      <c r="T3" s="114" t="s">
        <v>252</v>
      </c>
      <c r="U3" s="114"/>
      <c r="V3" s="114"/>
      <c r="W3" s="114"/>
      <c r="X3" s="114"/>
      <c r="Y3" s="114"/>
      <c r="Z3" s="114"/>
      <c r="AA3" s="114"/>
      <c r="AB3" s="114"/>
      <c r="AC3" s="114"/>
      <c r="AD3" s="114" t="s">
        <v>268</v>
      </c>
      <c r="AE3" s="114"/>
      <c r="AF3" s="114"/>
      <c r="AG3" s="114"/>
      <c r="AH3" s="114"/>
      <c r="AI3" s="114" t="s">
        <v>252</v>
      </c>
      <c r="AJ3" s="114"/>
      <c r="AK3" s="114"/>
      <c r="AL3" s="114"/>
      <c r="AM3" s="114"/>
      <c r="AN3" s="114"/>
      <c r="AO3" s="114"/>
      <c r="AP3" s="114"/>
      <c r="AQ3" s="114"/>
      <c r="AR3" s="114"/>
      <c r="AS3" s="115" t="s">
        <v>268</v>
      </c>
      <c r="AT3" s="115"/>
      <c r="AU3" s="115"/>
      <c r="AV3" s="115"/>
      <c r="AW3" s="115"/>
    </row>
    <row r="4" spans="1:49" x14ac:dyDescent="0.25">
      <c r="A4" s="17">
        <f ca="1">Performances!B5</f>
        <v>1.8936963885101048</v>
      </c>
      <c r="B4" s="17">
        <f ca="1">Performances!B29</f>
        <v>0.96357608178305276</v>
      </c>
      <c r="C4" s="17">
        <f ca="1">Performances!B53</f>
        <v>2.5284818972587297</v>
      </c>
    </row>
    <row r="5" spans="1:49" ht="13.8" thickBot="1" x14ac:dyDescent="0.3">
      <c r="A5" s="17">
        <f ca="1">Performances!B6</f>
        <v>1.106001766618828</v>
      </c>
      <c r="B5" s="17">
        <f ca="1">Performances!B30</f>
        <v>1.09002077030138</v>
      </c>
      <c r="C5" s="17">
        <f ca="1">Performances!B54</f>
        <v>1.4398795325484033</v>
      </c>
      <c r="E5" t="s">
        <v>253</v>
      </c>
      <c r="H5" t="s">
        <v>205</v>
      </c>
      <c r="I5">
        <v>0.05</v>
      </c>
      <c r="K5" t="s">
        <v>254</v>
      </c>
      <c r="L5">
        <v>0</v>
      </c>
      <c r="P5" t="str">
        <f>A2</f>
        <v>Groupe 1</v>
      </c>
      <c r="Q5" t="str">
        <f>A68</f>
        <v>Groupe 1</v>
      </c>
      <c r="T5" t="s">
        <v>253</v>
      </c>
      <c r="W5" t="s">
        <v>205</v>
      </c>
      <c r="X5">
        <v>0.05</v>
      </c>
      <c r="Z5" t="s">
        <v>254</v>
      </c>
      <c r="AA5">
        <v>0</v>
      </c>
      <c r="AE5" t="str">
        <f>B2</f>
        <v>Groupe 2</v>
      </c>
      <c r="AF5" t="str">
        <f>B68</f>
        <v>Groupe 2</v>
      </c>
      <c r="AI5" t="s">
        <v>253</v>
      </c>
      <c r="AL5" t="s">
        <v>205</v>
      </c>
      <c r="AM5">
        <v>0.05</v>
      </c>
      <c r="AO5" t="s">
        <v>254</v>
      </c>
      <c r="AP5">
        <v>0</v>
      </c>
      <c r="AT5" t="str">
        <f>C2</f>
        <v>Groupe 3</v>
      </c>
      <c r="AU5" t="str">
        <f>C68</f>
        <v>Groupe 3</v>
      </c>
    </row>
    <row r="6" spans="1:49" ht="13.8" thickTop="1" x14ac:dyDescent="0.25">
      <c r="A6" s="17">
        <f ca="1">Performances!B7</f>
        <v>2.6358915822305153</v>
      </c>
      <c r="B6" s="17">
        <f ca="1">Performances!B31</f>
        <v>1.3608107990166893</v>
      </c>
      <c r="C6" s="17">
        <f ca="1">Performances!B55</f>
        <v>2.0912258211873915</v>
      </c>
      <c r="E6" s="36" t="s">
        <v>255</v>
      </c>
      <c r="F6" s="36" t="s">
        <v>195</v>
      </c>
      <c r="G6" s="36" t="s">
        <v>193</v>
      </c>
      <c r="H6" s="36" t="s">
        <v>256</v>
      </c>
      <c r="I6" s="36" t="s">
        <v>209</v>
      </c>
      <c r="J6" s="36" t="s">
        <v>257</v>
      </c>
      <c r="K6" s="36" t="s">
        <v>214</v>
      </c>
      <c r="L6" s="36" t="s">
        <v>258</v>
      </c>
      <c r="M6" s="36" t="s">
        <v>259</v>
      </c>
      <c r="O6" t="s">
        <v>225</v>
      </c>
      <c r="P6" s="69">
        <f ca="1">MEDIAN(A3:A17)</f>
        <v>1.8729427854467871</v>
      </c>
      <c r="Q6" s="70">
        <f ca="1">MEDIAN(A69:A83)</f>
        <v>1.1656828838192608</v>
      </c>
      <c r="T6" s="36" t="s">
        <v>255</v>
      </c>
      <c r="U6" s="36" t="s">
        <v>195</v>
      </c>
      <c r="V6" s="36" t="s">
        <v>193</v>
      </c>
      <c r="W6" s="36" t="s">
        <v>256</v>
      </c>
      <c r="X6" s="36" t="s">
        <v>209</v>
      </c>
      <c r="Y6" s="36" t="s">
        <v>257</v>
      </c>
      <c r="Z6" s="36" t="s">
        <v>214</v>
      </c>
      <c r="AA6" s="36" t="s">
        <v>258</v>
      </c>
      <c r="AB6" s="36" t="s">
        <v>259</v>
      </c>
      <c r="AD6" t="s">
        <v>225</v>
      </c>
      <c r="AE6" s="69">
        <f ca="1">MEDIAN(B3:B17)</f>
        <v>1.7069559938338621</v>
      </c>
      <c r="AF6" s="70">
        <f ca="1">MEDIAN(B69:B83)</f>
        <v>0.77545370688900928</v>
      </c>
      <c r="AI6" s="36" t="s">
        <v>255</v>
      </c>
      <c r="AJ6" s="36" t="s">
        <v>195</v>
      </c>
      <c r="AK6" s="36" t="s">
        <v>193</v>
      </c>
      <c r="AL6" s="36" t="s">
        <v>256</v>
      </c>
      <c r="AM6" s="36" t="s">
        <v>209</v>
      </c>
      <c r="AN6" s="36" t="s">
        <v>257</v>
      </c>
      <c r="AO6" s="36" t="s">
        <v>214</v>
      </c>
      <c r="AP6" s="36" t="s">
        <v>258</v>
      </c>
      <c r="AQ6" s="36" t="s">
        <v>259</v>
      </c>
      <c r="AS6" t="s">
        <v>225</v>
      </c>
      <c r="AT6" s="69">
        <f ca="1">MEDIAN(C3:C17)</f>
        <v>1.7691133177412985</v>
      </c>
      <c r="AU6" s="70">
        <f ca="1">MEDIAN(C69:C83)</f>
        <v>1.1020833330188133</v>
      </c>
    </row>
    <row r="7" spans="1:49" x14ac:dyDescent="0.25">
      <c r="A7" s="17">
        <f ca="1">Performances!B8</f>
        <v>1.8349692418330943</v>
      </c>
      <c r="B7" s="17">
        <f ca="1">Performances!B32</f>
        <v>2.1348822558185314</v>
      </c>
      <c r="C7" s="17">
        <f ca="1">Performances!B56</f>
        <v>2.8598572728882559</v>
      </c>
      <c r="E7" t="str">
        <f>A2</f>
        <v>Groupe 1</v>
      </c>
      <c r="F7">
        <f ca="1">COUNT(A3:A17)</f>
        <v>15</v>
      </c>
      <c r="G7">
        <f ca="1">AVERAGE(A3:A17)</f>
        <v>2.0027183322637012</v>
      </c>
      <c r="H7">
        <f ca="1">_xlfn.STDEV.S(A3:A17)</f>
        <v>0.75174734360120898</v>
      </c>
      <c r="T7" t="str">
        <f>B2</f>
        <v>Groupe 2</v>
      </c>
      <c r="U7">
        <f ca="1">COUNT(B3:B17)</f>
        <v>15</v>
      </c>
      <c r="V7">
        <f ca="1">AVERAGE(B3:B17)</f>
        <v>1.6541930537503835</v>
      </c>
      <c r="W7">
        <f ca="1">_xlfn.STDEV.S(B3:B17)</f>
        <v>0.6963926955099955</v>
      </c>
      <c r="AI7" t="str">
        <f>C2</f>
        <v>Groupe 3</v>
      </c>
      <c r="AJ7">
        <f ca="1">COUNT(C3:C17)</f>
        <v>15</v>
      </c>
      <c r="AK7">
        <f ca="1">AVERAGE(C3:C17)</f>
        <v>1.7851713120609911</v>
      </c>
      <c r="AL7">
        <f ca="1">_xlfn.STDEV.S(C3:C17)</f>
        <v>0.51399728550824786</v>
      </c>
    </row>
    <row r="8" spans="1:49" x14ac:dyDescent="0.25">
      <c r="A8" s="17">
        <f ca="1">Performances!B9</f>
        <v>2.5257966723069041</v>
      </c>
      <c r="B8" s="17">
        <f ca="1">Performances!B33</f>
        <v>2.6210608156188595</v>
      </c>
      <c r="C8" s="17">
        <f ca="1">Performances!B57</f>
        <v>1.4761115551456081</v>
      </c>
      <c r="E8" t="str">
        <f>A68</f>
        <v>Groupe 1</v>
      </c>
      <c r="F8">
        <f ca="1">COUNT(A69:A83)</f>
        <v>15</v>
      </c>
      <c r="G8">
        <f ca="1">AVERAGE(A69:A83)</f>
        <v>1.133715290973172</v>
      </c>
      <c r="H8">
        <f ca="1">_xlfn.STDEV.S(A69:A83)</f>
        <v>0.43693405514485034</v>
      </c>
      <c r="O8" t="s">
        <v>227</v>
      </c>
      <c r="P8" s="45">
        <f ca="1">SUMPRODUCT(--ISNUMBER(A3:A17),--ISNUMBER(A69:A83))</f>
        <v>15</v>
      </c>
      <c r="T8" t="str">
        <f>B68</f>
        <v>Groupe 2</v>
      </c>
      <c r="U8">
        <f ca="1">COUNT(B69:B83)</f>
        <v>15</v>
      </c>
      <c r="V8">
        <f ca="1">AVERAGE(B69:B83)</f>
        <v>0.8767475030590427</v>
      </c>
      <c r="W8">
        <f ca="1">_xlfn.STDEV.S(B69:B83)</f>
        <v>0.43237022053455221</v>
      </c>
      <c r="AD8" t="s">
        <v>227</v>
      </c>
      <c r="AE8" s="45">
        <f ca="1">SUMPRODUCT(--ISNUMBER(B3:B17),--ISNUMBER(B69:B83))</f>
        <v>15</v>
      </c>
      <c r="AI8" t="str">
        <f>C68</f>
        <v>Groupe 3</v>
      </c>
      <c r="AJ8">
        <f ca="1">COUNT(C69:C83)</f>
        <v>15</v>
      </c>
      <c r="AK8">
        <f ca="1">AVERAGE(C69:C83)</f>
        <v>1.1227649924436207</v>
      </c>
      <c r="AL8">
        <f ca="1">_xlfn.STDEV.S(C69:C83)</f>
        <v>0.36045395085045839</v>
      </c>
      <c r="AS8" t="s">
        <v>227</v>
      </c>
      <c r="AT8" s="45">
        <f ca="1">SUMPRODUCT(--ISNUMBER(C3:C17),--ISNUMBER(C69:C83))</f>
        <v>15</v>
      </c>
    </row>
    <row r="9" spans="1:49" x14ac:dyDescent="0.25">
      <c r="A9" s="17">
        <f ca="1">Performances!B10</f>
        <v>2.1875165076132141</v>
      </c>
      <c r="B9" s="17">
        <f ca="1">Performances!B34</f>
        <v>1.8205524331112046</v>
      </c>
      <c r="C9" s="17">
        <f ca="1">Performances!B58</f>
        <v>2.4398642885400843</v>
      </c>
      <c r="E9" s="52" t="s">
        <v>260</v>
      </c>
      <c r="F9" s="52">
        <f ca="1">F8</f>
        <v>15</v>
      </c>
      <c r="G9" s="52">
        <f ca="1">G7-G8</f>
        <v>0.86900304129052919</v>
      </c>
      <c r="H9" s="52">
        <f t="array" aca="1" ref="H9" ca="1">_xlfn.STDEV.S(A3:A17-A69:A83)</f>
        <v>0.70613871421482199</v>
      </c>
      <c r="I9" s="52">
        <f ca="1">H9/SQRT(F9)</f>
        <v>0.18232423201775494</v>
      </c>
      <c r="J9" s="52">
        <f ca="1">(G7-G8-L5)/I9</f>
        <v>4.7662509347956812</v>
      </c>
      <c r="K9" s="52">
        <f ca="1">F9-1</f>
        <v>14</v>
      </c>
      <c r="L9" s="52">
        <f ca="1">ABS(G7-G8-L5)/H9</f>
        <v>1.2306406996206138</v>
      </c>
      <c r="M9" s="52">
        <f ca="1">SQRT(J9^2/(J9^2+K9))</f>
        <v>0.78657915594138827</v>
      </c>
      <c r="O9" t="s">
        <v>269</v>
      </c>
      <c r="P9" s="46">
        <f ca="1">SUMPRODUCT(--ISNUMBER(A3:A17),--ISNUMBER(A69:A83),--(A3:A17&lt;&gt;A69:A83))</f>
        <v>15</v>
      </c>
      <c r="T9" s="52" t="s">
        <v>260</v>
      </c>
      <c r="U9" s="52">
        <f ca="1">U8</f>
        <v>15</v>
      </c>
      <c r="V9" s="52">
        <f ca="1">V7-V8</f>
        <v>0.7774455506913408</v>
      </c>
      <c r="W9" s="52">
        <f t="array" aca="1" ref="W9" ca="1">_xlfn.STDEV.S(B3:B17-B69:B83)</f>
        <v>0.81080590858212054</v>
      </c>
      <c r="X9" s="52">
        <f ca="1">W9/SQRT(U9)</f>
        <v>0.20934918539634173</v>
      </c>
      <c r="Y9" s="52">
        <f ca="1">(V7-V8-AA5)/X9</f>
        <v>3.7136306464220246</v>
      </c>
      <c r="Z9" s="52">
        <f ca="1">U9-1</f>
        <v>14</v>
      </c>
      <c r="AA9" s="52">
        <f ca="1">ABS(V7-V8-AA5)/W9</f>
        <v>0.95885530983719891</v>
      </c>
      <c r="AB9" s="52">
        <f ca="1">SQRT(Y9^2/(Y9^2+Z9))</f>
        <v>0.70444356972488031</v>
      </c>
      <c r="AD9" t="s">
        <v>269</v>
      </c>
      <c r="AE9" s="46">
        <f ca="1">SUMPRODUCT(--ISNUMBER(B3:B17),--ISNUMBER(B69:B83),--(B3:B17&lt;&gt;B69:B83))</f>
        <v>15</v>
      </c>
      <c r="AI9" s="52" t="s">
        <v>260</v>
      </c>
      <c r="AJ9" s="52">
        <f ca="1">AJ8</f>
        <v>15</v>
      </c>
      <c r="AK9" s="52">
        <f ca="1">AK7-AK8</f>
        <v>0.6624063196173704</v>
      </c>
      <c r="AL9" s="52">
        <f t="array" aca="1" ref="AL9" ca="1">_xlfn.STDEV.S(C3:C17-C69:C83)</f>
        <v>0.57364044687286198</v>
      </c>
      <c r="AM9" s="52">
        <f ca="1">AL9/SQRT(AJ9)</f>
        <v>0.14811332649663833</v>
      </c>
      <c r="AN9" s="52">
        <f ca="1">(AK7-AK8-AP5)/AM9</f>
        <v>4.4722938528587077</v>
      </c>
      <c r="AO9" s="52">
        <f ca="1">AJ9-1</f>
        <v>14</v>
      </c>
      <c r="AP9" s="52">
        <f ca="1">ABS(AK7-AK8-AP5)/AL9</f>
        <v>1.1547413074311721</v>
      </c>
      <c r="AQ9" s="52">
        <f ca="1">SQRT(AN9^2/(AN9^2+AO9))</f>
        <v>0.76697613878330839</v>
      </c>
      <c r="AS9" t="s">
        <v>269</v>
      </c>
      <c r="AT9" s="46">
        <f ca="1">SUMPRODUCT(--ISNUMBER(C3:C17),--ISNUMBER(C69:C83),--(C3:C17&lt;&gt;C69:C83))</f>
        <v>15</v>
      </c>
    </row>
    <row r="10" spans="1:49" x14ac:dyDescent="0.25">
      <c r="A10" s="17">
        <f ca="1">Performances!B11</f>
        <v>1.702527816215192</v>
      </c>
      <c r="B10" s="17">
        <f ca="1">Performances!B35</f>
        <v>1.3253385330388197</v>
      </c>
      <c r="C10" s="17">
        <f ca="1">Performances!B59</f>
        <v>1.7691133177412985</v>
      </c>
      <c r="O10" t="s">
        <v>270</v>
      </c>
      <c r="P10" s="46">
        <f ca="1">IF(P12&lt;=P15,P12,P9*(P9+1)/2)</f>
        <v>1</v>
      </c>
      <c r="AD10" t="s">
        <v>270</v>
      </c>
      <c r="AE10" s="46">
        <f ca="1">IF(AE12&lt;=AE15,AE12,AE9*(AE9+1)/2)</f>
        <v>11</v>
      </c>
      <c r="AS10" t="s">
        <v>270</v>
      </c>
      <c r="AT10" s="46">
        <f ca="1">IF(AT12&lt;=AT15,AT12,AT9*(AT9+1)/2)</f>
        <v>8</v>
      </c>
    </row>
    <row r="11" spans="1:49" ht="13.8" thickBot="1" x14ac:dyDescent="0.3">
      <c r="A11" s="17">
        <f ca="1">Performances!B12</f>
        <v>1.7273948249140585</v>
      </c>
      <c r="B11" s="17">
        <f ca="1">Performances!B36</f>
        <v>0.82490645417966213</v>
      </c>
      <c r="C11" s="17">
        <f ca="1">Performances!B60</f>
        <v>1.0475571123702392</v>
      </c>
      <c r="E11" t="s">
        <v>261</v>
      </c>
      <c r="O11" t="s">
        <v>271</v>
      </c>
      <c r="P11" s="46">
        <f ca="1">P9*(P9+1)/2-P10</f>
        <v>119</v>
      </c>
      <c r="T11" t="s">
        <v>261</v>
      </c>
      <c r="AD11" t="s">
        <v>271</v>
      </c>
      <c r="AE11" s="46">
        <f ca="1">AE9*(AE9+1)/2-AE10</f>
        <v>109</v>
      </c>
      <c r="AI11" t="s">
        <v>261</v>
      </c>
      <c r="AS11" t="s">
        <v>271</v>
      </c>
      <c r="AT11" s="46">
        <f ca="1">AT9*(AT9+1)/2-AT10</f>
        <v>112</v>
      </c>
    </row>
    <row r="12" spans="1:49" ht="13.8" thickTop="1" x14ac:dyDescent="0.25">
      <c r="A12" s="17">
        <f ca="1">Performances!B13</f>
        <v>2.1572875736096901</v>
      </c>
      <c r="B12" s="17">
        <f ca="1">Performances!B37</f>
        <v>1.7069559938338621</v>
      </c>
      <c r="C12" s="17">
        <f ca="1">Performances!B61</f>
        <v>1.2419469379022692</v>
      </c>
      <c r="E12" s="36" t="s">
        <v>262</v>
      </c>
      <c r="F12" s="36" t="s">
        <v>198</v>
      </c>
      <c r="G12" s="36" t="s">
        <v>263</v>
      </c>
      <c r="H12" s="36" t="s">
        <v>264</v>
      </c>
      <c r="I12" s="36" t="s">
        <v>265</v>
      </c>
      <c r="J12" s="36" t="s">
        <v>231</v>
      </c>
      <c r="O12" t="s">
        <v>272</v>
      </c>
      <c r="P12" s="71">
        <f ca="1">[1]!SRANK(A3:A17,A69:A83)</f>
        <v>1</v>
      </c>
      <c r="T12" s="36" t="s">
        <v>262</v>
      </c>
      <c r="U12" s="36" t="s">
        <v>198</v>
      </c>
      <c r="V12" s="36" t="s">
        <v>263</v>
      </c>
      <c r="W12" s="36" t="s">
        <v>264</v>
      </c>
      <c r="X12" s="36" t="s">
        <v>265</v>
      </c>
      <c r="Y12" s="36" t="s">
        <v>231</v>
      </c>
      <c r="AD12" t="s">
        <v>272</v>
      </c>
      <c r="AE12" s="71">
        <f ca="1">[1]!SRANK(B3:B17,B69:B83)</f>
        <v>11</v>
      </c>
      <c r="AI12" s="36" t="s">
        <v>262</v>
      </c>
      <c r="AJ12" s="36" t="s">
        <v>198</v>
      </c>
      <c r="AK12" s="36" t="s">
        <v>263</v>
      </c>
      <c r="AL12" s="36" t="s">
        <v>264</v>
      </c>
      <c r="AM12" s="36" t="s">
        <v>265</v>
      </c>
      <c r="AN12" s="36" t="s">
        <v>231</v>
      </c>
      <c r="AS12" t="s">
        <v>272</v>
      </c>
      <c r="AT12" s="71">
        <f ca="1">[1]!SRANK(C3:C17,C69:C83)</f>
        <v>8</v>
      </c>
    </row>
    <row r="13" spans="1:49" x14ac:dyDescent="0.25">
      <c r="A13" s="17">
        <f ca="1">Performances!B14</f>
        <v>3.1553956340132392</v>
      </c>
      <c r="B13" s="17">
        <f ca="1">Performances!B38</f>
        <v>1.0017919893486193</v>
      </c>
      <c r="C13" s="17">
        <f ca="1">Performances!B62</f>
        <v>1.2889241926836454</v>
      </c>
      <c r="E13" t="s">
        <v>266</v>
      </c>
      <c r="F13" s="72">
        <f ca="1">_xlfn.T.DIST.RT(ABS(J9),K9)</f>
        <v>1.5054386190294436E-4</v>
      </c>
      <c r="G13">
        <f ca="1">_xlfn.T.INV.2T(I5*2,K9)</f>
        <v>1.7613101357748921</v>
      </c>
      <c r="J13" s="68" t="str">
        <f ca="1">IF(F13&lt;I5,"yes","no")</f>
        <v>yes</v>
      </c>
      <c r="T13" t="s">
        <v>266</v>
      </c>
      <c r="U13" s="72">
        <f ca="1">_xlfn.T.DIST.RT(ABS(Y9),Z9)</f>
        <v>1.1570159190474325E-3</v>
      </c>
      <c r="V13">
        <f ca="1">_xlfn.T.INV.2T(X5*2,Z9)</f>
        <v>1.7613101357748921</v>
      </c>
      <c r="Y13" s="68" t="str">
        <f ca="1">IF(U13&lt;X5,"yes","no")</f>
        <v>yes</v>
      </c>
      <c r="AI13" t="s">
        <v>266</v>
      </c>
      <c r="AJ13" s="72">
        <f ca="1">_xlfn.T.DIST.RT(ABS(AN9),AO9)</f>
        <v>2.6319978462541611E-4</v>
      </c>
      <c r="AK13">
        <f ca="1">_xlfn.T.INV.2T(AM5*2,AO9)</f>
        <v>1.7613101357748921</v>
      </c>
      <c r="AN13" s="68" t="str">
        <f ca="1">IF(AJ13&lt;AM5,"yes","no")</f>
        <v>yes</v>
      </c>
    </row>
    <row r="14" spans="1:49" x14ac:dyDescent="0.25">
      <c r="A14" s="17">
        <f ca="1">Performances!B15</f>
        <v>3.5657240349825705</v>
      </c>
      <c r="B14" s="17">
        <f ca="1">Performances!B39</f>
        <v>0.54565180442647054</v>
      </c>
      <c r="C14" s="17">
        <f ca="1">Performances!B63</f>
        <v>1.7760775984153945</v>
      </c>
      <c r="E14" t="s">
        <v>267</v>
      </c>
      <c r="F14" s="72">
        <f ca="1">_xlfn.T.DIST.2T(ABS(J9),K9)</f>
        <v>3.0108772380588872E-4</v>
      </c>
      <c r="G14">
        <f ca="1">_xlfn.T.INV.2T(I5,K9)</f>
        <v>2.1447866879178044</v>
      </c>
      <c r="H14">
        <f ca="1">(G7-G8)-I9*G14</f>
        <v>0.47795645557401129</v>
      </c>
      <c r="I14">
        <f ca="1">(G7-G8)+I9*G14</f>
        <v>1.2600496270070471</v>
      </c>
      <c r="J14" s="68" t="str">
        <f ca="1">IF(F14&lt;I5,"yes","no")</f>
        <v>yes</v>
      </c>
      <c r="P14" s="68" t="s">
        <v>273</v>
      </c>
      <c r="Q14" s="68" t="s">
        <v>274</v>
      </c>
      <c r="T14" t="s">
        <v>267</v>
      </c>
      <c r="U14" s="72">
        <f ca="1">_xlfn.T.DIST.2T(ABS(Y9),Z9)</f>
        <v>2.314031838094865E-3</v>
      </c>
      <c r="V14">
        <f ca="1">_xlfn.T.INV.2T(X5,Z9)</f>
        <v>2.1447866879178044</v>
      </c>
      <c r="W14">
        <f ca="1">(V7-V8)-X9*V14</f>
        <v>0.32843620472683066</v>
      </c>
      <c r="X14">
        <f ca="1">(V7-V8)+X9*V14</f>
        <v>1.2264548966558508</v>
      </c>
      <c r="Y14" s="68" t="str">
        <f ca="1">IF(U14&lt;X5,"yes","no")</f>
        <v>yes</v>
      </c>
      <c r="AE14" s="68" t="s">
        <v>273</v>
      </c>
      <c r="AF14" s="68" t="s">
        <v>274</v>
      </c>
      <c r="AI14" t="s">
        <v>267</v>
      </c>
      <c r="AJ14" s="72">
        <f ca="1">_xlfn.T.DIST.2T(ABS(AN9),AO9)</f>
        <v>5.2639956925083222E-4</v>
      </c>
      <c r="AK14">
        <f ca="1">_xlfn.T.INV.2T(AM5,AO9)</f>
        <v>2.1447866879178044</v>
      </c>
      <c r="AL14">
        <f ca="1">(AK7-AK8)-AM9*AK14</f>
        <v>0.34473482864415711</v>
      </c>
      <c r="AM14">
        <f ca="1">(AK7-AK8)+AM9*AK14</f>
        <v>0.98007781059058363</v>
      </c>
      <c r="AN14" s="68" t="str">
        <f ca="1">IF(AJ14&lt;AM5,"yes","no")</f>
        <v>yes</v>
      </c>
      <c r="AT14" s="68" t="s">
        <v>273</v>
      </c>
      <c r="AU14" s="68" t="s">
        <v>274</v>
      </c>
    </row>
    <row r="15" spans="1:49" x14ac:dyDescent="0.25">
      <c r="A15" s="17">
        <f ca="1">Performances!B16</f>
        <v>1.8729427854467871</v>
      </c>
      <c r="B15" s="17">
        <f ca="1">Performances!B40</f>
        <v>2.3183468935118534</v>
      </c>
      <c r="C15" s="17">
        <f ca="1">Performances!B64</f>
        <v>1.7846074417141469</v>
      </c>
      <c r="E15" s="52"/>
      <c r="F15" s="52"/>
      <c r="G15" s="52"/>
      <c r="H15" s="52"/>
      <c r="I15" s="52"/>
      <c r="J15" s="52"/>
      <c r="O15" t="s">
        <v>240</v>
      </c>
      <c r="P15" s="45">
        <f ca="1">P9*(P9+1)/4</f>
        <v>60</v>
      </c>
      <c r="T15" s="52"/>
      <c r="U15" s="52"/>
      <c r="V15" s="52"/>
      <c r="W15" s="52"/>
      <c r="X15" s="52"/>
      <c r="Y15" s="52"/>
      <c r="AD15" t="s">
        <v>240</v>
      </c>
      <c r="AE15" s="45">
        <f ca="1">AE9*(AE9+1)/4</f>
        <v>60</v>
      </c>
      <c r="AI15" s="52"/>
      <c r="AJ15" s="52"/>
      <c r="AK15" s="52"/>
      <c r="AL15" s="52"/>
      <c r="AM15" s="52"/>
      <c r="AN15" s="52"/>
      <c r="AS15" t="s">
        <v>240</v>
      </c>
      <c r="AT15" s="45">
        <f ca="1">AT9*(AT9+1)/4</f>
        <v>60</v>
      </c>
    </row>
    <row r="16" spans="1:49" x14ac:dyDescent="0.25">
      <c r="A16" s="17">
        <f ca="1">Performances!B17</f>
        <v>1.5143054796871271</v>
      </c>
      <c r="B16" s="17">
        <f ca="1">Performances!B41</f>
        <v>2.6091440516069557</v>
      </c>
      <c r="C16" s="17">
        <f ca="1">Performances!B65</f>
        <v>1.6980073435469452</v>
      </c>
      <c r="O16" t="s">
        <v>275</v>
      </c>
      <c r="P16" s="46">
        <f ca="1">SQRT(P15*(2*P9+1)/6-[1]!TiesCorrection(A3:A17,A69:A83,1)/48)</f>
        <v>17.606816861659009</v>
      </c>
      <c r="Q16" t="s">
        <v>276</v>
      </c>
      <c r="AD16" t="s">
        <v>275</v>
      </c>
      <c r="AE16" s="46">
        <f ca="1">SQRT(AE15*(2*AE9+1)/6-[1]!TiesCorrection(B3:B17,B69:B83,1)/48)</f>
        <v>17.606816861659009</v>
      </c>
      <c r="AF16" t="s">
        <v>276</v>
      </c>
      <c r="AS16" t="s">
        <v>275</v>
      </c>
      <c r="AT16" s="46">
        <f ca="1">SQRT(AT15*(2*AT9+1)/6-[1]!TiesCorrection(C3:C17,C69:C83,1)/48)</f>
        <v>17.606816861659009</v>
      </c>
      <c r="AU16" t="s">
        <v>276</v>
      </c>
    </row>
    <row r="17" spans="1:49" x14ac:dyDescent="0.25">
      <c r="A17" s="17">
        <f ca="1">Performances!B18</f>
        <v>0.61070648845525732</v>
      </c>
      <c r="B17" s="17">
        <f ca="1">Performances!B42</f>
        <v>1.9205150324097673</v>
      </c>
      <c r="C17" s="17">
        <f ca="1">Performances!B66</f>
        <v>1.4097304014391701</v>
      </c>
      <c r="O17" t="s">
        <v>277</v>
      </c>
      <c r="P17" s="46">
        <f ca="1">ABS(ABS(P12-P15)-1/2)/P16</f>
        <v>3.3225767303453293</v>
      </c>
      <c r="Q17" t="s">
        <v>278</v>
      </c>
      <c r="AD17" t="s">
        <v>277</v>
      </c>
      <c r="AE17" s="46">
        <f ca="1">ABS(ABS(AE12-AE15)-1/2)/AE16</f>
        <v>2.7546148960982642</v>
      </c>
      <c r="AF17" t="s">
        <v>278</v>
      </c>
      <c r="AS17" t="s">
        <v>277</v>
      </c>
      <c r="AT17" s="46">
        <f ca="1">ABS(ABS(AT12-AT15)-1/2)/AT16</f>
        <v>2.9250034463723837</v>
      </c>
      <c r="AU17" t="s">
        <v>278</v>
      </c>
    </row>
    <row r="18" spans="1:49" x14ac:dyDescent="0.25">
      <c r="O18" t="s">
        <v>279</v>
      </c>
      <c r="P18" s="46">
        <f ca="1">P17/SQRT(2*P8)</f>
        <v>0.60661674141729882</v>
      </c>
      <c r="AD18" t="s">
        <v>279</v>
      </c>
      <c r="AE18" s="46">
        <f ca="1">AE17/SQRT(2*AE8)</f>
        <v>0.50292157194425624</v>
      </c>
      <c r="AS18" t="s">
        <v>279</v>
      </c>
      <c r="AT18" s="46">
        <f ca="1">AT17/SQRT(2*AT8)</f>
        <v>0.53403012278616901</v>
      </c>
    </row>
    <row r="19" spans="1:49" x14ac:dyDescent="0.25">
      <c r="O19" t="s">
        <v>280</v>
      </c>
      <c r="P19" s="55">
        <f ca="1">1-_xlfn.NORM.S.DIST(P17,TRUE)</f>
        <v>4.4595068852959496E-4</v>
      </c>
      <c r="Q19" s="74">
        <f ca="1">2*P19</f>
        <v>8.9190137705918993E-4</v>
      </c>
      <c r="AD19" t="s">
        <v>280</v>
      </c>
      <c r="AE19" s="77">
        <f ca="1">1-_xlfn.NORM.S.DIST(AE17,TRUE)</f>
        <v>2.9380627070797471E-3</v>
      </c>
      <c r="AF19" s="78">
        <f ca="1">2*AE19</f>
        <v>5.8761254141594943E-3</v>
      </c>
      <c r="AS19" t="s">
        <v>280</v>
      </c>
      <c r="AT19" s="55">
        <f ca="1">1-_xlfn.NORM.S.DIST(AT17,TRUE)</f>
        <v>1.7222620419582446E-3</v>
      </c>
      <c r="AU19" s="74">
        <f ca="1">2*AT19</f>
        <v>3.4445240839164892E-3</v>
      </c>
    </row>
    <row r="20" spans="1:49" x14ac:dyDescent="0.25">
      <c r="O20" t="s">
        <v>281</v>
      </c>
      <c r="P20" s="48">
        <f ca="1">[1]!SRDIST(P12,P9,1)</f>
        <v>6.103515625E-5</v>
      </c>
      <c r="Q20" s="76">
        <f ca="1">2*P20</f>
        <v>1.220703125E-4</v>
      </c>
      <c r="AD20" t="s">
        <v>281</v>
      </c>
      <c r="AE20" s="79">
        <f ca="1">[1]!SRDIST(AE12,AE9,1)</f>
        <v>1.678466796875E-3</v>
      </c>
      <c r="AF20" s="80">
        <f ca="1">2*AE20</f>
        <v>3.35693359375E-3</v>
      </c>
      <c r="AS20" t="s">
        <v>281</v>
      </c>
      <c r="AT20" s="48">
        <f ca="1">[1]!SRDIST(AT12,AT9,1)</f>
        <v>7.62939453125E-4</v>
      </c>
      <c r="AU20" s="76">
        <f ca="1">2*AT20</f>
        <v>1.52587890625E-3</v>
      </c>
    </row>
    <row r="21" spans="1:49" x14ac:dyDescent="0.25">
      <c r="O21" t="s">
        <v>282</v>
      </c>
      <c r="P21" s="71" t="s">
        <v>283</v>
      </c>
      <c r="Q21" s="44" t="s">
        <v>283</v>
      </c>
      <c r="AD21" t="s">
        <v>282</v>
      </c>
      <c r="AE21" s="71" t="s">
        <v>283</v>
      </c>
      <c r="AF21" s="44" t="s">
        <v>283</v>
      </c>
      <c r="AS21" t="s">
        <v>282</v>
      </c>
      <c r="AT21" s="71" t="s">
        <v>283</v>
      </c>
      <c r="AU21" s="44" t="s">
        <v>283</v>
      </c>
    </row>
    <row r="23" spans="1:49" x14ac:dyDescent="0.25">
      <c r="A23" s="67" t="s">
        <v>184</v>
      </c>
      <c r="B23" s="67"/>
      <c r="C23" s="67"/>
      <c r="E23" s="111" t="s">
        <v>284</v>
      </c>
      <c r="F23" s="112"/>
      <c r="G23" s="112"/>
      <c r="H23" s="112"/>
      <c r="I23" s="112"/>
      <c r="J23" s="112"/>
      <c r="K23" s="112"/>
      <c r="L23" s="112"/>
      <c r="M23" s="112"/>
      <c r="N23" s="112"/>
      <c r="O23" s="112"/>
      <c r="P23" s="112"/>
      <c r="Q23" s="112"/>
      <c r="R23" s="112"/>
      <c r="S23" s="112"/>
      <c r="T23" s="112"/>
      <c r="U23" s="112"/>
      <c r="V23" s="112"/>
      <c r="W23" s="112"/>
      <c r="X23" s="112"/>
      <c r="Y23" s="112"/>
      <c r="Z23" s="112"/>
      <c r="AA23" s="112"/>
      <c r="AB23" s="112"/>
      <c r="AC23" s="112"/>
      <c r="AD23" s="112"/>
      <c r="AE23" s="112"/>
      <c r="AF23" s="112"/>
      <c r="AG23" s="112"/>
      <c r="AH23" s="112"/>
      <c r="AI23" s="112"/>
      <c r="AJ23" s="112"/>
      <c r="AK23" s="112"/>
      <c r="AL23" s="112"/>
      <c r="AM23" s="112"/>
      <c r="AN23" s="112"/>
      <c r="AO23" s="112"/>
      <c r="AP23" s="112"/>
      <c r="AQ23" s="112"/>
      <c r="AR23" s="112"/>
      <c r="AS23" s="112"/>
      <c r="AT23" s="112"/>
      <c r="AU23" s="112"/>
      <c r="AV23" s="112"/>
      <c r="AW23" s="113"/>
    </row>
    <row r="24" spans="1:49" x14ac:dyDescent="0.25">
      <c r="A24" s="66" t="s">
        <v>182</v>
      </c>
      <c r="B24" s="66" t="s">
        <v>190</v>
      </c>
      <c r="C24" s="66" t="s">
        <v>191</v>
      </c>
      <c r="E24" s="110" t="s">
        <v>182</v>
      </c>
      <c r="F24" s="110"/>
      <c r="G24" s="110"/>
      <c r="H24" s="110"/>
      <c r="I24" s="110"/>
      <c r="J24" s="110"/>
      <c r="K24" s="110"/>
      <c r="L24" s="110"/>
      <c r="M24" s="110"/>
      <c r="N24" s="110"/>
      <c r="O24" s="110"/>
      <c r="P24" s="110"/>
      <c r="Q24" s="110"/>
      <c r="R24" s="110"/>
      <c r="S24" s="110"/>
      <c r="T24" s="111" t="s">
        <v>190</v>
      </c>
      <c r="U24" s="112"/>
      <c r="V24" s="112"/>
      <c r="W24" s="112"/>
      <c r="X24" s="112"/>
      <c r="Y24" s="112"/>
      <c r="Z24" s="112"/>
      <c r="AA24" s="112"/>
      <c r="AB24" s="112"/>
      <c r="AC24" s="112"/>
      <c r="AD24" s="112"/>
      <c r="AE24" s="112"/>
      <c r="AF24" s="112"/>
      <c r="AG24" s="112"/>
      <c r="AH24" s="113"/>
      <c r="AI24" s="110" t="s">
        <v>191</v>
      </c>
      <c r="AJ24" s="110"/>
      <c r="AK24" s="110"/>
      <c r="AL24" s="110"/>
      <c r="AM24" s="110"/>
      <c r="AN24" s="110"/>
      <c r="AO24" s="110"/>
      <c r="AP24" s="110"/>
      <c r="AQ24" s="110"/>
      <c r="AR24" s="110"/>
      <c r="AS24" s="110"/>
      <c r="AT24" s="110"/>
      <c r="AU24" s="110"/>
      <c r="AV24" s="110"/>
      <c r="AW24" s="110"/>
    </row>
    <row r="25" spans="1:49" x14ac:dyDescent="0.25">
      <c r="A25" s="17">
        <f ca="1">Performances!D4</f>
        <v>1.3951556726926071</v>
      </c>
      <c r="B25" s="17">
        <f ca="1">Performances!D28</f>
        <v>0.97485035670235987</v>
      </c>
      <c r="C25" s="17">
        <f ca="1">Performances!D52</f>
        <v>0.78415235866763044</v>
      </c>
      <c r="E25" s="114" t="s">
        <v>252</v>
      </c>
      <c r="F25" s="114"/>
      <c r="G25" s="114"/>
      <c r="H25" s="114"/>
      <c r="I25" s="114"/>
      <c r="J25" s="114"/>
      <c r="K25" s="114"/>
      <c r="L25" s="114"/>
      <c r="M25" s="114"/>
      <c r="N25" s="114"/>
      <c r="O25" s="115" t="s">
        <v>268</v>
      </c>
      <c r="P25" s="115"/>
      <c r="Q25" s="115"/>
      <c r="R25" s="115"/>
      <c r="S25" s="115"/>
      <c r="T25" s="114" t="s">
        <v>252</v>
      </c>
      <c r="U25" s="114"/>
      <c r="V25" s="114"/>
      <c r="W25" s="114"/>
      <c r="X25" s="114"/>
      <c r="Y25" s="114"/>
      <c r="Z25" s="114"/>
      <c r="AA25" s="114"/>
      <c r="AB25" s="114"/>
      <c r="AC25" s="114"/>
      <c r="AD25" s="114" t="s">
        <v>268</v>
      </c>
      <c r="AE25" s="114"/>
      <c r="AF25" s="114"/>
      <c r="AG25" s="114"/>
      <c r="AH25" s="114"/>
      <c r="AI25" s="114" t="s">
        <v>252</v>
      </c>
      <c r="AJ25" s="114"/>
      <c r="AK25" s="114"/>
      <c r="AL25" s="114"/>
      <c r="AM25" s="114"/>
      <c r="AN25" s="114"/>
      <c r="AO25" s="114"/>
      <c r="AP25" s="114"/>
      <c r="AQ25" s="114"/>
      <c r="AR25" s="114"/>
      <c r="AS25" s="115" t="s">
        <v>268</v>
      </c>
      <c r="AT25" s="115"/>
      <c r="AU25" s="115"/>
      <c r="AV25" s="115"/>
      <c r="AW25" s="115"/>
    </row>
    <row r="26" spans="1:49" x14ac:dyDescent="0.25">
      <c r="A26" s="17">
        <f ca="1">Performances!D5</f>
        <v>1.2699387743923207</v>
      </c>
      <c r="B26" s="17">
        <f ca="1">Performances!D29</f>
        <v>0.50690636954054236</v>
      </c>
      <c r="C26" s="17">
        <f ca="1">Performances!D53</f>
        <v>0.71051280988563348</v>
      </c>
    </row>
    <row r="27" spans="1:49" ht="13.8" thickBot="1" x14ac:dyDescent="0.3">
      <c r="A27" s="17">
        <f ca="1">Performances!D6</f>
        <v>0.93790071550528031</v>
      </c>
      <c r="B27" s="17">
        <f ca="1">Performances!D30</f>
        <v>0.79675967247643809</v>
      </c>
      <c r="C27" s="17">
        <f ca="1">Performances!D54</f>
        <v>0.91985321948347909</v>
      </c>
      <c r="E27" t="s">
        <v>253</v>
      </c>
      <c r="H27" t="s">
        <v>205</v>
      </c>
      <c r="I27">
        <v>0.05</v>
      </c>
      <c r="K27" t="s">
        <v>254</v>
      </c>
      <c r="L27">
        <v>0</v>
      </c>
      <c r="P27" t="str">
        <f>A2</f>
        <v>Groupe 1</v>
      </c>
      <c r="Q27" t="str">
        <f>A24</f>
        <v>Groupe 1</v>
      </c>
      <c r="T27" t="s">
        <v>253</v>
      </c>
      <c r="W27" t="s">
        <v>205</v>
      </c>
      <c r="X27">
        <v>0.05</v>
      </c>
      <c r="Z27" t="s">
        <v>254</v>
      </c>
      <c r="AA27">
        <v>0</v>
      </c>
      <c r="AE27" t="str">
        <f>B2</f>
        <v>Groupe 2</v>
      </c>
      <c r="AF27" t="str">
        <f>B24</f>
        <v>Groupe 2</v>
      </c>
      <c r="AI27" t="s">
        <v>253</v>
      </c>
      <c r="AL27" t="s">
        <v>205</v>
      </c>
      <c r="AM27">
        <v>0.05</v>
      </c>
      <c r="AO27" t="s">
        <v>254</v>
      </c>
      <c r="AP27">
        <v>0</v>
      </c>
      <c r="AT27" t="str">
        <f>C2</f>
        <v>Groupe 3</v>
      </c>
      <c r="AU27" t="str">
        <f>C24</f>
        <v>Groupe 3</v>
      </c>
    </row>
    <row r="28" spans="1:49" ht="13.8" thickTop="1" x14ac:dyDescent="0.25">
      <c r="A28" s="17">
        <f ca="1">Performances!D7</f>
        <v>2.1313402761567701</v>
      </c>
      <c r="B28" s="17">
        <f ca="1">Performances!D31</f>
        <v>1.2555523726709732</v>
      </c>
      <c r="C28" s="17">
        <f ca="1">Performances!D55</f>
        <v>1.5915173755596423</v>
      </c>
      <c r="E28" s="36" t="s">
        <v>255</v>
      </c>
      <c r="F28" s="36" t="s">
        <v>195</v>
      </c>
      <c r="G28" s="36" t="s">
        <v>193</v>
      </c>
      <c r="H28" s="36" t="s">
        <v>256</v>
      </c>
      <c r="I28" s="36" t="s">
        <v>209</v>
      </c>
      <c r="J28" s="36" t="s">
        <v>257</v>
      </c>
      <c r="K28" s="36" t="s">
        <v>214</v>
      </c>
      <c r="L28" s="36" t="s">
        <v>258</v>
      </c>
      <c r="M28" s="36" t="s">
        <v>259</v>
      </c>
      <c r="O28" t="s">
        <v>225</v>
      </c>
      <c r="P28" s="69">
        <f ca="1">MEDIAN(A3:A17)</f>
        <v>1.8729427854467871</v>
      </c>
      <c r="Q28" s="70">
        <f ca="1">MEDIAN(A25:A39)</f>
        <v>0.93790071550528031</v>
      </c>
      <c r="T28" s="36" t="s">
        <v>255</v>
      </c>
      <c r="U28" s="36" t="s">
        <v>195</v>
      </c>
      <c r="V28" s="36" t="s">
        <v>193</v>
      </c>
      <c r="W28" s="36" t="s">
        <v>256</v>
      </c>
      <c r="X28" s="36" t="s">
        <v>209</v>
      </c>
      <c r="Y28" s="36" t="s">
        <v>257</v>
      </c>
      <c r="Z28" s="36" t="s">
        <v>214</v>
      </c>
      <c r="AA28" s="36" t="s">
        <v>258</v>
      </c>
      <c r="AB28" s="36" t="s">
        <v>259</v>
      </c>
      <c r="AD28" t="s">
        <v>225</v>
      </c>
      <c r="AE28" s="69">
        <f ca="1">MEDIAN(B3:B17)</f>
        <v>1.7069559938338621</v>
      </c>
      <c r="AF28" s="70">
        <f ca="1">MEDIAN(B25:B39)</f>
        <v>1.0615374469148846</v>
      </c>
      <c r="AI28" s="36" t="s">
        <v>255</v>
      </c>
      <c r="AJ28" s="36" t="s">
        <v>195</v>
      </c>
      <c r="AK28" s="36" t="s">
        <v>193</v>
      </c>
      <c r="AL28" s="36" t="s">
        <v>256</v>
      </c>
      <c r="AM28" s="36" t="s">
        <v>209</v>
      </c>
      <c r="AN28" s="36" t="s">
        <v>257</v>
      </c>
      <c r="AO28" s="36" t="s">
        <v>214</v>
      </c>
      <c r="AP28" s="36" t="s">
        <v>258</v>
      </c>
      <c r="AQ28" s="36" t="s">
        <v>259</v>
      </c>
      <c r="AS28" t="s">
        <v>225</v>
      </c>
      <c r="AT28" s="69">
        <f ca="1">MEDIAN(C3:C17)</f>
        <v>1.7691133177412985</v>
      </c>
      <c r="AU28" s="70">
        <f ca="1">MEDIAN(C25:C39)</f>
        <v>0.91985321948347909</v>
      </c>
    </row>
    <row r="29" spans="1:49" x14ac:dyDescent="0.25">
      <c r="A29" s="17">
        <f ca="1">Performances!D8</f>
        <v>0.90796414173944606</v>
      </c>
      <c r="B29" s="17">
        <f ca="1">Performances!D32</f>
        <v>0.89729064726037877</v>
      </c>
      <c r="C29" s="17">
        <f ca="1">Performances!D56</f>
        <v>1.2547458927244397</v>
      </c>
      <c r="E29" t="str">
        <f>A2</f>
        <v>Groupe 1</v>
      </c>
      <c r="F29">
        <f ca="1">COUNT(A3:A17)</f>
        <v>15</v>
      </c>
      <c r="G29">
        <f ca="1">AVERAGE(A3:A17)</f>
        <v>2.0027183322637012</v>
      </c>
      <c r="H29">
        <f ca="1">_xlfn.STDEV.S(A3:A17)</f>
        <v>0.75174734360120898</v>
      </c>
      <c r="T29" t="str">
        <f>B2</f>
        <v>Groupe 2</v>
      </c>
      <c r="U29">
        <f ca="1">COUNT(B3:B17)</f>
        <v>15</v>
      </c>
      <c r="V29">
        <f ca="1">AVERAGE(B3:B17)</f>
        <v>1.6541930537503835</v>
      </c>
      <c r="W29">
        <f ca="1">_xlfn.STDEV.S(B3:B17)</f>
        <v>0.6963926955099955</v>
      </c>
      <c r="AI29" t="str">
        <f>C2</f>
        <v>Groupe 3</v>
      </c>
      <c r="AJ29">
        <f ca="1">COUNT(C3:C17)</f>
        <v>15</v>
      </c>
      <c r="AK29">
        <f ca="1">AVERAGE(C3:C17)</f>
        <v>1.7851713120609911</v>
      </c>
      <c r="AL29">
        <f ca="1">_xlfn.STDEV.S(C3:C17)</f>
        <v>0.51399728550824786</v>
      </c>
    </row>
    <row r="30" spans="1:49" x14ac:dyDescent="0.25">
      <c r="A30" s="17">
        <f ca="1">Performances!D9</f>
        <v>1.1213151455303101</v>
      </c>
      <c r="B30" s="17">
        <f ca="1">Performances!D33</f>
        <v>0.89908881638298888</v>
      </c>
      <c r="C30" s="17">
        <f ca="1">Performances!D57</f>
        <v>0.83661905687724625</v>
      </c>
      <c r="E30" t="str">
        <f>A24</f>
        <v>Groupe 1</v>
      </c>
      <c r="F30">
        <f ca="1">COUNT(A25:A39)</f>
        <v>15</v>
      </c>
      <c r="G30">
        <f ca="1">AVERAGE(A25:A39)</f>
        <v>1.1202572951207477</v>
      </c>
      <c r="H30">
        <f ca="1">_xlfn.STDEV.S(A25:A39)</f>
        <v>0.49957809883410198</v>
      </c>
      <c r="O30" t="s">
        <v>227</v>
      </c>
      <c r="P30" s="45">
        <f ca="1">SUMPRODUCT(--ISNUMBER(A3:A17),--ISNUMBER(A25:A39))</f>
        <v>15</v>
      </c>
      <c r="T30" t="str">
        <f>B24</f>
        <v>Groupe 2</v>
      </c>
      <c r="U30">
        <f ca="1">COUNT(B25:B39)</f>
        <v>15</v>
      </c>
      <c r="V30">
        <f ca="1">AVERAGE(B25:B39)</f>
        <v>1.0987815004288284</v>
      </c>
      <c r="W30">
        <f ca="1">_xlfn.STDEV.S(B25:B39)</f>
        <v>0.48406476061921283</v>
      </c>
      <c r="AD30" t="s">
        <v>227</v>
      </c>
      <c r="AE30" s="45">
        <f ca="1">SUMPRODUCT(--ISNUMBER(B3:B17),--ISNUMBER(B25:B39))</f>
        <v>15</v>
      </c>
      <c r="AI30" t="str">
        <f>C24</f>
        <v>Groupe 3</v>
      </c>
      <c r="AJ30">
        <f ca="1">COUNT(C25:C39)</f>
        <v>15</v>
      </c>
      <c r="AK30">
        <f ca="1">AVERAGE(C25:C39)</f>
        <v>1.0701775268934799</v>
      </c>
      <c r="AL30">
        <f ca="1">_xlfn.STDEV.S(C25:C39)</f>
        <v>0.47483112835756108</v>
      </c>
      <c r="AS30" t="s">
        <v>227</v>
      </c>
      <c r="AT30" s="45">
        <f ca="1">SUMPRODUCT(--ISNUMBER(C3:C17),--ISNUMBER(C25:C39))</f>
        <v>15</v>
      </c>
    </row>
    <row r="31" spans="1:49" x14ac:dyDescent="0.25">
      <c r="A31" s="17">
        <f ca="1">Performances!D10</f>
        <v>0.63087992228995926</v>
      </c>
      <c r="B31" s="17">
        <f ca="1">Performances!D34</f>
        <v>1.4099584760720603</v>
      </c>
      <c r="C31" s="17">
        <f ca="1">Performances!D58</f>
        <v>2.1285759193230427</v>
      </c>
      <c r="E31" s="52" t="s">
        <v>260</v>
      </c>
      <c r="F31" s="52">
        <f ca="1">F30</f>
        <v>15</v>
      </c>
      <c r="G31" s="52">
        <f ca="1">G29-G30</f>
        <v>0.88246103714295354</v>
      </c>
      <c r="H31" s="52">
        <f t="array" aca="1" ref="H31" ca="1">_xlfn.STDEV.S(A3:A17-A25:A39)</f>
        <v>0.64086505269050353</v>
      </c>
      <c r="I31" s="52">
        <f ca="1">H31/SQRT(F31)</f>
        <v>0.16547064508244391</v>
      </c>
      <c r="J31" s="52">
        <f ca="1">(G29-G30-L27)/I31</f>
        <v>5.3330367854871001</v>
      </c>
      <c r="K31" s="52">
        <f ca="1">F31-1</f>
        <v>14</v>
      </c>
      <c r="L31" s="52">
        <f ca="1">ABS(G29-G30-L27)/H31</f>
        <v>1.3769841769935383</v>
      </c>
      <c r="M31" s="52">
        <f ca="1">SQRT(J31^2/(J31^2+K31))</f>
        <v>0.81861620148419456</v>
      </c>
      <c r="O31" t="s">
        <v>269</v>
      </c>
      <c r="P31" s="46">
        <f ca="1">SUMPRODUCT(--ISNUMBER(A3:A17),--ISNUMBER(A25:A39),--(A3:A17&lt;&gt;A25:A39))</f>
        <v>15</v>
      </c>
      <c r="T31" s="52" t="s">
        <v>260</v>
      </c>
      <c r="U31" s="52">
        <f ca="1">U30</f>
        <v>15</v>
      </c>
      <c r="V31" s="52">
        <f ca="1">V29-V30</f>
        <v>0.55541155332155512</v>
      </c>
      <c r="W31" s="52">
        <f t="array" aca="1" ref="W31" ca="1">_xlfn.STDEV.S(B3:B17-B25:B39)</f>
        <v>0.67162467144884219</v>
      </c>
      <c r="X31" s="52">
        <f ca="1">W31/SQRT(U31)</f>
        <v>0.17341274449489291</v>
      </c>
      <c r="Y31" s="52">
        <f ca="1">(V29-V30-AA27)/X31</f>
        <v>3.2028300742216338</v>
      </c>
      <c r="Z31" s="52">
        <f ca="1">U31-1</f>
        <v>14</v>
      </c>
      <c r="AA31" s="52">
        <f ca="1">ABS(V29-V30-AA27)/W31</f>
        <v>0.82696716921284352</v>
      </c>
      <c r="AB31" s="52">
        <f ca="1">SQRT(Y31^2/(Y31^2+Z31))</f>
        <v>0.65028737645095736</v>
      </c>
      <c r="AD31" t="s">
        <v>269</v>
      </c>
      <c r="AE31" s="46">
        <f ca="1">SUMPRODUCT(--ISNUMBER(B3:B17),--ISNUMBER(B25:B39),--(B3:B17&lt;&gt;B25:B39))</f>
        <v>15</v>
      </c>
      <c r="AI31" s="52" t="s">
        <v>260</v>
      </c>
      <c r="AJ31" s="52">
        <f ca="1">AJ30</f>
        <v>15</v>
      </c>
      <c r="AK31" s="52">
        <f ca="1">AK29-AK30</f>
        <v>0.71499378516751122</v>
      </c>
      <c r="AL31" s="52">
        <f t="array" aca="1" ref="AL31" ca="1">_xlfn.STDEV.S(C3:C17-C25:C39)</f>
        <v>0.63980281648066784</v>
      </c>
      <c r="AM31" s="52">
        <f ca="1">AL31/SQRT(AJ31)</f>
        <v>0.16519637687241512</v>
      </c>
      <c r="AN31" s="52">
        <f ca="1">(AK29-AK30-AP27)/AM31</f>
        <v>4.3281444708664347</v>
      </c>
      <c r="AO31" s="52">
        <f ca="1">AJ31-1</f>
        <v>14</v>
      </c>
      <c r="AP31" s="52">
        <f ca="1">ABS(AK29-AK30-AP27)/AL31</f>
        <v>1.1175220970430275</v>
      </c>
      <c r="AQ31" s="52">
        <f ca="1">SQRT(AN31^2/(AN31^2+AO31))</f>
        <v>0.75650175711990897</v>
      </c>
      <c r="AS31" t="s">
        <v>269</v>
      </c>
      <c r="AT31" s="46">
        <f ca="1">SUMPRODUCT(--ISNUMBER(C3:C17),--ISNUMBER(C25:C39),--(C3:C17&lt;&gt;C25:C39))</f>
        <v>15</v>
      </c>
    </row>
    <row r="32" spans="1:49" x14ac:dyDescent="0.25">
      <c r="A32" s="17">
        <f ca="1">Performances!D11</f>
        <v>1.0002858382915936</v>
      </c>
      <c r="B32" s="17">
        <f ca="1">Performances!D35</f>
        <v>1.237275994495906</v>
      </c>
      <c r="C32" s="17">
        <f ca="1">Performances!D59</f>
        <v>0.25486344490768853</v>
      </c>
      <c r="O32" t="s">
        <v>270</v>
      </c>
      <c r="P32" s="46">
        <f ca="1">IF(P34&lt;=P37,P34,P31*(P31+1)/2)</f>
        <v>0</v>
      </c>
      <c r="AD32" t="s">
        <v>270</v>
      </c>
      <c r="AE32" s="46">
        <f ca="1">IF(AE34&lt;=AE37,AE34,AE31*(AE31+1)/2)</f>
        <v>16</v>
      </c>
      <c r="AS32" t="s">
        <v>270</v>
      </c>
      <c r="AT32" s="46">
        <f ca="1">IF(AT34&lt;=AT37,AT34,AT31*(AT31+1)/2)</f>
        <v>7</v>
      </c>
    </row>
    <row r="33" spans="1:49" ht="13.8" thickBot="1" x14ac:dyDescent="0.3">
      <c r="A33" s="17">
        <f ca="1">Performances!D12</f>
        <v>0.85943614959668491</v>
      </c>
      <c r="B33" s="17">
        <f ca="1">Performances!D36</f>
        <v>0.39014367794402394</v>
      </c>
      <c r="C33" s="17">
        <f ca="1">Performances!D60</f>
        <v>1.4113226202496698</v>
      </c>
      <c r="E33" t="s">
        <v>261</v>
      </c>
      <c r="O33" t="s">
        <v>271</v>
      </c>
      <c r="P33" s="46">
        <f ca="1">P31*(P31+1)/2-P32</f>
        <v>120</v>
      </c>
      <c r="T33" t="s">
        <v>261</v>
      </c>
      <c r="AD33" t="s">
        <v>271</v>
      </c>
      <c r="AE33" s="46">
        <f ca="1">AE31*(AE31+1)/2-AE32</f>
        <v>104</v>
      </c>
      <c r="AI33" t="s">
        <v>261</v>
      </c>
      <c r="AS33" t="s">
        <v>271</v>
      </c>
      <c r="AT33" s="46">
        <f ca="1">AT31*(AT31+1)/2-AT32</f>
        <v>113</v>
      </c>
    </row>
    <row r="34" spans="1:49" ht="13.8" thickTop="1" x14ac:dyDescent="0.25">
      <c r="A34" s="17">
        <f ca="1">Performances!D13</f>
        <v>0.72122896427307603</v>
      </c>
      <c r="B34" s="17">
        <f ca="1">Performances!D37</f>
        <v>1.2530101535575937</v>
      </c>
      <c r="C34" s="17">
        <f ca="1">Performances!D61</f>
        <v>1.2508997520858378</v>
      </c>
      <c r="E34" s="36" t="s">
        <v>262</v>
      </c>
      <c r="F34" s="36" t="s">
        <v>198</v>
      </c>
      <c r="G34" s="36" t="s">
        <v>263</v>
      </c>
      <c r="H34" s="36" t="s">
        <v>264</v>
      </c>
      <c r="I34" s="36" t="s">
        <v>265</v>
      </c>
      <c r="J34" s="36" t="s">
        <v>231</v>
      </c>
      <c r="O34" t="s">
        <v>272</v>
      </c>
      <c r="P34" s="71">
        <f ca="1">[1]!SRANK(A3:A17,A25:A39)</f>
        <v>0</v>
      </c>
      <c r="T34" s="36" t="s">
        <v>262</v>
      </c>
      <c r="U34" s="36" t="s">
        <v>198</v>
      </c>
      <c r="V34" s="36" t="s">
        <v>263</v>
      </c>
      <c r="W34" s="36" t="s">
        <v>264</v>
      </c>
      <c r="X34" s="36" t="s">
        <v>265</v>
      </c>
      <c r="Y34" s="36" t="s">
        <v>231</v>
      </c>
      <c r="AD34" t="s">
        <v>272</v>
      </c>
      <c r="AE34" s="71">
        <f ca="1">[1]!SRANK(B3:B17,B25:B39)</f>
        <v>16</v>
      </c>
      <c r="AI34" s="36" t="s">
        <v>262</v>
      </c>
      <c r="AJ34" s="36" t="s">
        <v>198</v>
      </c>
      <c r="AK34" s="36" t="s">
        <v>263</v>
      </c>
      <c r="AL34" s="36" t="s">
        <v>264</v>
      </c>
      <c r="AM34" s="36" t="s">
        <v>265</v>
      </c>
      <c r="AN34" s="36" t="s">
        <v>231</v>
      </c>
      <c r="AS34" t="s">
        <v>272</v>
      </c>
      <c r="AT34" s="71">
        <f ca="1">[1]!SRANK(C3:C17,C25:C39)</f>
        <v>7</v>
      </c>
    </row>
    <row r="35" spans="1:49" x14ac:dyDescent="0.25">
      <c r="A35" s="17">
        <f ca="1">Performances!D14</f>
        <v>0.83296641910783853</v>
      </c>
      <c r="B35" s="17">
        <f ca="1">Performances!D38</f>
        <v>1.4583215423989082</v>
      </c>
      <c r="C35" s="17">
        <f ca="1">Performances!D62</f>
        <v>0.80264386286288325</v>
      </c>
      <c r="E35" t="s">
        <v>266</v>
      </c>
      <c r="F35" s="72">
        <f ca="1">_xlfn.T.DIST.RT(ABS(J31),K31)</f>
        <v>5.2824078407854795E-5</v>
      </c>
      <c r="G35">
        <f ca="1">_xlfn.T.INV.2T(I27*2,K31)</f>
        <v>1.7613101357748921</v>
      </c>
      <c r="J35" s="68" t="str">
        <f ca="1">IF(F35&lt;I27,"yes","no")</f>
        <v>yes</v>
      </c>
      <c r="T35" t="s">
        <v>266</v>
      </c>
      <c r="U35" s="72">
        <f ca="1">_xlfn.T.DIST.RT(ABS(Y31),Z31)</f>
        <v>3.1922525058462928E-3</v>
      </c>
      <c r="V35">
        <f ca="1">_xlfn.T.INV.2T(X27*2,Z31)</f>
        <v>1.7613101357748921</v>
      </c>
      <c r="Y35" s="68" t="str">
        <f ca="1">IF(U35&lt;X27,"yes","no")</f>
        <v>yes</v>
      </c>
      <c r="AI35" t="s">
        <v>266</v>
      </c>
      <c r="AJ35" s="72">
        <f ca="1">_xlfn.T.DIST.RT(ABS(AN31),AO31)</f>
        <v>3.4734873445548187E-4</v>
      </c>
      <c r="AK35">
        <f ca="1">_xlfn.T.INV.2T(AM27*2,AO31)</f>
        <v>1.7613101357748921</v>
      </c>
      <c r="AN35" s="68" t="str">
        <f ca="1">IF(AJ35&lt;AM27,"yes","no")</f>
        <v>yes</v>
      </c>
    </row>
    <row r="36" spans="1:49" x14ac:dyDescent="0.25">
      <c r="A36" s="17">
        <f ca="1">Performances!D15</f>
        <v>2.1400013184509166</v>
      </c>
      <c r="B36" s="17">
        <f ca="1">Performances!D39</f>
        <v>0.71977965457335147</v>
      </c>
      <c r="C36" s="17">
        <f ca="1">Performances!D63</f>
        <v>1.325143196531557</v>
      </c>
      <c r="E36" t="s">
        <v>267</v>
      </c>
      <c r="F36" s="72">
        <f ca="1">_xlfn.T.DIST.2T(ABS(J31),K31)</f>
        <v>1.0564815681570959E-4</v>
      </c>
      <c r="G36">
        <f ca="1">_xlfn.T.INV.2T(I27,K31)</f>
        <v>2.1447866879178044</v>
      </c>
      <c r="H36">
        <f ca="1">(G29-G30)-I31*G36</f>
        <v>0.52756180032895617</v>
      </c>
      <c r="I36">
        <f ca="1">(G29-G30)+I31*G36</f>
        <v>1.2373602739569509</v>
      </c>
      <c r="J36" s="68" t="str">
        <f ca="1">IF(F36&lt;I27,"yes","no")</f>
        <v>yes</v>
      </c>
      <c r="P36" s="68" t="s">
        <v>273</v>
      </c>
      <c r="Q36" s="68" t="s">
        <v>274</v>
      </c>
      <c r="T36" t="s">
        <v>267</v>
      </c>
      <c r="U36" s="72">
        <f ca="1">_xlfn.T.DIST.2T(ABS(Y31),Z31)</f>
        <v>6.3845050116925857E-3</v>
      </c>
      <c r="V36">
        <f ca="1">_xlfn.T.INV.2T(X27,Z31)</f>
        <v>2.1447866879178044</v>
      </c>
      <c r="W36">
        <f ca="1">(V29-V30)-X31*V36</f>
        <v>0.18347820741361731</v>
      </c>
      <c r="X36">
        <f ca="1">(V29-V30)+X31*V36</f>
        <v>0.92734489922949292</v>
      </c>
      <c r="Y36" s="68" t="str">
        <f ca="1">IF(U36&lt;X27,"yes","no")</f>
        <v>yes</v>
      </c>
      <c r="AE36" s="68" t="s">
        <v>273</v>
      </c>
      <c r="AF36" s="68" t="s">
        <v>274</v>
      </c>
      <c r="AI36" t="s">
        <v>267</v>
      </c>
      <c r="AJ36" s="72">
        <f ca="1">_xlfn.T.DIST.2T(ABS(AN31),AO31)</f>
        <v>6.9469746891096375E-4</v>
      </c>
      <c r="AK36">
        <f ca="1">_xlfn.T.INV.2T(AM27,AO31)</f>
        <v>2.1447866879178044</v>
      </c>
      <c r="AL36">
        <f ca="1">(AK29-AK30)-AM31*AK36</f>
        <v>0.36068279515930263</v>
      </c>
      <c r="AM36">
        <f ca="1">(AK29-AK30)+AM31*AK36</f>
        <v>1.0693047751757199</v>
      </c>
      <c r="AN36" s="68" t="str">
        <f ca="1">IF(AJ36&lt;AM27,"yes","no")</f>
        <v>yes</v>
      </c>
      <c r="AT36" s="68" t="s">
        <v>273</v>
      </c>
      <c r="AU36" s="68" t="s">
        <v>274</v>
      </c>
    </row>
    <row r="37" spans="1:49" x14ac:dyDescent="0.25">
      <c r="A37" s="17">
        <f ca="1">Performances!D16</f>
        <v>1.5832405060902124</v>
      </c>
      <c r="B37" s="17">
        <f ca="1">Performances!D40</f>
        <v>2.4386418186310599</v>
      </c>
      <c r="C37" s="17">
        <f ca="1">Performances!D64</f>
        <v>0.76437026842918576</v>
      </c>
      <c r="E37" s="52"/>
      <c r="F37" s="52"/>
      <c r="G37" s="52"/>
      <c r="H37" s="52"/>
      <c r="I37" s="52"/>
      <c r="J37" s="52"/>
      <c r="O37" t="s">
        <v>240</v>
      </c>
      <c r="P37" s="45">
        <f ca="1">P31*(P31+1)/4</f>
        <v>60</v>
      </c>
      <c r="T37" s="52"/>
      <c r="U37" s="52"/>
      <c r="V37" s="52"/>
      <c r="W37" s="52"/>
      <c r="X37" s="52"/>
      <c r="Y37" s="52"/>
      <c r="AD37" t="s">
        <v>240</v>
      </c>
      <c r="AE37" s="45">
        <f ca="1">AE31*(AE31+1)/4</f>
        <v>60</v>
      </c>
      <c r="AI37" s="52"/>
      <c r="AJ37" s="52"/>
      <c r="AK37" s="52"/>
      <c r="AL37" s="52"/>
      <c r="AM37" s="52"/>
      <c r="AN37" s="52"/>
      <c r="AS37" t="s">
        <v>240</v>
      </c>
      <c r="AT37" s="45">
        <f ca="1">AT31*(AT31+1)/4</f>
        <v>60</v>
      </c>
    </row>
    <row r="38" spans="1:49" x14ac:dyDescent="0.25">
      <c r="A38" s="17">
        <f ca="1">Performances!D17</f>
        <v>0.70242326426932011</v>
      </c>
      <c r="B38" s="17">
        <f ca="1">Performances!D41</f>
        <v>1.1826055068109602</v>
      </c>
      <c r="C38" s="17">
        <f ca="1">Performances!D65</f>
        <v>0.56674338817295977</v>
      </c>
      <c r="O38" t="s">
        <v>275</v>
      </c>
      <c r="P38" s="46">
        <f ca="1">SQRT(P37*(2*P31+1)/6-[1]!TiesCorrection(A3:A17,A25:A39,1)/48)</f>
        <v>17.606816861659009</v>
      </c>
      <c r="Q38" t="s">
        <v>276</v>
      </c>
      <c r="AD38" t="s">
        <v>275</v>
      </c>
      <c r="AE38" s="46">
        <f ca="1">SQRT(AE37*(2*AE31+1)/6-[1]!TiesCorrection(B3:B17,B25:B39,1)/48)</f>
        <v>17.606816861659009</v>
      </c>
      <c r="AF38" t="s">
        <v>276</v>
      </c>
      <c r="AS38" t="s">
        <v>275</v>
      </c>
      <c r="AT38" s="46">
        <f ca="1">SQRT(AT37*(2*AT31+1)/6-[1]!TiesCorrection(C3:C17,C25:C39,1)/48)</f>
        <v>17.606816861659009</v>
      </c>
      <c r="AU38" t="s">
        <v>276</v>
      </c>
    </row>
    <row r="39" spans="1:49" x14ac:dyDescent="0.25">
      <c r="A39" s="17">
        <f ca="1">Performances!D18</f>
        <v>0.56978231842487581</v>
      </c>
      <c r="B39" s="17">
        <f ca="1">Performances!D42</f>
        <v>1.0615374469148846</v>
      </c>
      <c r="C39" s="17">
        <f ca="1">Performances!D66</f>
        <v>1.450699737641302</v>
      </c>
      <c r="O39" t="s">
        <v>277</v>
      </c>
      <c r="P39" s="46">
        <f ca="1">ABS(ABS(P34-P37)-1/2)/P38</f>
        <v>3.3793729137700357</v>
      </c>
      <c r="Q39" t="s">
        <v>278</v>
      </c>
      <c r="AD39" t="s">
        <v>277</v>
      </c>
      <c r="AE39" s="46">
        <f ca="1">ABS(ABS(AE34-AE37)-1/2)/AE38</f>
        <v>2.4706339789747318</v>
      </c>
      <c r="AF39" t="s">
        <v>278</v>
      </c>
      <c r="AS39" t="s">
        <v>277</v>
      </c>
      <c r="AT39" s="46">
        <f ca="1">ABS(ABS(AT34-AT37)-1/2)/AT38</f>
        <v>2.9817996297970901</v>
      </c>
      <c r="AU39" t="s">
        <v>278</v>
      </c>
    </row>
    <row r="40" spans="1:49" x14ac:dyDescent="0.25">
      <c r="O40" t="s">
        <v>279</v>
      </c>
      <c r="P40" s="46">
        <f ca="1">P39/SQRT(2*P30)</f>
        <v>0.61698625836460308</v>
      </c>
      <c r="AD40" t="s">
        <v>279</v>
      </c>
      <c r="AE40" s="46">
        <f ca="1">AE39/SQRT(2*AE30)</f>
        <v>0.45107398720773495</v>
      </c>
      <c r="AS40" t="s">
        <v>279</v>
      </c>
      <c r="AT40" s="46">
        <f ca="1">AT39/SQRT(2*AT30)</f>
        <v>0.54439963973347327</v>
      </c>
    </row>
    <row r="41" spans="1:49" x14ac:dyDescent="0.25">
      <c r="O41" t="s">
        <v>280</v>
      </c>
      <c r="P41" s="55">
        <f ca="1">1-_xlfn.NORM.S.DIST(P39,TRUE)</f>
        <v>3.6325694002892206E-4</v>
      </c>
      <c r="Q41" s="74">
        <f ca="1">2*P41</f>
        <v>7.2651388005784412E-4</v>
      </c>
      <c r="AD41" t="s">
        <v>280</v>
      </c>
      <c r="AE41" s="77">
        <f ca="1">1-_xlfn.NORM.S.DIST(AE39,TRUE)</f>
        <v>6.7436892987808861E-3</v>
      </c>
      <c r="AF41" s="78">
        <f ca="1">2*AE41</f>
        <v>1.3487378597561772E-2</v>
      </c>
      <c r="AS41" t="s">
        <v>280</v>
      </c>
      <c r="AT41" s="55">
        <f ca="1">1-_xlfn.NORM.S.DIST(AT39,TRUE)</f>
        <v>1.4327974039108904E-3</v>
      </c>
      <c r="AU41" s="74">
        <f ca="1">2*AT41</f>
        <v>2.8655948078217808E-3</v>
      </c>
    </row>
    <row r="42" spans="1:49" x14ac:dyDescent="0.25">
      <c r="O42" t="s">
        <v>281</v>
      </c>
      <c r="P42" s="48">
        <f ca="1">[1]!SRDIST(P34,P31,1)</f>
        <v>3.0517578125E-5</v>
      </c>
      <c r="Q42" s="76">
        <f ca="1">2*P42</f>
        <v>6.103515625E-5</v>
      </c>
      <c r="AD42" t="s">
        <v>281</v>
      </c>
      <c r="AE42" s="79">
        <f ca="1">[1]!SRDIST(AE34,AE31,1)</f>
        <v>5.126953125E-3</v>
      </c>
      <c r="AF42" s="80">
        <f ca="1">2*AE42</f>
        <v>1.025390625E-2</v>
      </c>
      <c r="AS42" t="s">
        <v>281</v>
      </c>
      <c r="AT42" s="48">
        <f ca="1">[1]!SRDIST(AT34,AT31,1)</f>
        <v>5.79833984375E-4</v>
      </c>
      <c r="AU42" s="76">
        <f ca="1">2*AT42</f>
        <v>1.15966796875E-3</v>
      </c>
    </row>
    <row r="43" spans="1:49" x14ac:dyDescent="0.25">
      <c r="O43" t="s">
        <v>282</v>
      </c>
      <c r="P43" s="71" t="s">
        <v>283</v>
      </c>
      <c r="Q43" s="44" t="s">
        <v>283</v>
      </c>
      <c r="AD43" t="s">
        <v>282</v>
      </c>
      <c r="AE43" s="71" t="s">
        <v>283</v>
      </c>
      <c r="AF43" s="44" t="s">
        <v>283</v>
      </c>
      <c r="AS43" t="s">
        <v>282</v>
      </c>
      <c r="AT43" s="71" t="s">
        <v>283</v>
      </c>
      <c r="AU43" s="44" t="s">
        <v>283</v>
      </c>
    </row>
    <row r="45" spans="1:49" x14ac:dyDescent="0.25">
      <c r="A45" s="67" t="s">
        <v>185</v>
      </c>
      <c r="B45" s="67"/>
      <c r="C45" s="67"/>
      <c r="E45" s="111" t="s">
        <v>285</v>
      </c>
      <c r="F45" s="112"/>
      <c r="G45" s="112"/>
      <c r="H45" s="112"/>
      <c r="I45" s="112"/>
      <c r="J45" s="112"/>
      <c r="K45" s="112"/>
      <c r="L45" s="112"/>
      <c r="M45" s="112"/>
      <c r="N45" s="112"/>
      <c r="O45" s="112"/>
      <c r="P45" s="112"/>
      <c r="Q45" s="112"/>
      <c r="R45" s="112"/>
      <c r="S45" s="112"/>
      <c r="T45" s="112"/>
      <c r="U45" s="112"/>
      <c r="V45" s="112"/>
      <c r="W45" s="112"/>
      <c r="X45" s="112"/>
      <c r="Y45" s="112"/>
      <c r="Z45" s="112"/>
      <c r="AA45" s="112"/>
      <c r="AB45" s="112"/>
      <c r="AC45" s="112"/>
      <c r="AD45" s="112"/>
      <c r="AE45" s="112"/>
      <c r="AF45" s="112"/>
      <c r="AG45" s="112"/>
      <c r="AH45" s="112"/>
      <c r="AI45" s="112"/>
      <c r="AJ45" s="112"/>
      <c r="AK45" s="112"/>
      <c r="AL45" s="112"/>
      <c r="AM45" s="112"/>
      <c r="AN45" s="112"/>
      <c r="AO45" s="112"/>
      <c r="AP45" s="112"/>
      <c r="AQ45" s="112"/>
      <c r="AR45" s="112"/>
      <c r="AS45" s="112"/>
      <c r="AT45" s="112"/>
      <c r="AU45" s="112"/>
      <c r="AV45" s="112"/>
      <c r="AW45" s="113"/>
    </row>
    <row r="46" spans="1:49" x14ac:dyDescent="0.25">
      <c r="A46" s="66" t="s">
        <v>182</v>
      </c>
      <c r="B46" s="66" t="s">
        <v>190</v>
      </c>
      <c r="C46" s="66" t="s">
        <v>191</v>
      </c>
      <c r="E46" s="110" t="s">
        <v>182</v>
      </c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1" t="s">
        <v>190</v>
      </c>
      <c r="U46" s="112"/>
      <c r="V46" s="112"/>
      <c r="W46" s="112"/>
      <c r="X46" s="112"/>
      <c r="Y46" s="112"/>
      <c r="Z46" s="112"/>
      <c r="AA46" s="112"/>
      <c r="AB46" s="112"/>
      <c r="AC46" s="112"/>
      <c r="AD46" s="112"/>
      <c r="AE46" s="112"/>
      <c r="AF46" s="112"/>
      <c r="AG46" s="112"/>
      <c r="AH46" s="113"/>
      <c r="AI46" s="110" t="s">
        <v>191</v>
      </c>
      <c r="AJ46" s="110"/>
      <c r="AK46" s="110"/>
      <c r="AL46" s="110"/>
      <c r="AM46" s="110"/>
      <c r="AN46" s="110"/>
      <c r="AO46" s="110"/>
      <c r="AP46" s="110"/>
      <c r="AQ46" s="110"/>
      <c r="AR46" s="110"/>
      <c r="AS46" s="110"/>
      <c r="AT46" s="110"/>
      <c r="AU46" s="110"/>
      <c r="AV46" s="110"/>
      <c r="AW46" s="110"/>
    </row>
    <row r="47" spans="1:49" x14ac:dyDescent="0.25">
      <c r="A47" s="17">
        <f ca="1">Performances!F4</f>
        <v>1.5816956096353418</v>
      </c>
      <c r="B47" s="17">
        <f ca="1">Performances!F28</f>
        <v>0.83551019237961099</v>
      </c>
      <c r="C47" s="17">
        <f ca="1">Performances!F52</f>
        <v>0.87013750840558268</v>
      </c>
      <c r="E47" s="114" t="s">
        <v>252</v>
      </c>
      <c r="F47" s="114"/>
      <c r="G47" s="114"/>
      <c r="H47" s="114"/>
      <c r="I47" s="114"/>
      <c r="J47" s="114"/>
      <c r="K47" s="114"/>
      <c r="L47" s="114"/>
      <c r="M47" s="114"/>
      <c r="N47" s="114"/>
      <c r="O47" s="115" t="s">
        <v>268</v>
      </c>
      <c r="P47" s="115"/>
      <c r="Q47" s="115"/>
      <c r="R47" s="115"/>
      <c r="S47" s="115"/>
      <c r="T47" s="114" t="s">
        <v>252</v>
      </c>
      <c r="U47" s="114"/>
      <c r="V47" s="114"/>
      <c r="W47" s="114"/>
      <c r="X47" s="114"/>
      <c r="Y47" s="114"/>
      <c r="Z47" s="114"/>
      <c r="AA47" s="114"/>
      <c r="AB47" s="114"/>
      <c r="AC47" s="114"/>
      <c r="AD47" s="114" t="s">
        <v>268</v>
      </c>
      <c r="AE47" s="114"/>
      <c r="AF47" s="114"/>
      <c r="AG47" s="114"/>
      <c r="AH47" s="114"/>
      <c r="AI47" s="114" t="s">
        <v>252</v>
      </c>
      <c r="AJ47" s="114"/>
      <c r="AK47" s="114"/>
      <c r="AL47" s="114"/>
      <c r="AM47" s="114"/>
      <c r="AN47" s="114"/>
      <c r="AO47" s="114"/>
      <c r="AP47" s="114"/>
      <c r="AQ47" s="114"/>
      <c r="AR47" s="114"/>
      <c r="AS47" s="115" t="s">
        <v>268</v>
      </c>
      <c r="AT47" s="115"/>
      <c r="AU47" s="115"/>
      <c r="AV47" s="115"/>
      <c r="AW47" s="115"/>
    </row>
    <row r="48" spans="1:49" x14ac:dyDescent="0.25">
      <c r="A48" s="17">
        <f ca="1">Performances!F5</f>
        <v>1.2246401129643119</v>
      </c>
      <c r="B48" s="17">
        <f ca="1">Performances!F29</f>
        <v>0.40885142011758013</v>
      </c>
      <c r="C48" s="17">
        <f ca="1">Performances!F53</f>
        <v>0.96517044256379791</v>
      </c>
    </row>
    <row r="49" spans="1:47" ht="13.8" thickBot="1" x14ac:dyDescent="0.3">
      <c r="A49" s="17">
        <f ca="1">Performances!F6</f>
        <v>0.57278767684645859</v>
      </c>
      <c r="B49" s="17">
        <f ca="1">Performances!F30</f>
        <v>0.66009512215450894</v>
      </c>
      <c r="C49" s="17">
        <f ca="1">Performances!F54</f>
        <v>0.93488012548625354</v>
      </c>
      <c r="E49" t="s">
        <v>253</v>
      </c>
      <c r="H49" t="s">
        <v>205</v>
      </c>
      <c r="I49">
        <v>0.05</v>
      </c>
      <c r="K49" t="s">
        <v>254</v>
      </c>
      <c r="L49">
        <v>0</v>
      </c>
      <c r="P49" t="str">
        <f>A2</f>
        <v>Groupe 1</v>
      </c>
      <c r="Q49" t="str">
        <f>A46</f>
        <v>Groupe 1</v>
      </c>
      <c r="T49" t="s">
        <v>253</v>
      </c>
      <c r="W49" t="s">
        <v>205</v>
      </c>
      <c r="X49">
        <v>0.05</v>
      </c>
      <c r="Z49" t="s">
        <v>254</v>
      </c>
      <c r="AA49">
        <v>0</v>
      </c>
      <c r="AE49" t="str">
        <f>B2</f>
        <v>Groupe 2</v>
      </c>
      <c r="AF49" t="str">
        <f>B46</f>
        <v>Groupe 2</v>
      </c>
      <c r="AI49" t="s">
        <v>253</v>
      </c>
      <c r="AL49" t="s">
        <v>205</v>
      </c>
      <c r="AM49">
        <v>0.05</v>
      </c>
      <c r="AO49" t="s">
        <v>254</v>
      </c>
      <c r="AP49">
        <v>0</v>
      </c>
      <c r="AT49" t="str">
        <f>C2</f>
        <v>Groupe 3</v>
      </c>
      <c r="AU49" t="str">
        <f>C46</f>
        <v>Groupe 3</v>
      </c>
    </row>
    <row r="50" spans="1:47" ht="13.8" thickTop="1" x14ac:dyDescent="0.25">
      <c r="A50" s="17">
        <f ca="1">Performances!F7</f>
        <v>1.0289298123668633</v>
      </c>
      <c r="B50" s="17">
        <f ca="1">Performances!F31</f>
        <v>1.4293348162715789</v>
      </c>
      <c r="C50" s="17">
        <f ca="1">Performances!F55</f>
        <v>0.9497130572121173</v>
      </c>
      <c r="E50" s="36" t="s">
        <v>255</v>
      </c>
      <c r="F50" s="36" t="s">
        <v>195</v>
      </c>
      <c r="G50" s="36" t="s">
        <v>193</v>
      </c>
      <c r="H50" s="36" t="s">
        <v>256</v>
      </c>
      <c r="I50" s="36" t="s">
        <v>209</v>
      </c>
      <c r="J50" s="36" t="s">
        <v>257</v>
      </c>
      <c r="K50" s="36" t="s">
        <v>214</v>
      </c>
      <c r="L50" s="36" t="s">
        <v>258</v>
      </c>
      <c r="M50" s="36" t="s">
        <v>259</v>
      </c>
      <c r="O50" t="s">
        <v>225</v>
      </c>
      <c r="P50" s="69">
        <f ca="1">MEDIAN(A3:A17)</f>
        <v>1.8729427854467871</v>
      </c>
      <c r="Q50" s="70">
        <f ca="1">MEDIAN(A47:A61)</f>
        <v>1.0786981556990567</v>
      </c>
      <c r="T50" s="36" t="s">
        <v>255</v>
      </c>
      <c r="U50" s="36" t="s">
        <v>195</v>
      </c>
      <c r="V50" s="36" t="s">
        <v>193</v>
      </c>
      <c r="W50" s="36" t="s">
        <v>256</v>
      </c>
      <c r="X50" s="36" t="s">
        <v>209</v>
      </c>
      <c r="Y50" s="36" t="s">
        <v>257</v>
      </c>
      <c r="Z50" s="36" t="s">
        <v>214</v>
      </c>
      <c r="AA50" s="36" t="s">
        <v>258</v>
      </c>
      <c r="AB50" s="36" t="s">
        <v>259</v>
      </c>
      <c r="AD50" t="s">
        <v>225</v>
      </c>
      <c r="AE50" s="69">
        <f ca="1">MEDIAN(B3:B17)</f>
        <v>1.7069559938338621</v>
      </c>
      <c r="AF50" s="70">
        <f ca="1">MEDIAN(B47:B61)</f>
        <v>0.88330006084135892</v>
      </c>
      <c r="AI50" s="36" t="s">
        <v>255</v>
      </c>
      <c r="AJ50" s="36" t="s">
        <v>195</v>
      </c>
      <c r="AK50" s="36" t="s">
        <v>193</v>
      </c>
      <c r="AL50" s="36" t="s">
        <v>256</v>
      </c>
      <c r="AM50" s="36" t="s">
        <v>209</v>
      </c>
      <c r="AN50" s="36" t="s">
        <v>257</v>
      </c>
      <c r="AO50" s="36" t="s">
        <v>214</v>
      </c>
      <c r="AP50" s="36" t="s">
        <v>258</v>
      </c>
      <c r="AQ50" s="36" t="s">
        <v>259</v>
      </c>
      <c r="AS50" t="s">
        <v>225</v>
      </c>
      <c r="AT50" s="69">
        <f ca="1">MEDIAN(C3:C17)</f>
        <v>1.7691133177412985</v>
      </c>
      <c r="AU50" s="70">
        <f ca="1">MEDIAN(C47:C61)</f>
        <v>0.99712604092891355</v>
      </c>
    </row>
    <row r="51" spans="1:47" x14ac:dyDescent="0.25">
      <c r="A51" s="17">
        <f ca="1">Performances!F8</f>
        <v>1.2737997244685095</v>
      </c>
      <c r="B51" s="17">
        <f ca="1">Performances!F32</f>
        <v>0.5864928215752967</v>
      </c>
      <c r="C51" s="17">
        <f ca="1">Performances!F56</f>
        <v>1.1978304253216916</v>
      </c>
      <c r="E51" t="str">
        <f>A2</f>
        <v>Groupe 1</v>
      </c>
      <c r="F51">
        <f ca="1">COUNT(A3:A17)</f>
        <v>15</v>
      </c>
      <c r="G51">
        <f ca="1">AVERAGE(A3:A17)</f>
        <v>2.0027183322637012</v>
      </c>
      <c r="H51">
        <f ca="1">_xlfn.STDEV.S(A3:A17)</f>
        <v>0.75174734360120898</v>
      </c>
      <c r="T51" t="str">
        <f>B2</f>
        <v>Groupe 2</v>
      </c>
      <c r="U51">
        <f ca="1">COUNT(B3:B17)</f>
        <v>15</v>
      </c>
      <c r="V51">
        <f ca="1">AVERAGE(B3:B17)</f>
        <v>1.6541930537503835</v>
      </c>
      <c r="W51">
        <f ca="1">_xlfn.STDEV.S(B3:B17)</f>
        <v>0.6963926955099955</v>
      </c>
      <c r="AI51" t="str">
        <f>C2</f>
        <v>Groupe 3</v>
      </c>
      <c r="AJ51">
        <f ca="1">COUNT(C3:C17)</f>
        <v>15</v>
      </c>
      <c r="AK51">
        <f ca="1">AVERAGE(C3:C17)</f>
        <v>1.7851713120609911</v>
      </c>
      <c r="AL51">
        <f ca="1">_xlfn.STDEV.S(C3:C17)</f>
        <v>0.51399728550824786</v>
      </c>
    </row>
    <row r="52" spans="1:47" x14ac:dyDescent="0.25">
      <c r="A52" s="17">
        <f ca="1">Performances!F9</f>
        <v>1.1254323645584108</v>
      </c>
      <c r="B52" s="17">
        <f ca="1">Performances!F33</f>
        <v>0.43092821659122738</v>
      </c>
      <c r="C52" s="17">
        <f ca="1">Performances!F57</f>
        <v>0.814947438996663</v>
      </c>
      <c r="E52" t="str">
        <f>A46</f>
        <v>Groupe 1</v>
      </c>
      <c r="F52">
        <f ca="1">COUNT(A47:A61)</f>
        <v>15</v>
      </c>
      <c r="G52">
        <f ca="1">AVERAGE(A47:A61)</f>
        <v>1.1103156221041559</v>
      </c>
      <c r="H52">
        <f ca="1">_xlfn.STDEV.S(A47:A61)</f>
        <v>0.41312768978769265</v>
      </c>
      <c r="O52" t="s">
        <v>227</v>
      </c>
      <c r="P52" s="45">
        <f ca="1">SUMPRODUCT(--ISNUMBER(A3:A17),--ISNUMBER(A47:A61))</f>
        <v>15</v>
      </c>
      <c r="T52" t="str">
        <f>B46</f>
        <v>Groupe 2</v>
      </c>
      <c r="U52">
        <f ca="1">COUNT(B47:B61)</f>
        <v>15</v>
      </c>
      <c r="V52">
        <f ca="1">AVERAGE(B47:B61)</f>
        <v>0.95602447126590739</v>
      </c>
      <c r="W52">
        <f ca="1">_xlfn.STDEV.S(B47:B61)</f>
        <v>0.46246330854117534</v>
      </c>
      <c r="AD52" t="s">
        <v>227</v>
      </c>
      <c r="AE52" s="45">
        <f ca="1">SUMPRODUCT(--ISNUMBER(B3:B17),--ISNUMBER(B47:B61))</f>
        <v>15</v>
      </c>
      <c r="AI52" t="str">
        <f>C46</f>
        <v>Groupe 3</v>
      </c>
      <c r="AJ52">
        <f ca="1">COUNT(C47:C61)</f>
        <v>15</v>
      </c>
      <c r="AK52">
        <f ca="1">AVERAGE(C47:C61)</f>
        <v>1.0344254092323102</v>
      </c>
      <c r="AL52">
        <f ca="1">_xlfn.STDEV.S(C47:C61)</f>
        <v>0.28822572247433753</v>
      </c>
      <c r="AS52" t="s">
        <v>227</v>
      </c>
      <c r="AT52" s="45">
        <f ca="1">SUMPRODUCT(--ISNUMBER(C3:C17),--ISNUMBER(C47:C61))</f>
        <v>15</v>
      </c>
    </row>
    <row r="53" spans="1:47" x14ac:dyDescent="0.25">
      <c r="A53" s="17">
        <f ca="1">Performances!F10</f>
        <v>1.0786981556990567</v>
      </c>
      <c r="B53" s="17">
        <f ca="1">Performances!F34</f>
        <v>0.55388692462799782</v>
      </c>
      <c r="C53" s="17">
        <f ca="1">Performances!F58</f>
        <v>1.5358750870663453</v>
      </c>
      <c r="E53" s="52" t="s">
        <v>260</v>
      </c>
      <c r="F53" s="52">
        <f ca="1">F52</f>
        <v>15</v>
      </c>
      <c r="G53" s="52">
        <f ca="1">G51-G52</f>
        <v>0.89240271015954531</v>
      </c>
      <c r="H53" s="52">
        <f t="array" aca="1" ref="H53" ca="1">_xlfn.STDEV.S(A3:A17-A47:A61)</f>
        <v>0.67909390348684795</v>
      </c>
      <c r="I53" s="52">
        <f ca="1">H53/SQRT(F53)</f>
        <v>0.17534129191436992</v>
      </c>
      <c r="J53" s="52">
        <f ca="1">(G51-G52-L49)/I53</f>
        <v>5.0895182784176196</v>
      </c>
      <c r="K53" s="52">
        <f ca="1">F53-1</f>
        <v>14</v>
      </c>
      <c r="L53" s="52">
        <f ca="1">ABS(G51-G52-L49)/H53</f>
        <v>1.3141079688353121</v>
      </c>
      <c r="M53" s="52">
        <f ca="1">SQRT(J53^2/(J53^2+K53))</f>
        <v>0.8056990212300954</v>
      </c>
      <c r="O53" t="s">
        <v>269</v>
      </c>
      <c r="P53" s="46">
        <f ca="1">SUMPRODUCT(--ISNUMBER(A3:A17),--ISNUMBER(A47:A61),--(A3:A17&lt;&gt;A47:A61))</f>
        <v>15</v>
      </c>
      <c r="T53" s="52" t="s">
        <v>260</v>
      </c>
      <c r="U53" s="52">
        <f ca="1">U52</f>
        <v>15</v>
      </c>
      <c r="V53" s="52">
        <f ca="1">V51-V52</f>
        <v>0.69816858248447611</v>
      </c>
      <c r="W53" s="52">
        <f t="array" aca="1" ref="W53" ca="1">_xlfn.STDEV.S(B3:B17-B47:B61)</f>
        <v>0.86271040822576672</v>
      </c>
      <c r="X53" s="52">
        <f ca="1">W53/SQRT(U53)</f>
        <v>0.2227508695772131</v>
      </c>
      <c r="Y53" s="52">
        <f ca="1">(V51-V52-AA49)/X53</f>
        <v>3.1343023881775101</v>
      </c>
      <c r="Z53" s="52">
        <f ca="1">U53-1</f>
        <v>14</v>
      </c>
      <c r="AA53" s="52">
        <f ca="1">ABS(V51-V52-AA49)/W53</f>
        <v>0.80927339675930876</v>
      </c>
      <c r="AB53" s="52">
        <f ca="1">SQRT(Y53^2/(Y53^2+Z53))</f>
        <v>0.6421476643832037</v>
      </c>
      <c r="AD53" t="s">
        <v>269</v>
      </c>
      <c r="AE53" s="46">
        <f ca="1">SUMPRODUCT(--ISNUMBER(B3:B17),--ISNUMBER(B47:B61),--(B3:B17&lt;&gt;B47:B61))</f>
        <v>15</v>
      </c>
      <c r="AI53" s="52" t="s">
        <v>260</v>
      </c>
      <c r="AJ53" s="52">
        <f ca="1">AJ52</f>
        <v>15</v>
      </c>
      <c r="AK53" s="52">
        <f ca="1">AK51-AK52</f>
        <v>0.75074590282868092</v>
      </c>
      <c r="AL53" s="52">
        <f t="array" aca="1" ref="AL53" ca="1">_xlfn.STDEV.S(C3:C17-C47:C61)</f>
        <v>0.58606073900724354</v>
      </c>
      <c r="AM53" s="52">
        <f ca="1">AL53/SQRT(AJ53)</f>
        <v>0.15132023213607104</v>
      </c>
      <c r="AN53" s="52">
        <f ca="1">(AK51-AK52-AP49)/AM53</f>
        <v>4.9613055189711242</v>
      </c>
      <c r="AO53" s="52">
        <f ca="1">AJ53-1</f>
        <v>14</v>
      </c>
      <c r="AP53" s="52">
        <f ca="1">ABS(AK51-AK52-AP49)/AL53</f>
        <v>1.2810035766948074</v>
      </c>
      <c r="AQ53" s="52">
        <f ca="1">SQRT(AN53^2/(AN53^2+AO53))</f>
        <v>0.79839989107881071</v>
      </c>
      <c r="AS53" t="s">
        <v>269</v>
      </c>
      <c r="AT53" s="46">
        <f ca="1">SUMPRODUCT(--ISNUMBER(C3:C17),--ISNUMBER(C47:C61),--(C3:C17&lt;&gt;C47:C61))</f>
        <v>15</v>
      </c>
    </row>
    <row r="54" spans="1:47" x14ac:dyDescent="0.25">
      <c r="A54" s="17">
        <f ca="1">Performances!F11</f>
        <v>1.4486655959820165</v>
      </c>
      <c r="B54" s="17">
        <f ca="1">Performances!F35</f>
        <v>1.0601715122400799</v>
      </c>
      <c r="C54" s="17">
        <f ca="1">Performances!F59</f>
        <v>1.1265051384458833</v>
      </c>
      <c r="O54" t="s">
        <v>270</v>
      </c>
      <c r="P54" s="46">
        <f ca="1">IF(P56&lt;=P59,P56,P53*(P53+1)/2)</f>
        <v>3</v>
      </c>
      <c r="AD54" t="s">
        <v>270</v>
      </c>
      <c r="AE54" s="46">
        <f ca="1">IF(AE56&lt;=AE59,AE56,AE53*(AE53+1)/2)</f>
        <v>18</v>
      </c>
      <c r="AS54" t="s">
        <v>270</v>
      </c>
      <c r="AT54" s="46">
        <f ca="1">IF(AT56&lt;=AT59,AT56,AT53*(AT53+1)/2)</f>
        <v>5</v>
      </c>
    </row>
    <row r="55" spans="1:47" ht="13.8" thickBot="1" x14ac:dyDescent="0.3">
      <c r="A55" s="17">
        <f ca="1">Performances!F12</f>
        <v>0.98611326435018065</v>
      </c>
      <c r="B55" s="17">
        <f ca="1">Performances!F36</f>
        <v>0.99234240564563914</v>
      </c>
      <c r="C55" s="17">
        <f ca="1">Performances!F60</f>
        <v>1.5909066727044276</v>
      </c>
      <c r="E55" t="s">
        <v>261</v>
      </c>
      <c r="O55" t="s">
        <v>271</v>
      </c>
      <c r="P55" s="46">
        <f ca="1">P53*(P53+1)/2-P54</f>
        <v>117</v>
      </c>
      <c r="T55" t="s">
        <v>261</v>
      </c>
      <c r="AD55" t="s">
        <v>271</v>
      </c>
      <c r="AE55" s="46">
        <f ca="1">AE53*(AE53+1)/2-AE54</f>
        <v>102</v>
      </c>
      <c r="AI55" t="s">
        <v>261</v>
      </c>
      <c r="AS55" t="s">
        <v>271</v>
      </c>
      <c r="AT55" s="46">
        <f ca="1">AT53*(AT53+1)/2-AT54</f>
        <v>115</v>
      </c>
    </row>
    <row r="56" spans="1:47" ht="13.8" thickTop="1" x14ac:dyDescent="0.25">
      <c r="A56" s="17">
        <f ca="1">Performances!F13</f>
        <v>1.0656849256712033</v>
      </c>
      <c r="B56" s="17">
        <f ca="1">Performances!F37</f>
        <v>0.80452823657708994</v>
      </c>
      <c r="C56" s="17">
        <f ca="1">Performances!F61</f>
        <v>1.1039331125603304</v>
      </c>
      <c r="E56" s="36" t="s">
        <v>262</v>
      </c>
      <c r="F56" s="36" t="s">
        <v>198</v>
      </c>
      <c r="G56" s="36" t="s">
        <v>263</v>
      </c>
      <c r="H56" s="36" t="s">
        <v>264</v>
      </c>
      <c r="I56" s="36" t="s">
        <v>265</v>
      </c>
      <c r="J56" s="36" t="s">
        <v>231</v>
      </c>
      <c r="O56" t="s">
        <v>272</v>
      </c>
      <c r="P56" s="71">
        <f ca="1">[1]!SRANK(A3:A17,A47:A61)</f>
        <v>3</v>
      </c>
      <c r="T56" s="36" t="s">
        <v>262</v>
      </c>
      <c r="U56" s="36" t="s">
        <v>198</v>
      </c>
      <c r="V56" s="36" t="s">
        <v>263</v>
      </c>
      <c r="W56" s="36" t="s">
        <v>264</v>
      </c>
      <c r="X56" s="36" t="s">
        <v>265</v>
      </c>
      <c r="Y56" s="36" t="s">
        <v>231</v>
      </c>
      <c r="AD56" t="s">
        <v>272</v>
      </c>
      <c r="AE56" s="71">
        <f ca="1">[1]!SRANK(B3:B17,B47:B61)</f>
        <v>18</v>
      </c>
      <c r="AI56" s="36" t="s">
        <v>262</v>
      </c>
      <c r="AJ56" s="36" t="s">
        <v>198</v>
      </c>
      <c r="AK56" s="36" t="s">
        <v>263</v>
      </c>
      <c r="AL56" s="36" t="s">
        <v>264</v>
      </c>
      <c r="AM56" s="36" t="s">
        <v>265</v>
      </c>
      <c r="AN56" s="36" t="s">
        <v>231</v>
      </c>
      <c r="AS56" t="s">
        <v>272</v>
      </c>
      <c r="AT56" s="71">
        <f ca="1">[1]!SRANK(C3:C17,C47:C61)</f>
        <v>5</v>
      </c>
    </row>
    <row r="57" spans="1:47" x14ac:dyDescent="0.25">
      <c r="A57" s="17">
        <f ca="1">Performances!F14</f>
        <v>0.68492365670003619</v>
      </c>
      <c r="B57" s="17">
        <f ca="1">Performances!F38</f>
        <v>1.435791801728961</v>
      </c>
      <c r="C57" s="17">
        <f ca="1">Performances!F62</f>
        <v>0.99712604092891355</v>
      </c>
      <c r="E57" t="s">
        <v>266</v>
      </c>
      <c r="F57" s="72">
        <f ca="1">_xlfn.T.DIST.RT(ABS(J53),K53)</f>
        <v>8.2423468350074428E-5</v>
      </c>
      <c r="G57">
        <f ca="1">_xlfn.T.INV.2T(I49*2,K53)</f>
        <v>1.7613101357748921</v>
      </c>
      <c r="J57" s="68" t="str">
        <f ca="1">IF(F57&lt;I49,"yes","no")</f>
        <v>yes</v>
      </c>
      <c r="T57" t="s">
        <v>266</v>
      </c>
      <c r="U57" s="72">
        <f ca="1">_xlfn.T.DIST.RT(ABS(Y53),Z53)</f>
        <v>3.6581904321133143E-3</v>
      </c>
      <c r="V57">
        <f ca="1">_xlfn.T.INV.2T(X49*2,Z53)</f>
        <v>1.7613101357748921</v>
      </c>
      <c r="Y57" s="68" t="str">
        <f ca="1">IF(U57&lt;X49,"yes","no")</f>
        <v>yes</v>
      </c>
      <c r="AI57" t="s">
        <v>266</v>
      </c>
      <c r="AJ57" s="72">
        <f ca="1">_xlfn.T.DIST.RT(ABS(AN53),AO53)</f>
        <v>1.0450295839896259E-4</v>
      </c>
      <c r="AK57">
        <f ca="1">_xlfn.T.INV.2T(AM49*2,AO53)</f>
        <v>1.7613101357748921</v>
      </c>
      <c r="AN57" s="68" t="str">
        <f ca="1">IF(AJ57&lt;AM49,"yes","no")</f>
        <v>yes</v>
      </c>
    </row>
    <row r="58" spans="1:47" x14ac:dyDescent="0.25">
      <c r="A58" s="17">
        <f ca="1">Performances!F15</f>
        <v>2.0101651068959105</v>
      </c>
      <c r="B58" s="17">
        <f ca="1">Performances!F39</f>
        <v>1.1468399508572757</v>
      </c>
      <c r="C58" s="17">
        <f ca="1">Performances!F63</f>
        <v>1.0097335016692024</v>
      </c>
      <c r="E58" t="s">
        <v>267</v>
      </c>
      <c r="F58" s="72">
        <f ca="1">_xlfn.T.DIST.2T(ABS(J53),K53)</f>
        <v>1.6484693670014886E-4</v>
      </c>
      <c r="G58">
        <f ca="1">_xlfn.T.INV.2T(I49,K53)</f>
        <v>2.1447866879178044</v>
      </c>
      <c r="H58">
        <f ca="1">(G51-G52)-I53*G58</f>
        <v>0.51633304141929492</v>
      </c>
      <c r="I58">
        <f ca="1">(G51-G52)+I53*G58</f>
        <v>1.2684723788997956</v>
      </c>
      <c r="J58" s="68" t="str">
        <f ca="1">IF(F58&lt;I49,"yes","no")</f>
        <v>yes</v>
      </c>
      <c r="P58" s="68" t="s">
        <v>273</v>
      </c>
      <c r="Q58" s="68" t="s">
        <v>274</v>
      </c>
      <c r="T58" t="s">
        <v>267</v>
      </c>
      <c r="U58" s="72">
        <f ca="1">_xlfn.T.DIST.2T(ABS(Y53),Z53)</f>
        <v>7.3163808642266286E-3</v>
      </c>
      <c r="V58">
        <f ca="1">_xlfn.T.INV.2T(X49,Z53)</f>
        <v>2.1447866879178044</v>
      </c>
      <c r="W58">
        <f ca="1">(V51-V52)-X53*V58</f>
        <v>0.22041548269315442</v>
      </c>
      <c r="X58">
        <f ca="1">(V51-V52)+X53*V58</f>
        <v>1.1759216822757979</v>
      </c>
      <c r="Y58" s="68" t="str">
        <f ca="1">IF(U58&lt;X49,"yes","no")</f>
        <v>yes</v>
      </c>
      <c r="AE58" s="68" t="s">
        <v>273</v>
      </c>
      <c r="AF58" s="68" t="s">
        <v>274</v>
      </c>
      <c r="AI58" t="s">
        <v>267</v>
      </c>
      <c r="AJ58" s="72">
        <f ca="1">_xlfn.T.DIST.2T(ABS(AN53),AO53)</f>
        <v>2.0900591679792518E-4</v>
      </c>
      <c r="AK58">
        <f ca="1">_xlfn.T.INV.2T(AM49,AO53)</f>
        <v>2.1447866879178044</v>
      </c>
      <c r="AL58">
        <f ca="1">(AK51-AK52)-AM53*AK58</f>
        <v>0.42619628333060383</v>
      </c>
      <c r="AM58">
        <f ca="1">(AK51-AK52)+AM53*AK58</f>
        <v>1.075295522326758</v>
      </c>
      <c r="AN58" s="68" t="str">
        <f ca="1">IF(AJ58&lt;AM49,"yes","no")</f>
        <v>yes</v>
      </c>
      <c r="AT58" s="68" t="s">
        <v>273</v>
      </c>
      <c r="AU58" s="68" t="s">
        <v>274</v>
      </c>
    </row>
    <row r="59" spans="1:47" x14ac:dyDescent="0.25">
      <c r="A59" s="17">
        <f ca="1">Performances!F16</f>
        <v>1.4365741295110199</v>
      </c>
      <c r="B59" s="17">
        <f ca="1">Performances!F40</f>
        <v>2.17558716600105</v>
      </c>
      <c r="C59" s="17">
        <f ca="1">Performances!F64</f>
        <v>0.5206693936830451</v>
      </c>
      <c r="E59" s="52"/>
      <c r="F59" s="52"/>
      <c r="G59" s="52"/>
      <c r="H59" s="52"/>
      <c r="I59" s="52"/>
      <c r="J59" s="52"/>
      <c r="O59" t="s">
        <v>240</v>
      </c>
      <c r="P59" s="45">
        <f ca="1">P53*(P53+1)/4</f>
        <v>60</v>
      </c>
      <c r="T59" s="52"/>
      <c r="U59" s="52"/>
      <c r="V59" s="52"/>
      <c r="W59" s="52"/>
      <c r="X59" s="52"/>
      <c r="Y59" s="52"/>
      <c r="AD59" t="s">
        <v>240</v>
      </c>
      <c r="AE59" s="45">
        <f ca="1">AE53*(AE53+1)/4</f>
        <v>60</v>
      </c>
      <c r="AI59" s="52"/>
      <c r="AJ59" s="52"/>
      <c r="AK59" s="52"/>
      <c r="AL59" s="52"/>
      <c r="AM59" s="52"/>
      <c r="AN59" s="52"/>
      <c r="AS59" t="s">
        <v>240</v>
      </c>
      <c r="AT59" s="45">
        <f ca="1">AT53*(AT53+1)/4</f>
        <v>60</v>
      </c>
    </row>
    <row r="60" spans="1:47" x14ac:dyDescent="0.25">
      <c r="A60" s="17">
        <f ca="1">Performances!F17</f>
        <v>0.48437171958054698</v>
      </c>
      <c r="B60" s="17">
        <f ca="1">Performances!F41</f>
        <v>0.88330006084135892</v>
      </c>
      <c r="C60" s="17">
        <f ca="1">Performances!F65</f>
        <v>0.64576538665293637</v>
      </c>
      <c r="O60" t="s">
        <v>275</v>
      </c>
      <c r="P60" s="46">
        <f ca="1">SQRT(P59*(2*P53+1)/6-[1]!TiesCorrection(A3:A17,A47:A61,1)/48)</f>
        <v>17.606816861659009</v>
      </c>
      <c r="Q60" t="s">
        <v>276</v>
      </c>
      <c r="AD60" t="s">
        <v>275</v>
      </c>
      <c r="AE60" s="46">
        <f ca="1">SQRT(AE59*(2*AE53+1)/6-[1]!TiesCorrection(B3:B17,B47:B61,1)/48)</f>
        <v>17.606816861659009</v>
      </c>
      <c r="AF60" t="s">
        <v>276</v>
      </c>
      <c r="AS60" t="s">
        <v>275</v>
      </c>
      <c r="AT60" s="46">
        <f ca="1">SQRT(AT59*(2*AT53+1)/6-[1]!TiesCorrection(C3:C17,C47:C61,1)/48)</f>
        <v>17.606816861659009</v>
      </c>
      <c r="AU60" t="s">
        <v>276</v>
      </c>
    </row>
    <row r="61" spans="1:47" x14ac:dyDescent="0.25">
      <c r="A61" s="17">
        <f ca="1">Performances!F18</f>
        <v>0.6522524763324703</v>
      </c>
      <c r="B61" s="17">
        <f ca="1">Performances!F42</f>
        <v>0.93670642137935722</v>
      </c>
      <c r="C61" s="17">
        <f ca="1">Performances!F66</f>
        <v>1.2531878067874642</v>
      </c>
      <c r="O61" t="s">
        <v>277</v>
      </c>
      <c r="P61" s="46">
        <f ca="1">ABS(ABS(P56-P59)-1/2)/P60</f>
        <v>3.2089843634959161</v>
      </c>
      <c r="Q61" t="s">
        <v>278</v>
      </c>
      <c r="AD61" t="s">
        <v>277</v>
      </c>
      <c r="AE61" s="46">
        <f ca="1">ABS(ABS(AE56-AE59)-1/2)/AE60</f>
        <v>2.357041612125319</v>
      </c>
      <c r="AF61" t="s">
        <v>278</v>
      </c>
      <c r="AS61" t="s">
        <v>277</v>
      </c>
      <c r="AT61" s="46">
        <f ca="1">ABS(ABS(AT56-AT59)-1/2)/AT60</f>
        <v>3.0953919966465033</v>
      </c>
      <c r="AU61" t="s">
        <v>278</v>
      </c>
    </row>
    <row r="62" spans="1:47" x14ac:dyDescent="0.25">
      <c r="O62" t="s">
        <v>279</v>
      </c>
      <c r="P62" s="46">
        <f ca="1">P61/SQRT(2*P52)</f>
        <v>0.58587770752269031</v>
      </c>
      <c r="AD62" t="s">
        <v>279</v>
      </c>
      <c r="AE62" s="46">
        <f ca="1">AE61/SQRT(2*AE52)</f>
        <v>0.43033495331312649</v>
      </c>
      <c r="AS62" t="s">
        <v>279</v>
      </c>
      <c r="AT62" s="46">
        <f ca="1">AT61/SQRT(2*AT52)</f>
        <v>0.56513867362808179</v>
      </c>
    </row>
    <row r="63" spans="1:47" x14ac:dyDescent="0.25">
      <c r="O63" t="s">
        <v>280</v>
      </c>
      <c r="P63" s="55">
        <f ca="1">1-_xlfn.NORM.S.DIST(P61,TRUE)</f>
        <v>6.6602368038848336E-4</v>
      </c>
      <c r="Q63" s="74">
        <f ca="1">2*P63</f>
        <v>1.3320473607769667E-3</v>
      </c>
      <c r="AD63" t="s">
        <v>280</v>
      </c>
      <c r="AE63" s="77">
        <f ca="1">1-_xlfn.NORM.S.DIST(AE61,TRUE)</f>
        <v>9.2105912429105707E-3</v>
      </c>
      <c r="AF63" s="78">
        <f ca="1">2*AE63</f>
        <v>1.8421182485821141E-2</v>
      </c>
      <c r="AS63" t="s">
        <v>280</v>
      </c>
      <c r="AT63" s="81">
        <f ca="1">1-_xlfn.NORM.S.DIST(AT61,TRUE)</f>
        <v>9.8276470462077548E-4</v>
      </c>
      <c r="AU63" s="82">
        <f ca="1">2*AT63</f>
        <v>1.965529409241551E-3</v>
      </c>
    </row>
    <row r="64" spans="1:47" x14ac:dyDescent="0.25">
      <c r="O64" t="s">
        <v>281</v>
      </c>
      <c r="P64" s="48">
        <f ca="1">[1]!SRDIST(P56,P53,1)</f>
        <v>1.52587890625E-4</v>
      </c>
      <c r="Q64" s="76">
        <f ca="1">2*P64</f>
        <v>3.0517578125E-4</v>
      </c>
      <c r="AD64" t="s">
        <v>281</v>
      </c>
      <c r="AE64" s="79">
        <f ca="1">[1]!SRDIST(AE56,AE53,1)</f>
        <v>7.537841796875E-3</v>
      </c>
      <c r="AF64" s="80">
        <f ca="1">2*AE64</f>
        <v>1.507568359375E-2</v>
      </c>
      <c r="AS64" t="s">
        <v>281</v>
      </c>
      <c r="AT64" s="83">
        <f ca="1">[1]!SRDIST(AT56,AT53,1)</f>
        <v>3.0517578125E-4</v>
      </c>
      <c r="AU64" s="84">
        <f ca="1">2*AT64</f>
        <v>6.103515625E-4</v>
      </c>
    </row>
    <row r="65" spans="1:49" x14ac:dyDescent="0.25">
      <c r="O65" t="s">
        <v>282</v>
      </c>
      <c r="P65" s="71" t="s">
        <v>283</v>
      </c>
      <c r="Q65" s="44" t="s">
        <v>283</v>
      </c>
      <c r="AD65" t="s">
        <v>282</v>
      </c>
      <c r="AE65" s="71" t="s">
        <v>283</v>
      </c>
      <c r="AF65" s="44" t="s">
        <v>283</v>
      </c>
      <c r="AS65" t="s">
        <v>282</v>
      </c>
      <c r="AT65" s="71" t="s">
        <v>283</v>
      </c>
      <c r="AU65" s="44" t="s">
        <v>283</v>
      </c>
    </row>
    <row r="67" spans="1:49" x14ac:dyDescent="0.25">
      <c r="A67" s="67" t="s">
        <v>186</v>
      </c>
      <c r="B67" s="67"/>
      <c r="C67" s="67"/>
      <c r="E67" s="111" t="s">
        <v>286</v>
      </c>
      <c r="F67" s="112"/>
      <c r="G67" s="112"/>
      <c r="H67" s="112"/>
      <c r="I67" s="112"/>
      <c r="J67" s="112"/>
      <c r="K67" s="112"/>
      <c r="L67" s="112"/>
      <c r="M67" s="112"/>
      <c r="N67" s="112"/>
      <c r="O67" s="112"/>
      <c r="P67" s="112"/>
      <c r="Q67" s="112"/>
      <c r="R67" s="112"/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2"/>
      <c r="AE67" s="112"/>
      <c r="AF67" s="112"/>
      <c r="AG67" s="112"/>
      <c r="AH67" s="112"/>
      <c r="AI67" s="112"/>
      <c r="AJ67" s="112"/>
      <c r="AK67" s="112"/>
      <c r="AL67" s="112"/>
      <c r="AM67" s="112"/>
      <c r="AN67" s="112"/>
      <c r="AO67" s="112"/>
      <c r="AP67" s="112"/>
      <c r="AQ67" s="112"/>
      <c r="AR67" s="112"/>
      <c r="AS67" s="112"/>
      <c r="AT67" s="112"/>
      <c r="AU67" s="112"/>
      <c r="AV67" s="112"/>
      <c r="AW67" s="113"/>
    </row>
    <row r="68" spans="1:49" x14ac:dyDescent="0.25">
      <c r="A68" s="66" t="s">
        <v>182</v>
      </c>
      <c r="B68" s="66" t="s">
        <v>190</v>
      </c>
      <c r="C68" s="66" t="s">
        <v>191</v>
      </c>
      <c r="E68" s="110" t="s">
        <v>182</v>
      </c>
      <c r="F68" s="110"/>
      <c r="G68" s="110"/>
      <c r="H68" s="110"/>
      <c r="I68" s="110"/>
      <c r="J68" s="110"/>
      <c r="K68" s="110"/>
      <c r="L68" s="110"/>
      <c r="M68" s="110"/>
      <c r="N68" s="110"/>
      <c r="O68" s="110"/>
      <c r="P68" s="110"/>
      <c r="Q68" s="110"/>
      <c r="R68" s="110"/>
      <c r="S68" s="110"/>
      <c r="T68" s="111" t="s">
        <v>190</v>
      </c>
      <c r="U68" s="112"/>
      <c r="V68" s="112"/>
      <c r="W68" s="112"/>
      <c r="X68" s="112"/>
      <c r="Y68" s="112"/>
      <c r="Z68" s="112"/>
      <c r="AA68" s="112"/>
      <c r="AB68" s="112"/>
      <c r="AC68" s="112"/>
      <c r="AD68" s="112"/>
      <c r="AE68" s="112"/>
      <c r="AF68" s="112"/>
      <c r="AG68" s="112"/>
      <c r="AH68" s="113"/>
      <c r="AI68" s="110" t="s">
        <v>191</v>
      </c>
      <c r="AJ68" s="110"/>
      <c r="AK68" s="110"/>
      <c r="AL68" s="110"/>
      <c r="AM68" s="110"/>
      <c r="AN68" s="110"/>
      <c r="AO68" s="110"/>
      <c r="AP68" s="110"/>
      <c r="AQ68" s="110"/>
      <c r="AR68" s="110"/>
      <c r="AS68" s="110"/>
      <c r="AT68" s="110"/>
      <c r="AU68" s="110"/>
      <c r="AV68" s="110"/>
      <c r="AW68" s="110"/>
    </row>
    <row r="69" spans="1:49" x14ac:dyDescent="0.25">
      <c r="A69" s="17">
        <f ca="1">Performances!H4</f>
        <v>1.1656828838192608</v>
      </c>
      <c r="B69" s="17">
        <f ca="1">Performances!H28</f>
        <v>0.63718434017794623</v>
      </c>
      <c r="C69" s="17">
        <f ca="1">Performances!H52</f>
        <v>0.83930736450677279</v>
      </c>
      <c r="E69" s="114" t="s">
        <v>252</v>
      </c>
      <c r="F69" s="114"/>
      <c r="G69" s="114"/>
      <c r="H69" s="114"/>
      <c r="I69" s="114"/>
      <c r="J69" s="114"/>
      <c r="K69" s="114"/>
      <c r="L69" s="114"/>
      <c r="M69" s="114"/>
      <c r="N69" s="114"/>
      <c r="O69" s="114" t="s">
        <v>268</v>
      </c>
      <c r="P69" s="114"/>
      <c r="Q69" s="114"/>
      <c r="R69" s="114"/>
      <c r="S69" s="114"/>
      <c r="T69" s="115" t="s">
        <v>252</v>
      </c>
      <c r="U69" s="115"/>
      <c r="V69" s="115"/>
      <c r="W69" s="115"/>
      <c r="X69" s="115"/>
      <c r="Y69" s="115"/>
      <c r="Z69" s="115"/>
      <c r="AA69" s="115"/>
      <c r="AB69" s="115"/>
      <c r="AC69" s="115"/>
      <c r="AD69" s="114" t="s">
        <v>268</v>
      </c>
      <c r="AE69" s="114"/>
      <c r="AF69" s="114"/>
      <c r="AG69" s="114"/>
      <c r="AH69" s="114"/>
      <c r="AI69" s="114" t="s">
        <v>252</v>
      </c>
      <c r="AJ69" s="114"/>
      <c r="AK69" s="114"/>
      <c r="AL69" s="114"/>
      <c r="AM69" s="114"/>
      <c r="AN69" s="114"/>
      <c r="AO69" s="114"/>
      <c r="AP69" s="114"/>
      <c r="AQ69" s="114"/>
      <c r="AR69" s="114"/>
      <c r="AS69" s="116" t="s">
        <v>268</v>
      </c>
      <c r="AT69" s="116"/>
      <c r="AU69" s="116"/>
      <c r="AV69" s="116"/>
      <c r="AW69" s="116"/>
    </row>
    <row r="70" spans="1:49" x14ac:dyDescent="0.25">
      <c r="A70" s="17">
        <f ca="1">Performances!H5</f>
        <v>0.94987058338603192</v>
      </c>
      <c r="B70" s="17">
        <f ca="1">Performances!H29</f>
        <v>0.27633303425232608</v>
      </c>
      <c r="C70" s="17">
        <f ca="1">Performances!H53</f>
        <v>1.1020833330188133</v>
      </c>
    </row>
    <row r="71" spans="1:49" ht="13.8" thickBot="1" x14ac:dyDescent="0.3">
      <c r="A71" s="17">
        <f ca="1">Performances!H6</f>
        <v>0.65953547097082166</v>
      </c>
      <c r="B71" s="17">
        <f ca="1">Performances!H30</f>
        <v>0.63273178023463073</v>
      </c>
      <c r="C71" s="17">
        <f ca="1">Performances!H54</f>
        <v>0.83225654066698196</v>
      </c>
      <c r="E71" t="s">
        <v>253</v>
      </c>
      <c r="H71" t="s">
        <v>205</v>
      </c>
      <c r="I71">
        <v>0.05</v>
      </c>
      <c r="K71" t="s">
        <v>254</v>
      </c>
      <c r="L71">
        <v>0</v>
      </c>
      <c r="P71" t="str">
        <f>A24</f>
        <v>Groupe 1</v>
      </c>
      <c r="Q71" t="str">
        <f>A46</f>
        <v>Groupe 1</v>
      </c>
      <c r="T71" t="s">
        <v>253</v>
      </c>
      <c r="W71" t="s">
        <v>205</v>
      </c>
      <c r="X71">
        <v>0.05</v>
      </c>
      <c r="Z71" t="s">
        <v>254</v>
      </c>
      <c r="AA71">
        <v>0</v>
      </c>
      <c r="AE71" t="str">
        <f>B24</f>
        <v>Groupe 2</v>
      </c>
      <c r="AF71" t="str">
        <f>B46</f>
        <v>Groupe 2</v>
      </c>
      <c r="AI71" t="s">
        <v>253</v>
      </c>
      <c r="AL71" t="s">
        <v>205</v>
      </c>
      <c r="AM71">
        <v>0.05</v>
      </c>
      <c r="AO71" t="s">
        <v>254</v>
      </c>
      <c r="AP71">
        <v>0</v>
      </c>
      <c r="AT71" t="str">
        <f>C24</f>
        <v>Groupe 3</v>
      </c>
      <c r="AU71" t="str">
        <f>C46</f>
        <v>Groupe 3</v>
      </c>
    </row>
    <row r="72" spans="1:49" ht="13.8" thickTop="1" x14ac:dyDescent="0.25">
      <c r="A72" s="17">
        <f ca="1">Performances!H7</f>
        <v>0.70265878668391757</v>
      </c>
      <c r="B72" s="17">
        <f ca="1">Performances!H31</f>
        <v>1.1188075881581632</v>
      </c>
      <c r="C72" s="17">
        <f ca="1">Performances!H55</f>
        <v>1.1989684597555696</v>
      </c>
      <c r="E72" s="36" t="s">
        <v>255</v>
      </c>
      <c r="F72" s="36" t="s">
        <v>195</v>
      </c>
      <c r="G72" s="36" t="s">
        <v>193</v>
      </c>
      <c r="H72" s="36" t="s">
        <v>256</v>
      </c>
      <c r="I72" s="36" t="s">
        <v>209</v>
      </c>
      <c r="J72" s="36" t="s">
        <v>257</v>
      </c>
      <c r="K72" s="36" t="s">
        <v>214</v>
      </c>
      <c r="L72" s="36" t="s">
        <v>258</v>
      </c>
      <c r="M72" s="36" t="s">
        <v>259</v>
      </c>
      <c r="O72" t="s">
        <v>225</v>
      </c>
      <c r="P72" s="69">
        <f ca="1">MEDIAN(A25:A39)</f>
        <v>0.93790071550528031</v>
      </c>
      <c r="Q72" s="70">
        <f ca="1">MEDIAN(A47:A61)</f>
        <v>1.0786981556990567</v>
      </c>
      <c r="T72" s="36" t="s">
        <v>255</v>
      </c>
      <c r="U72" s="36" t="s">
        <v>195</v>
      </c>
      <c r="V72" s="36" t="s">
        <v>193</v>
      </c>
      <c r="W72" s="36" t="s">
        <v>256</v>
      </c>
      <c r="X72" s="36" t="s">
        <v>209</v>
      </c>
      <c r="Y72" s="36" t="s">
        <v>257</v>
      </c>
      <c r="Z72" s="36" t="s">
        <v>214</v>
      </c>
      <c r="AA72" s="36" t="s">
        <v>258</v>
      </c>
      <c r="AB72" s="36" t="s">
        <v>259</v>
      </c>
      <c r="AD72" t="s">
        <v>225</v>
      </c>
      <c r="AE72" s="69">
        <f ca="1">MEDIAN(B25:B39)</f>
        <v>1.0615374469148846</v>
      </c>
      <c r="AF72" s="70">
        <f ca="1">MEDIAN(B47:B61)</f>
        <v>0.88330006084135892</v>
      </c>
      <c r="AI72" s="36" t="s">
        <v>255</v>
      </c>
      <c r="AJ72" s="36" t="s">
        <v>195</v>
      </c>
      <c r="AK72" s="36" t="s">
        <v>193</v>
      </c>
      <c r="AL72" s="36" t="s">
        <v>256</v>
      </c>
      <c r="AM72" s="36" t="s">
        <v>209</v>
      </c>
      <c r="AN72" s="36" t="s">
        <v>257</v>
      </c>
      <c r="AO72" s="36" t="s">
        <v>214</v>
      </c>
      <c r="AP72" s="36" t="s">
        <v>258</v>
      </c>
      <c r="AQ72" s="36" t="s">
        <v>259</v>
      </c>
      <c r="AS72" t="s">
        <v>225</v>
      </c>
      <c r="AT72" s="69">
        <f ca="1">MEDIAN(C25:C39)</f>
        <v>0.91985321948347909</v>
      </c>
      <c r="AU72" s="70">
        <f ca="1">MEDIAN(C47:C61)</f>
        <v>0.99712604092891355</v>
      </c>
    </row>
    <row r="73" spans="1:49" x14ac:dyDescent="0.25">
      <c r="A73" s="17">
        <f ca="1">Performances!H8</f>
        <v>1.6161607435081429</v>
      </c>
      <c r="B73" s="17">
        <f ca="1">Performances!H32</f>
        <v>0.6498416294130025</v>
      </c>
      <c r="C73" s="17">
        <f ca="1">Performances!H56</f>
        <v>1.3696304789553051</v>
      </c>
      <c r="E73" t="str">
        <f>A24</f>
        <v>Groupe 1</v>
      </c>
      <c r="F73">
        <f ca="1">COUNT(A25:A39)</f>
        <v>15</v>
      </c>
      <c r="G73">
        <f ca="1">AVERAGE(A25:A39)</f>
        <v>1.1202572951207477</v>
      </c>
      <c r="H73">
        <f ca="1">_xlfn.STDEV.S(A25:A39)</f>
        <v>0.49957809883410198</v>
      </c>
      <c r="T73" t="str">
        <f>B24</f>
        <v>Groupe 2</v>
      </c>
      <c r="U73">
        <f ca="1">COUNT(B25:B39)</f>
        <v>15</v>
      </c>
      <c r="V73">
        <f ca="1">AVERAGE(B25:B39)</f>
        <v>1.0987815004288284</v>
      </c>
      <c r="W73">
        <f ca="1">_xlfn.STDEV.S(B25:B39)</f>
        <v>0.48406476061921283</v>
      </c>
      <c r="AI73" t="str">
        <f>C24</f>
        <v>Groupe 3</v>
      </c>
      <c r="AJ73">
        <f ca="1">COUNT(C25:C39)</f>
        <v>15</v>
      </c>
      <c r="AK73">
        <f ca="1">AVERAGE(C25:C39)</f>
        <v>1.0701775268934799</v>
      </c>
      <c r="AL73">
        <f ca="1">_xlfn.STDEV.S(C25:C39)</f>
        <v>0.47483112835756108</v>
      </c>
    </row>
    <row r="74" spans="1:49" x14ac:dyDescent="0.25">
      <c r="A74" s="17">
        <f ca="1">Performances!H9</f>
        <v>1.2201483681293623</v>
      </c>
      <c r="B74" s="17">
        <f ca="1">Performances!H33</f>
        <v>0.27168323201175965</v>
      </c>
      <c r="C74" s="17">
        <f ca="1">Performances!H57</f>
        <v>0.65770631056531803</v>
      </c>
      <c r="E74" t="str">
        <f>A46</f>
        <v>Groupe 1</v>
      </c>
      <c r="F74">
        <f ca="1">COUNT(A47:A61)</f>
        <v>15</v>
      </c>
      <c r="G74">
        <f ca="1">AVERAGE(A47:A61)</f>
        <v>1.1103156221041559</v>
      </c>
      <c r="H74">
        <f ca="1">_xlfn.STDEV.S(A47:A61)</f>
        <v>0.41312768978769265</v>
      </c>
      <c r="O74" t="s">
        <v>227</v>
      </c>
      <c r="P74" s="45">
        <f ca="1">SUMPRODUCT(--ISNUMBER(A25:A39),--ISNUMBER(A47:A61))</f>
        <v>15</v>
      </c>
      <c r="T74" t="str">
        <f>B46</f>
        <v>Groupe 2</v>
      </c>
      <c r="U74">
        <f ca="1">COUNT(B47:B61)</f>
        <v>15</v>
      </c>
      <c r="V74">
        <f ca="1">AVERAGE(B47:B61)</f>
        <v>0.95602447126590739</v>
      </c>
      <c r="W74">
        <f ca="1">_xlfn.STDEV.S(B47:B61)</f>
        <v>0.46246330854117534</v>
      </c>
      <c r="AD74" t="s">
        <v>227</v>
      </c>
      <c r="AE74" s="45">
        <f ca="1">SUMPRODUCT(--ISNUMBER(B25:B39),--ISNUMBER(B47:B61))</f>
        <v>15</v>
      </c>
      <c r="AI74" t="str">
        <f>C46</f>
        <v>Groupe 3</v>
      </c>
      <c r="AJ74">
        <f ca="1">COUNT(C47:C61)</f>
        <v>15</v>
      </c>
      <c r="AK74">
        <f ca="1">AVERAGE(C47:C61)</f>
        <v>1.0344254092323102</v>
      </c>
      <c r="AL74">
        <f ca="1">_xlfn.STDEV.S(C47:C61)</f>
        <v>0.28822572247433753</v>
      </c>
      <c r="AS74" t="s">
        <v>227</v>
      </c>
      <c r="AT74" s="45">
        <f ca="1">SUMPRODUCT(--ISNUMBER(C25:C39),--ISNUMBER(C47:C61))</f>
        <v>15</v>
      </c>
    </row>
    <row r="75" spans="1:49" x14ac:dyDescent="0.25">
      <c r="A75" s="17">
        <f ca="1">Performances!H10</f>
        <v>0.8833903169738796</v>
      </c>
      <c r="B75" s="17">
        <f ca="1">Performances!H34</f>
        <v>0.77545370688900928</v>
      </c>
      <c r="C75" s="17">
        <f ca="1">Performances!H58</f>
        <v>1.8427814725298566</v>
      </c>
      <c r="E75" s="52" t="s">
        <v>260</v>
      </c>
      <c r="F75" s="52">
        <f ca="1">F74</f>
        <v>15</v>
      </c>
      <c r="G75" s="52">
        <f ca="1">G73-G74</f>
        <v>9.9416730165917677E-3</v>
      </c>
      <c r="H75" s="52">
        <f t="array" aca="1" ref="H75" ca="1">_xlfn.STDEV.S(A25:A39-A47:A61)</f>
        <v>0.39358708049756908</v>
      </c>
      <c r="I75" s="52">
        <f ca="1">H75/SQRT(F75)</f>
        <v>0.10162374720329886</v>
      </c>
      <c r="J75" s="52">
        <f ca="1">(G73-G74-L71)/I75</f>
        <v>9.7828246745353689E-2</v>
      </c>
      <c r="K75" s="52">
        <f ca="1">F75-1</f>
        <v>14</v>
      </c>
      <c r="L75" s="52">
        <f ca="1">ABS(G73-G74-L71)/H75</f>
        <v>2.5259144695561651E-2</v>
      </c>
      <c r="M75" s="52">
        <f ca="1">SQRT(J75^2/(J75^2+K75))</f>
        <v>2.6136766730487492E-2</v>
      </c>
      <c r="O75" t="s">
        <v>269</v>
      </c>
      <c r="P75" s="46">
        <f ca="1">SUMPRODUCT(--ISNUMBER(A25:A39),--ISNUMBER(A47:A61),--(A25:A39&lt;&gt;A47:A61))</f>
        <v>15</v>
      </c>
      <c r="T75" s="52" t="s">
        <v>260</v>
      </c>
      <c r="U75" s="52">
        <f ca="1">U74</f>
        <v>15</v>
      </c>
      <c r="V75" s="52">
        <f ca="1">V73-V74</f>
        <v>0.14275702916292099</v>
      </c>
      <c r="W75" s="52">
        <f t="array" aca="1" ref="W75" ca="1">_xlfn.STDEV.S(B25:B39-B47:B61)</f>
        <v>0.35589327191651648</v>
      </c>
      <c r="X75" s="52">
        <f ca="1">W75/SQRT(U75)</f>
        <v>9.1891247677329077E-2</v>
      </c>
      <c r="Y75" s="52">
        <f ca="1">(V73-V74-AA71)/X75</f>
        <v>1.5535432674089291</v>
      </c>
      <c r="Z75" s="52">
        <f ca="1">U75-1</f>
        <v>14</v>
      </c>
      <c r="AA75" s="52">
        <f ca="1">ABS(V73-V74-AA71)/W75</f>
        <v>0.40112314681916256</v>
      </c>
      <c r="AB75" s="52">
        <f ca="1">SQRT(Y75^2/(Y75^2+Z75))</f>
        <v>0.38346240992852226</v>
      </c>
      <c r="AD75" t="s">
        <v>269</v>
      </c>
      <c r="AE75" s="46">
        <f ca="1">SUMPRODUCT(--ISNUMBER(B25:B39),--ISNUMBER(B47:B61),--(B25:B39&lt;&gt;B47:B61))</f>
        <v>15</v>
      </c>
      <c r="AI75" s="52" t="s">
        <v>260</v>
      </c>
      <c r="AJ75" s="52">
        <f ca="1">AJ74</f>
        <v>15</v>
      </c>
      <c r="AK75" s="52">
        <f ca="1">AK73-AK74</f>
        <v>3.5752117661169702E-2</v>
      </c>
      <c r="AL75" s="52">
        <f t="array" aca="1" ref="AL75" ca="1">_xlfn.STDEV.S(C25:C39-C47:C61)</f>
        <v>0.36603802101771471</v>
      </c>
      <c r="AM75" s="52">
        <f ca="1">AL75/SQRT(AJ75)</f>
        <v>9.4510610632021957E-2</v>
      </c>
      <c r="AN75" s="52">
        <f ca="1">(AK73-AK74-AP71)/AM75</f>
        <v>0.3782868126878467</v>
      </c>
      <c r="AO75" s="52">
        <f ca="1">AJ75-1</f>
        <v>14</v>
      </c>
      <c r="AP75" s="52">
        <f ca="1">ABS(AK73-AK74-AP71)/AL75</f>
        <v>9.7673235041994308E-2</v>
      </c>
      <c r="AQ75" s="52">
        <f ca="1">SQRT(AN75^2/(AN75^2+AO75))</f>
        <v>0.10058862734742796</v>
      </c>
      <c r="AS75" t="s">
        <v>269</v>
      </c>
      <c r="AT75" s="46">
        <f ca="1">SUMPRODUCT(--ISNUMBER(C25:C39),--ISNUMBER(C47:C61),--(C25:C39&lt;&gt;C47:C61))</f>
        <v>15</v>
      </c>
    </row>
    <row r="76" spans="1:49" x14ac:dyDescent="0.25">
      <c r="A76" s="17">
        <f ca="1">Performances!H11</f>
        <v>1.449848401212094</v>
      </c>
      <c r="B76" s="17">
        <f ca="1">Performances!H35</f>
        <v>1.3964257560502544</v>
      </c>
      <c r="C76" s="17">
        <f ca="1">Performances!H59</f>
        <v>1.136772318024911</v>
      </c>
      <c r="O76" t="s">
        <v>270</v>
      </c>
      <c r="P76" s="46">
        <f ca="1">IF(P78&lt;=P81,P78,P75*(P75+1)/2)</f>
        <v>55</v>
      </c>
      <c r="AD76" t="s">
        <v>270</v>
      </c>
      <c r="AE76" s="46">
        <f ca="1">IF(AE78&lt;=AE81,AE78,AE75*(AE75+1)/2)</f>
        <v>31</v>
      </c>
      <c r="AS76" t="s">
        <v>270</v>
      </c>
      <c r="AT76" s="46">
        <f ca="1">IF(AT78&lt;=AT81,AT78,AT75*(AT75+1)/2)</f>
        <v>51</v>
      </c>
    </row>
    <row r="77" spans="1:49" ht="13.8" thickBot="1" x14ac:dyDescent="0.3">
      <c r="A77" s="17">
        <f ca="1">Performances!H12</f>
        <v>1.3548770011401885</v>
      </c>
      <c r="B77" s="17">
        <f ca="1">Performances!H36</f>
        <v>0.86887627802311174</v>
      </c>
      <c r="C77" s="17">
        <f ca="1">Performances!H60</f>
        <v>1.4569005647380757</v>
      </c>
      <c r="E77" t="s">
        <v>261</v>
      </c>
      <c r="O77" t="s">
        <v>271</v>
      </c>
      <c r="P77" s="46">
        <f ca="1">P75*(P75+1)/2-P76</f>
        <v>65</v>
      </c>
      <c r="T77" t="s">
        <v>261</v>
      </c>
      <c r="AD77" t="s">
        <v>271</v>
      </c>
      <c r="AE77" s="46">
        <f ca="1">AE75*(AE75+1)/2-AE76</f>
        <v>89</v>
      </c>
      <c r="AI77" t="s">
        <v>261</v>
      </c>
      <c r="AS77" t="s">
        <v>271</v>
      </c>
      <c r="AT77" s="46">
        <f ca="1">AT75*(AT75+1)/2-AT76</f>
        <v>69</v>
      </c>
    </row>
    <row r="78" spans="1:49" ht="13.8" thickTop="1" x14ac:dyDescent="0.25">
      <c r="A78" s="17">
        <f ca="1">Performances!H13</f>
        <v>1.3249899527606557</v>
      </c>
      <c r="B78" s="17">
        <f ca="1">Performances!H37</f>
        <v>0.65166656657406252</v>
      </c>
      <c r="C78" s="17">
        <f ca="1">Performances!H61</f>
        <v>1.5125842571366528</v>
      </c>
      <c r="E78" s="36" t="s">
        <v>262</v>
      </c>
      <c r="F78" s="36" t="s">
        <v>198</v>
      </c>
      <c r="G78" s="36" t="s">
        <v>263</v>
      </c>
      <c r="H78" s="36" t="s">
        <v>264</v>
      </c>
      <c r="I78" s="36" t="s">
        <v>265</v>
      </c>
      <c r="J78" s="36" t="s">
        <v>231</v>
      </c>
      <c r="O78" t="s">
        <v>272</v>
      </c>
      <c r="P78" s="71">
        <f ca="1">[1]!SRANK(A25:A39,A47:A61)</f>
        <v>55</v>
      </c>
      <c r="T78" s="36" t="s">
        <v>262</v>
      </c>
      <c r="U78" s="36" t="s">
        <v>198</v>
      </c>
      <c r="V78" s="36" t="s">
        <v>263</v>
      </c>
      <c r="W78" s="36" t="s">
        <v>264</v>
      </c>
      <c r="X78" s="36" t="s">
        <v>265</v>
      </c>
      <c r="Y78" s="36" t="s">
        <v>231</v>
      </c>
      <c r="AD78" t="s">
        <v>272</v>
      </c>
      <c r="AE78" s="71">
        <f ca="1">[1]!SRANK(B25:B39,B47:B61)</f>
        <v>31</v>
      </c>
      <c r="AI78" s="36" t="s">
        <v>262</v>
      </c>
      <c r="AJ78" s="36" t="s">
        <v>198</v>
      </c>
      <c r="AK78" s="36" t="s">
        <v>263</v>
      </c>
      <c r="AL78" s="36" t="s">
        <v>264</v>
      </c>
      <c r="AM78" s="36" t="s">
        <v>265</v>
      </c>
      <c r="AN78" s="36" t="s">
        <v>231</v>
      </c>
      <c r="AS78" t="s">
        <v>272</v>
      </c>
      <c r="AT78" s="71">
        <f ca="1">[1]!SRANK(C25:C39,C47:C61)</f>
        <v>51</v>
      </c>
    </row>
    <row r="79" spans="1:49" x14ac:dyDescent="0.25">
      <c r="A79" s="17">
        <f ca="1">Performances!H14</f>
        <v>0.84767386422818902</v>
      </c>
      <c r="B79" s="17">
        <f ca="1">Performances!H38</f>
        <v>1.3043047416568181</v>
      </c>
      <c r="C79" s="17">
        <f ca="1">Performances!H62</f>
        <v>1.0256493166794904</v>
      </c>
      <c r="E79" t="s">
        <v>266</v>
      </c>
      <c r="F79" s="50">
        <f ca="1">_xlfn.T.DIST.RT(ABS(J75),K75)</f>
        <v>0.46172774207584127</v>
      </c>
      <c r="G79">
        <f ca="1">_xlfn.T.INV.2T(I71*2,K75)</f>
        <v>1.7613101357748921</v>
      </c>
      <c r="J79" s="68" t="str">
        <f ca="1">IF(F79&lt;I71,"yes","no")</f>
        <v>no</v>
      </c>
      <c r="T79" t="s">
        <v>266</v>
      </c>
      <c r="U79" s="50">
        <f ca="1">_xlfn.T.DIST.RT(ABS(Y75),Z75)</f>
        <v>7.1301276145862069E-2</v>
      </c>
      <c r="V79">
        <f ca="1">_xlfn.T.INV.2T(X71*2,Z75)</f>
        <v>1.7613101357748921</v>
      </c>
      <c r="Y79" s="68" t="str">
        <f ca="1">IF(U79&lt;X71,"yes","no")</f>
        <v>no</v>
      </c>
      <c r="AI79" t="s">
        <v>266</v>
      </c>
      <c r="AJ79" s="50">
        <f ca="1">_xlfn.T.DIST.RT(ABS(AN75),AO75)</f>
        <v>0.35544587515685278</v>
      </c>
      <c r="AK79">
        <f ca="1">_xlfn.T.INV.2T(AM71*2,AO75)</f>
        <v>1.7613101357748921</v>
      </c>
      <c r="AN79" s="68" t="str">
        <f ca="1">IF(AJ79&lt;AM71,"yes","no")</f>
        <v>no</v>
      </c>
    </row>
    <row r="80" spans="1:49" x14ac:dyDescent="0.25">
      <c r="A80" s="17">
        <f ca="1">Performances!H15</f>
        <v>1.9730883054445156</v>
      </c>
      <c r="B80" s="17">
        <f ca="1">Performances!H39</f>
        <v>0.59413382430244077</v>
      </c>
      <c r="C80" s="17">
        <f ca="1">Performances!H63</f>
        <v>1.0108556143079386</v>
      </c>
      <c r="E80" t="s">
        <v>267</v>
      </c>
      <c r="F80" s="50">
        <f ca="1">_xlfn.T.DIST.2T(ABS(J75),K75)</f>
        <v>0.92345548415168255</v>
      </c>
      <c r="G80">
        <f ca="1">_xlfn.T.INV.2T(I71,K75)</f>
        <v>2.1447866879178044</v>
      </c>
      <c r="H80">
        <f ca="1">(G73-G74)-I75*G80</f>
        <v>-0.20801958716136784</v>
      </c>
      <c r="I80">
        <f ca="1">(G73-G74)+I75*G80</f>
        <v>0.22790293319455138</v>
      </c>
      <c r="J80" s="68" t="str">
        <f ca="1">IF(F80&lt;I71,"yes","no")</f>
        <v>no</v>
      </c>
      <c r="P80" s="68" t="s">
        <v>273</v>
      </c>
      <c r="Q80" s="68" t="s">
        <v>274</v>
      </c>
      <c r="T80" t="s">
        <v>267</v>
      </c>
      <c r="U80" s="50">
        <f ca="1">_xlfn.T.DIST.2T(ABS(Y75),Z75)</f>
        <v>0.14260255229172414</v>
      </c>
      <c r="V80">
        <f ca="1">_xlfn.T.INV.2T(X71,Z75)</f>
        <v>2.1447866879178044</v>
      </c>
      <c r="W80">
        <f ca="1">(V73-V74)-X75*V80</f>
        <v>-5.4330095591572286E-2</v>
      </c>
      <c r="X80">
        <f ca="1">(V73-V74)+X75*V80</f>
        <v>0.33984415391741429</v>
      </c>
      <c r="Y80" s="68" t="str">
        <f ca="1">IF(U80&lt;X71,"yes","no")</f>
        <v>no</v>
      </c>
      <c r="AE80" s="68" t="s">
        <v>273</v>
      </c>
      <c r="AF80" s="68" t="s">
        <v>274</v>
      </c>
      <c r="AI80" t="s">
        <v>267</v>
      </c>
      <c r="AJ80" s="50">
        <f ca="1">_xlfn.T.DIST.2T(ABS(AN75),AO75)</f>
        <v>0.71089175031370555</v>
      </c>
      <c r="AK80">
        <f ca="1">_xlfn.T.INV.2T(AM71,AO75)</f>
        <v>2.1447866879178044</v>
      </c>
      <c r="AL80">
        <f ca="1">(AK73-AK74)-AM75*AK80</f>
        <v>-0.16695298188937391</v>
      </c>
      <c r="AM80">
        <f ca="1">(AK73-AK74)+AM75*AK80</f>
        <v>0.23845721721171331</v>
      </c>
      <c r="AN80" s="68" t="str">
        <f ca="1">IF(AJ80&lt;AM71,"yes","no")</f>
        <v>no</v>
      </c>
      <c r="AT80" s="68" t="s">
        <v>273</v>
      </c>
      <c r="AU80" s="68" t="s">
        <v>274</v>
      </c>
    </row>
    <row r="81" spans="1:49" x14ac:dyDescent="0.25">
      <c r="A81" s="17">
        <f ca="1">Performances!H16</f>
        <v>1.6969003499093525</v>
      </c>
      <c r="B81" s="17">
        <f ca="1">Performances!H40</f>
        <v>1.7974816269718659</v>
      </c>
      <c r="C81" s="17">
        <f ca="1">Performances!H64</f>
        <v>0.8453148191366725</v>
      </c>
      <c r="E81" s="52"/>
      <c r="F81" s="52"/>
      <c r="G81" s="52"/>
      <c r="H81" s="52"/>
      <c r="I81" s="52"/>
      <c r="J81" s="52"/>
      <c r="O81" t="s">
        <v>240</v>
      </c>
      <c r="P81" s="45">
        <f ca="1">P75*(P75+1)/4</f>
        <v>60</v>
      </c>
      <c r="T81" s="52"/>
      <c r="U81" s="52"/>
      <c r="V81" s="52"/>
      <c r="W81" s="52"/>
      <c r="X81" s="52"/>
      <c r="Y81" s="52"/>
      <c r="AD81" t="s">
        <v>240</v>
      </c>
      <c r="AE81" s="45">
        <f ca="1">AE75*(AE75+1)/4</f>
        <v>60</v>
      </c>
      <c r="AI81" s="52"/>
      <c r="AJ81" s="52"/>
      <c r="AK81" s="52"/>
      <c r="AL81" s="52"/>
      <c r="AM81" s="52"/>
      <c r="AN81" s="52"/>
      <c r="AS81" t="s">
        <v>240</v>
      </c>
      <c r="AT81" s="45">
        <f ca="1">AT75*(AT75+1)/4</f>
        <v>60</v>
      </c>
    </row>
    <row r="82" spans="1:49" x14ac:dyDescent="0.25">
      <c r="A82" s="17">
        <f ca="1">Performances!H17</f>
        <v>0.47272035556830161</v>
      </c>
      <c r="B82" s="17">
        <f ca="1">Performances!H41</f>
        <v>0.83051192562904053</v>
      </c>
      <c r="C82" s="17">
        <f ca="1">Performances!H65</f>
        <v>0.52468759088350947</v>
      </c>
      <c r="O82" t="s">
        <v>275</v>
      </c>
      <c r="P82" s="46">
        <f ca="1">SQRT(P81*(2*P75+1)/6-[1]!TiesCorrection(A25:A39,A47:A61,1)/48)</f>
        <v>17.606816861659009</v>
      </c>
      <c r="Q82" t="s">
        <v>276</v>
      </c>
      <c r="AD82" t="s">
        <v>275</v>
      </c>
      <c r="AE82" s="46">
        <f ca="1">SQRT(AE81*(2*AE75+1)/6-[1]!TiesCorrection(B25:B39,B47:B61,1)/48)</f>
        <v>17.606816861659009</v>
      </c>
      <c r="AF82" t="s">
        <v>276</v>
      </c>
      <c r="AS82" t="s">
        <v>275</v>
      </c>
      <c r="AT82" s="46">
        <f ca="1">SQRT(AT81*(2*AT75+1)/6-[1]!TiesCorrection(C25:C39,C47:C61,1)/48)</f>
        <v>17.606816861659009</v>
      </c>
      <c r="AU82" t="s">
        <v>276</v>
      </c>
    </row>
    <row r="83" spans="1:49" x14ac:dyDescent="0.25">
      <c r="A83" s="17">
        <f ca="1">Performances!H18</f>
        <v>0.68818398086286625</v>
      </c>
      <c r="B83" s="17">
        <f ca="1">Performances!H42</f>
        <v>1.3457765155412089</v>
      </c>
      <c r="C83" s="17">
        <f ca="1">Performances!H66</f>
        <v>1.4859764457484417</v>
      </c>
      <c r="O83" t="s">
        <v>277</v>
      </c>
      <c r="P83" s="46">
        <f ca="1">ABS(ABS(P78-P81)-1/2)/P82</f>
        <v>0.25558282541117916</v>
      </c>
      <c r="Q83" t="s">
        <v>278</v>
      </c>
      <c r="AD83" t="s">
        <v>277</v>
      </c>
      <c r="AE83" s="46">
        <f ca="1">ABS(ABS(AE78-AE81)-1/2)/AE82</f>
        <v>1.6186912276041348</v>
      </c>
      <c r="AF83" t="s">
        <v>278</v>
      </c>
      <c r="AS83" t="s">
        <v>277</v>
      </c>
      <c r="AT83" s="46">
        <f ca="1">ABS(ABS(AT78-AT81)-1/2)/AT82</f>
        <v>0.48276755911000507</v>
      </c>
      <c r="AU83" t="s">
        <v>278</v>
      </c>
    </row>
    <row r="84" spans="1:49" x14ac:dyDescent="0.25">
      <c r="O84" t="s">
        <v>279</v>
      </c>
      <c r="P84" s="46">
        <f ca="1">P83/SQRT(2*P74)</f>
        <v>4.6662826262869134E-2</v>
      </c>
      <c r="AD84" t="s">
        <v>279</v>
      </c>
      <c r="AE84" s="46">
        <f ca="1">AE83/SQRT(2*AE74)</f>
        <v>0.29553123299817119</v>
      </c>
      <c r="AS84" t="s">
        <v>279</v>
      </c>
      <c r="AT84" s="46">
        <f ca="1">AT83/SQRT(2*AT74)</f>
        <v>8.8140894052086138E-2</v>
      </c>
    </row>
    <row r="85" spans="1:49" x14ac:dyDescent="0.25">
      <c r="O85" t="s">
        <v>280</v>
      </c>
      <c r="P85" s="55">
        <f ca="1">1-_xlfn.NORM.S.DIST(P83,TRUE)</f>
        <v>0.39913649068627077</v>
      </c>
      <c r="Q85" s="74">
        <f ca="1">2*P85</f>
        <v>0.79827298137254155</v>
      </c>
      <c r="AD85" t="s">
        <v>280</v>
      </c>
      <c r="AE85" s="73">
        <f ca="1">1-_xlfn.NORM.S.DIST(AE83,TRUE)</f>
        <v>5.2756857644850608E-2</v>
      </c>
      <c r="AF85" s="74">
        <f ca="1">2*AE85</f>
        <v>0.10551371528970122</v>
      </c>
      <c r="AS85" t="s">
        <v>280</v>
      </c>
      <c r="AT85" s="55">
        <f ca="1">1-_xlfn.NORM.S.DIST(AT83,TRUE)</f>
        <v>0.31463039375196866</v>
      </c>
      <c r="AU85" s="74">
        <f ca="1">2*AT85</f>
        <v>0.62926078750393732</v>
      </c>
    </row>
    <row r="86" spans="1:49" x14ac:dyDescent="0.25">
      <c r="O86" t="s">
        <v>281</v>
      </c>
      <c r="P86" s="48">
        <f ca="1">[1]!SRDIST(P78,P75,1)</f>
        <v>0.4019775390625</v>
      </c>
      <c r="Q86" s="76">
        <f ca="1">2*P86</f>
        <v>0.803955078125</v>
      </c>
      <c r="AD86" t="s">
        <v>281</v>
      </c>
      <c r="AE86" s="75">
        <f ca="1">[1]!SRDIST(AE78,AE75,1)</f>
        <v>5.3497314453125E-2</v>
      </c>
      <c r="AF86" s="76">
        <f ca="1">2*AE86</f>
        <v>0.10699462890625</v>
      </c>
      <c r="AS86" t="s">
        <v>281</v>
      </c>
      <c r="AT86" s="48">
        <f ca="1">[1]!SRDIST(AT78,AT75,1)</f>
        <v>0.3193359375</v>
      </c>
      <c r="AU86" s="76">
        <f ca="1">2*AT86</f>
        <v>0.638671875</v>
      </c>
    </row>
    <row r="87" spans="1:49" x14ac:dyDescent="0.25">
      <c r="O87" t="s">
        <v>282</v>
      </c>
      <c r="P87" s="71" t="s">
        <v>283</v>
      </c>
      <c r="Q87" s="44" t="s">
        <v>283</v>
      </c>
      <c r="AD87" t="s">
        <v>282</v>
      </c>
      <c r="AE87" s="71" t="s">
        <v>283</v>
      </c>
      <c r="AF87" s="44" t="s">
        <v>283</v>
      </c>
      <c r="AS87" t="s">
        <v>282</v>
      </c>
      <c r="AT87" s="71" t="s">
        <v>283</v>
      </c>
      <c r="AU87" s="44" t="s">
        <v>283</v>
      </c>
    </row>
    <row r="89" spans="1:49" x14ac:dyDescent="0.25">
      <c r="E89" s="111" t="s">
        <v>287</v>
      </c>
      <c r="F89" s="112"/>
      <c r="G89" s="112"/>
      <c r="H89" s="112"/>
      <c r="I89" s="112"/>
      <c r="J89" s="112"/>
      <c r="K89" s="112"/>
      <c r="L89" s="112"/>
      <c r="M89" s="112"/>
      <c r="N89" s="112"/>
      <c r="O89" s="112"/>
      <c r="P89" s="112"/>
      <c r="Q89" s="112"/>
      <c r="R89" s="112"/>
      <c r="S89" s="112"/>
      <c r="T89" s="112"/>
      <c r="U89" s="112"/>
      <c r="V89" s="112"/>
      <c r="W89" s="112"/>
      <c r="X89" s="112"/>
      <c r="Y89" s="112"/>
      <c r="Z89" s="112"/>
      <c r="AA89" s="112"/>
      <c r="AB89" s="112"/>
      <c r="AC89" s="112"/>
      <c r="AD89" s="112"/>
      <c r="AE89" s="112"/>
      <c r="AF89" s="112"/>
      <c r="AG89" s="112"/>
      <c r="AH89" s="112"/>
      <c r="AI89" s="112"/>
      <c r="AJ89" s="112"/>
      <c r="AK89" s="112"/>
      <c r="AL89" s="112"/>
      <c r="AM89" s="112"/>
      <c r="AN89" s="112"/>
      <c r="AO89" s="112"/>
      <c r="AP89" s="112"/>
      <c r="AQ89" s="112"/>
      <c r="AR89" s="112"/>
      <c r="AS89" s="112"/>
      <c r="AT89" s="112"/>
      <c r="AU89" s="112"/>
      <c r="AV89" s="112"/>
      <c r="AW89" s="113"/>
    </row>
    <row r="90" spans="1:49" x14ac:dyDescent="0.25">
      <c r="E90" s="110" t="s">
        <v>182</v>
      </c>
      <c r="F90" s="110"/>
      <c r="G90" s="110"/>
      <c r="H90" s="110"/>
      <c r="I90" s="110"/>
      <c r="J90" s="110"/>
      <c r="K90" s="110"/>
      <c r="L90" s="110"/>
      <c r="M90" s="110"/>
      <c r="N90" s="110"/>
      <c r="O90" s="110"/>
      <c r="P90" s="110"/>
      <c r="Q90" s="110"/>
      <c r="R90" s="110"/>
      <c r="S90" s="110"/>
      <c r="T90" s="111" t="s">
        <v>190</v>
      </c>
      <c r="U90" s="112"/>
      <c r="V90" s="112"/>
      <c r="W90" s="112"/>
      <c r="X90" s="112"/>
      <c r="Y90" s="112"/>
      <c r="Z90" s="112"/>
      <c r="AA90" s="112"/>
      <c r="AB90" s="112"/>
      <c r="AC90" s="112"/>
      <c r="AD90" s="112"/>
      <c r="AE90" s="112"/>
      <c r="AF90" s="112"/>
      <c r="AG90" s="112"/>
      <c r="AH90" s="113"/>
      <c r="AI90" s="110" t="s">
        <v>191</v>
      </c>
      <c r="AJ90" s="110"/>
      <c r="AK90" s="110"/>
      <c r="AL90" s="110"/>
      <c r="AM90" s="110"/>
      <c r="AN90" s="110"/>
      <c r="AO90" s="110"/>
      <c r="AP90" s="110"/>
      <c r="AQ90" s="110"/>
      <c r="AR90" s="110"/>
      <c r="AS90" s="110"/>
      <c r="AT90" s="110"/>
      <c r="AU90" s="110"/>
      <c r="AV90" s="110"/>
      <c r="AW90" s="110"/>
    </row>
    <row r="91" spans="1:49" x14ac:dyDescent="0.25">
      <c r="E91" s="114" t="s">
        <v>252</v>
      </c>
      <c r="F91" s="114"/>
      <c r="G91" s="114"/>
      <c r="H91" s="114"/>
      <c r="I91" s="114"/>
      <c r="J91" s="114"/>
      <c r="K91" s="114"/>
      <c r="L91" s="114"/>
      <c r="M91" s="114"/>
      <c r="N91" s="114"/>
      <c r="O91" s="114" t="s">
        <v>268</v>
      </c>
      <c r="P91" s="114"/>
      <c r="Q91" s="114"/>
      <c r="R91" s="114"/>
      <c r="S91" s="114"/>
      <c r="T91" s="114" t="s">
        <v>252</v>
      </c>
      <c r="U91" s="114"/>
      <c r="V91" s="114"/>
      <c r="W91" s="114"/>
      <c r="X91" s="114"/>
      <c r="Y91" s="114"/>
      <c r="Z91" s="114"/>
      <c r="AA91" s="114"/>
      <c r="AB91" s="114"/>
      <c r="AC91" s="114"/>
      <c r="AD91" s="114" t="s">
        <v>268</v>
      </c>
      <c r="AE91" s="114"/>
      <c r="AF91" s="114"/>
      <c r="AG91" s="114"/>
      <c r="AH91" s="114"/>
      <c r="AI91" s="114" t="s">
        <v>252</v>
      </c>
      <c r="AJ91" s="114"/>
      <c r="AK91" s="114"/>
      <c r="AL91" s="114"/>
      <c r="AM91" s="114"/>
      <c r="AN91" s="114"/>
      <c r="AO91" s="114"/>
      <c r="AP91" s="114"/>
      <c r="AQ91" s="114"/>
      <c r="AR91" s="114"/>
      <c r="AS91" s="116" t="s">
        <v>268</v>
      </c>
      <c r="AT91" s="116"/>
      <c r="AU91" s="116"/>
      <c r="AV91" s="116"/>
      <c r="AW91" s="116"/>
    </row>
    <row r="93" spans="1:49" ht="13.8" thickBot="1" x14ac:dyDescent="0.3">
      <c r="E93" t="s">
        <v>253</v>
      </c>
      <c r="H93" t="s">
        <v>205</v>
      </c>
      <c r="I93">
        <v>0.05</v>
      </c>
      <c r="K93" t="s">
        <v>254</v>
      </c>
      <c r="L93">
        <v>0</v>
      </c>
      <c r="P93" t="str">
        <f>A24</f>
        <v>Groupe 1</v>
      </c>
      <c r="Q93" t="str">
        <f>A68</f>
        <v>Groupe 1</v>
      </c>
      <c r="T93" t="s">
        <v>253</v>
      </c>
      <c r="W93" t="s">
        <v>205</v>
      </c>
      <c r="X93">
        <v>0.05</v>
      </c>
      <c r="Z93" t="s">
        <v>254</v>
      </c>
      <c r="AA93">
        <v>0</v>
      </c>
      <c r="AE93" t="str">
        <f>B24</f>
        <v>Groupe 2</v>
      </c>
      <c r="AF93" t="str">
        <f>B68</f>
        <v>Groupe 2</v>
      </c>
      <c r="AI93" t="s">
        <v>253</v>
      </c>
      <c r="AL93" t="s">
        <v>205</v>
      </c>
      <c r="AM93">
        <v>0.05</v>
      </c>
      <c r="AO93" t="s">
        <v>254</v>
      </c>
      <c r="AP93">
        <v>0</v>
      </c>
      <c r="AT93" t="str">
        <f>C24</f>
        <v>Groupe 3</v>
      </c>
      <c r="AU93" t="str">
        <f>C68</f>
        <v>Groupe 3</v>
      </c>
    </row>
    <row r="94" spans="1:49" ht="13.8" thickTop="1" x14ac:dyDescent="0.25">
      <c r="E94" s="36" t="s">
        <v>255</v>
      </c>
      <c r="F94" s="36" t="s">
        <v>195</v>
      </c>
      <c r="G94" s="36" t="s">
        <v>193</v>
      </c>
      <c r="H94" s="36" t="s">
        <v>256</v>
      </c>
      <c r="I94" s="36" t="s">
        <v>209</v>
      </c>
      <c r="J94" s="36" t="s">
        <v>257</v>
      </c>
      <c r="K94" s="36" t="s">
        <v>214</v>
      </c>
      <c r="L94" s="36" t="s">
        <v>258</v>
      </c>
      <c r="M94" s="36" t="s">
        <v>259</v>
      </c>
      <c r="O94" t="s">
        <v>225</v>
      </c>
      <c r="P94" s="69">
        <f ca="1">MEDIAN(A25:A39)</f>
        <v>0.93790071550528031</v>
      </c>
      <c r="Q94" s="70">
        <f ca="1">MEDIAN(A69:A83)</f>
        <v>1.1656828838192608</v>
      </c>
      <c r="T94" s="36" t="s">
        <v>255</v>
      </c>
      <c r="U94" s="36" t="s">
        <v>195</v>
      </c>
      <c r="V94" s="36" t="s">
        <v>193</v>
      </c>
      <c r="W94" s="36" t="s">
        <v>256</v>
      </c>
      <c r="X94" s="36" t="s">
        <v>209</v>
      </c>
      <c r="Y94" s="36" t="s">
        <v>257</v>
      </c>
      <c r="Z94" s="36" t="s">
        <v>214</v>
      </c>
      <c r="AA94" s="36" t="s">
        <v>258</v>
      </c>
      <c r="AB94" s="36" t="s">
        <v>259</v>
      </c>
      <c r="AD94" t="s">
        <v>225</v>
      </c>
      <c r="AE94" s="69">
        <f ca="1">MEDIAN(B25:B39)</f>
        <v>1.0615374469148846</v>
      </c>
      <c r="AF94" s="70">
        <f ca="1">MEDIAN(B69:B83)</f>
        <v>0.77545370688900928</v>
      </c>
      <c r="AI94" s="36" t="s">
        <v>255</v>
      </c>
      <c r="AJ94" s="36" t="s">
        <v>195</v>
      </c>
      <c r="AK94" s="36" t="s">
        <v>193</v>
      </c>
      <c r="AL94" s="36" t="s">
        <v>256</v>
      </c>
      <c r="AM94" s="36" t="s">
        <v>209</v>
      </c>
      <c r="AN94" s="36" t="s">
        <v>257</v>
      </c>
      <c r="AO94" s="36" t="s">
        <v>214</v>
      </c>
      <c r="AP94" s="36" t="s">
        <v>258</v>
      </c>
      <c r="AQ94" s="36" t="s">
        <v>259</v>
      </c>
      <c r="AS94" t="s">
        <v>225</v>
      </c>
      <c r="AT94" s="69">
        <f ca="1">MEDIAN(C25:C39)</f>
        <v>0.91985321948347909</v>
      </c>
      <c r="AU94" s="70">
        <f ca="1">MEDIAN(C69:C83)</f>
        <v>1.1020833330188133</v>
      </c>
    </row>
    <row r="95" spans="1:49" x14ac:dyDescent="0.25">
      <c r="E95" t="str">
        <f>A24</f>
        <v>Groupe 1</v>
      </c>
      <c r="F95">
        <f ca="1">COUNT(A25:A39)</f>
        <v>15</v>
      </c>
      <c r="G95">
        <f ca="1">AVERAGE(A25:A39)</f>
        <v>1.1202572951207477</v>
      </c>
      <c r="H95">
        <f ca="1">_xlfn.STDEV.S(A25:A39)</f>
        <v>0.49957809883410198</v>
      </c>
      <c r="T95" t="str">
        <f>B24</f>
        <v>Groupe 2</v>
      </c>
      <c r="U95">
        <f ca="1">COUNT(B25:B39)</f>
        <v>15</v>
      </c>
      <c r="V95">
        <f ca="1">AVERAGE(B25:B39)</f>
        <v>1.0987815004288284</v>
      </c>
      <c r="W95">
        <f ca="1">_xlfn.STDEV.S(B25:B39)</f>
        <v>0.48406476061921283</v>
      </c>
      <c r="AI95" t="str">
        <f>C24</f>
        <v>Groupe 3</v>
      </c>
      <c r="AJ95">
        <f ca="1">COUNT(C25:C39)</f>
        <v>15</v>
      </c>
      <c r="AK95">
        <f ca="1">AVERAGE(C25:C39)</f>
        <v>1.0701775268934799</v>
      </c>
      <c r="AL95">
        <f ca="1">_xlfn.STDEV.S(C25:C39)</f>
        <v>0.47483112835756108</v>
      </c>
    </row>
    <row r="96" spans="1:49" x14ac:dyDescent="0.25">
      <c r="E96" t="str">
        <f>A68</f>
        <v>Groupe 1</v>
      </c>
      <c r="F96">
        <f ca="1">COUNT(A69:A83)</f>
        <v>15</v>
      </c>
      <c r="G96">
        <f ca="1">AVERAGE(A69:A83)</f>
        <v>1.133715290973172</v>
      </c>
      <c r="H96">
        <f ca="1">_xlfn.STDEV.S(A69:A83)</f>
        <v>0.43693405514485034</v>
      </c>
      <c r="O96" t="s">
        <v>227</v>
      </c>
      <c r="P96" s="45">
        <f ca="1">SUMPRODUCT(--ISNUMBER(A25:A39),--ISNUMBER(A69:A83))</f>
        <v>15</v>
      </c>
      <c r="T96" t="str">
        <f>B68</f>
        <v>Groupe 2</v>
      </c>
      <c r="U96">
        <f ca="1">COUNT(B69:B83)</f>
        <v>15</v>
      </c>
      <c r="V96">
        <f ca="1">AVERAGE(B69:B83)</f>
        <v>0.8767475030590427</v>
      </c>
      <c r="W96">
        <f ca="1">_xlfn.STDEV.S(B69:B83)</f>
        <v>0.43237022053455221</v>
      </c>
      <c r="AD96" t="s">
        <v>227</v>
      </c>
      <c r="AE96" s="45">
        <f ca="1">SUMPRODUCT(--ISNUMBER(B25:B39),--ISNUMBER(B69:B83))</f>
        <v>15</v>
      </c>
      <c r="AI96" t="str">
        <f>C68</f>
        <v>Groupe 3</v>
      </c>
      <c r="AJ96">
        <f ca="1">COUNT(C69:C83)</f>
        <v>15</v>
      </c>
      <c r="AK96">
        <f ca="1">AVERAGE(C69:C83)</f>
        <v>1.1227649924436207</v>
      </c>
      <c r="AL96">
        <f ca="1">_xlfn.STDEV.S(C69:C83)</f>
        <v>0.36045395085045839</v>
      </c>
      <c r="AS96" t="s">
        <v>227</v>
      </c>
      <c r="AT96" s="45">
        <f ca="1">SUMPRODUCT(--ISNUMBER(C25:C39),--ISNUMBER(C69:C83))</f>
        <v>15</v>
      </c>
    </row>
    <row r="97" spans="5:49" x14ac:dyDescent="0.25">
      <c r="E97" s="52" t="s">
        <v>260</v>
      </c>
      <c r="F97" s="52">
        <f ca="1">F96</f>
        <v>15</v>
      </c>
      <c r="G97" s="52">
        <f ca="1">G95-G96</f>
        <v>-1.3457995852424354E-2</v>
      </c>
      <c r="H97" s="52">
        <f t="array" aca="1" ref="H97" ca="1">_xlfn.STDEV.S(A25:A39-A69:A83)</f>
        <v>0.5186484669792788</v>
      </c>
      <c r="I97" s="52">
        <f ca="1">H97/SQRT(F97)</f>
        <v>0.13391445834311694</v>
      </c>
      <c r="J97" s="52">
        <f ca="1">(G95-G96-L93)/I97</f>
        <v>-0.10049695917032457</v>
      </c>
      <c r="K97" s="52">
        <f ca="1">F97-1</f>
        <v>14</v>
      </c>
      <c r="L97" s="52">
        <f ca="1">ABS(G95-G96-L93)/H97</f>
        <v>2.5948203280743588E-2</v>
      </c>
      <c r="M97" s="52">
        <f ca="1">SQRT(J97^2/(J97^2+K97))</f>
        <v>2.684925929723515E-2</v>
      </c>
      <c r="O97" t="s">
        <v>269</v>
      </c>
      <c r="P97" s="46">
        <f ca="1">SUMPRODUCT(--ISNUMBER(A25:A39),--ISNUMBER(A69:A83),--(A25:A39&lt;&gt;A69:A83))</f>
        <v>15</v>
      </c>
      <c r="T97" s="52" t="s">
        <v>260</v>
      </c>
      <c r="U97" s="52">
        <f ca="1">U96</f>
        <v>15</v>
      </c>
      <c r="V97" s="52">
        <f ca="1">V95-V96</f>
        <v>0.22203399736978569</v>
      </c>
      <c r="W97" s="52">
        <f t="array" aca="1" ref="W97" ca="1">_xlfn.STDEV.S(B25:B39-B69:B83)</f>
        <v>0.33829923047822735</v>
      </c>
      <c r="X97" s="52">
        <f ca="1">W97/SQRT(U97)</f>
        <v>8.7348485711797277E-2</v>
      </c>
      <c r="Y97" s="52">
        <f ca="1">(V95-V96-AA93)/X97</f>
        <v>2.5419329889974018</v>
      </c>
      <c r="Z97" s="52">
        <f ca="1">U97-1</f>
        <v>14</v>
      </c>
      <c r="AA97" s="52">
        <f ca="1">ABS(V95-V96-AA93)/W97</f>
        <v>0.65632427557081185</v>
      </c>
      <c r="AB97" s="52">
        <f ca="1">SQRT(Y97^2/(Y97^2+Z97))</f>
        <v>0.56194806119358121</v>
      </c>
      <c r="AD97" t="s">
        <v>269</v>
      </c>
      <c r="AE97" s="46">
        <f ca="1">SUMPRODUCT(--ISNUMBER(B25:B39),--ISNUMBER(B69:B83),--(B25:B39&lt;&gt;B69:B83))</f>
        <v>15</v>
      </c>
      <c r="AI97" s="52" t="s">
        <v>260</v>
      </c>
      <c r="AJ97" s="52">
        <f ca="1">AJ96</f>
        <v>15</v>
      </c>
      <c r="AK97" s="52">
        <f ca="1">AK95-AK96</f>
        <v>-5.2587465550140822E-2</v>
      </c>
      <c r="AL97" s="52">
        <f t="array" aca="1" ref="AL97" ca="1">_xlfn.STDEV.S(C25:C39-C69:C83)</f>
        <v>0.31734784019116041</v>
      </c>
      <c r="AM97" s="52">
        <f ca="1">AL97/SQRT(AJ97)</f>
        <v>8.1938860001017133E-2</v>
      </c>
      <c r="AN97" s="52">
        <f ca="1">(AK95-AK96-AP93)/AM97</f>
        <v>-0.64178907968072829</v>
      </c>
      <c r="AO97" s="52">
        <f ca="1">AJ97-1</f>
        <v>14</v>
      </c>
      <c r="AP97" s="52">
        <f ca="1">ABS(AK95-AK96-AP93)/AL97</f>
        <v>0.16570922782541636</v>
      </c>
      <c r="AQ97" s="52">
        <f ca="1">SQRT(AN97^2/(AN97^2+AO97))</f>
        <v>0.16905647343029756</v>
      </c>
      <c r="AS97" t="s">
        <v>269</v>
      </c>
      <c r="AT97" s="46">
        <f ca="1">SUMPRODUCT(--ISNUMBER(C25:C39),--ISNUMBER(C69:C83),--(C25:C39&lt;&gt;C69:C83))</f>
        <v>15</v>
      </c>
    </row>
    <row r="98" spans="5:49" x14ac:dyDescent="0.25">
      <c r="O98" t="s">
        <v>270</v>
      </c>
      <c r="P98" s="46">
        <f ca="1">IF(P100&lt;=P103,P100,P97*(P97+1)/2)</f>
        <v>52</v>
      </c>
      <c r="AD98" t="s">
        <v>270</v>
      </c>
      <c r="AE98" s="46">
        <f ca="1">IF(AE100&lt;=AE103,AE100,AE97*(AE97+1)/2)</f>
        <v>23</v>
      </c>
      <c r="AS98" t="s">
        <v>270</v>
      </c>
      <c r="AT98" s="46">
        <f ca="1">IF(AT100&lt;=AT103,AT100,AT97*(AT97+1)/2)</f>
        <v>53</v>
      </c>
    </row>
    <row r="99" spans="5:49" ht="13.8" thickBot="1" x14ac:dyDescent="0.3">
      <c r="E99" t="s">
        <v>261</v>
      </c>
      <c r="O99" t="s">
        <v>271</v>
      </c>
      <c r="P99" s="46">
        <f ca="1">P97*(P97+1)/2-P98</f>
        <v>68</v>
      </c>
      <c r="T99" t="s">
        <v>261</v>
      </c>
      <c r="AD99" t="s">
        <v>271</v>
      </c>
      <c r="AE99" s="46">
        <f ca="1">AE97*(AE97+1)/2-AE98</f>
        <v>97</v>
      </c>
      <c r="AI99" t="s">
        <v>261</v>
      </c>
      <c r="AS99" t="s">
        <v>271</v>
      </c>
      <c r="AT99" s="46">
        <f ca="1">AT97*(AT97+1)/2-AT98</f>
        <v>67</v>
      </c>
    </row>
    <row r="100" spans="5:49" ht="13.8" thickTop="1" x14ac:dyDescent="0.25">
      <c r="E100" s="36" t="s">
        <v>262</v>
      </c>
      <c r="F100" s="36" t="s">
        <v>198</v>
      </c>
      <c r="G100" s="36" t="s">
        <v>263</v>
      </c>
      <c r="H100" s="36" t="s">
        <v>264</v>
      </c>
      <c r="I100" s="36" t="s">
        <v>265</v>
      </c>
      <c r="J100" s="36" t="s">
        <v>231</v>
      </c>
      <c r="O100" t="s">
        <v>272</v>
      </c>
      <c r="P100" s="71">
        <f ca="1">[1]!SRANK(A25:A39,A69:A83)</f>
        <v>52</v>
      </c>
      <c r="T100" s="36" t="s">
        <v>262</v>
      </c>
      <c r="U100" s="36" t="s">
        <v>198</v>
      </c>
      <c r="V100" s="36" t="s">
        <v>263</v>
      </c>
      <c r="W100" s="36" t="s">
        <v>264</v>
      </c>
      <c r="X100" s="36" t="s">
        <v>265</v>
      </c>
      <c r="Y100" s="36" t="s">
        <v>231</v>
      </c>
      <c r="AD100" t="s">
        <v>272</v>
      </c>
      <c r="AE100" s="71">
        <f ca="1">[1]!SRANK(B25:B39,B69:B83)</f>
        <v>23</v>
      </c>
      <c r="AI100" s="36" t="s">
        <v>262</v>
      </c>
      <c r="AJ100" s="36" t="s">
        <v>198</v>
      </c>
      <c r="AK100" s="36" t="s">
        <v>263</v>
      </c>
      <c r="AL100" s="36" t="s">
        <v>264</v>
      </c>
      <c r="AM100" s="36" t="s">
        <v>265</v>
      </c>
      <c r="AN100" s="36" t="s">
        <v>231</v>
      </c>
      <c r="AS100" t="s">
        <v>272</v>
      </c>
      <c r="AT100" s="71">
        <f ca="1">[1]!SRANK(C25:C39,C69:C83)</f>
        <v>53</v>
      </c>
    </row>
    <row r="101" spans="5:49" x14ac:dyDescent="0.25">
      <c r="E101" t="s">
        <v>266</v>
      </c>
      <c r="F101" s="50">
        <f ca="1">_xlfn.T.DIST.RT(ABS(J97),K97)</f>
        <v>0.46068740031740818</v>
      </c>
      <c r="G101">
        <f ca="1">_xlfn.T.INV.2T(I93*2,K97)</f>
        <v>1.7613101357748921</v>
      </c>
      <c r="J101" s="68" t="str">
        <f ca="1">IF(F101&lt;I93,"yes","no")</f>
        <v>no</v>
      </c>
      <c r="T101" t="s">
        <v>266</v>
      </c>
      <c r="U101" s="72">
        <f ca="1">_xlfn.T.DIST.RT(ABS(Y97),Z97)</f>
        <v>1.1740898363027299E-2</v>
      </c>
      <c r="V101">
        <f ca="1">_xlfn.T.INV.2T(X93*2,Z97)</f>
        <v>1.7613101357748921</v>
      </c>
      <c r="Y101" s="68" t="str">
        <f ca="1">IF(U101&lt;X93,"yes","no")</f>
        <v>yes</v>
      </c>
      <c r="AI101" t="s">
        <v>266</v>
      </c>
      <c r="AJ101" s="50">
        <f ca="1">_xlfn.T.DIST.RT(ABS(AN97),AO97)</f>
        <v>0.26568923615628015</v>
      </c>
      <c r="AK101">
        <f ca="1">_xlfn.T.INV.2T(AM93*2,AO97)</f>
        <v>1.7613101357748921</v>
      </c>
      <c r="AN101" s="68" t="str">
        <f ca="1">IF(AJ101&lt;AM93,"yes","no")</f>
        <v>no</v>
      </c>
    </row>
    <row r="102" spans="5:49" x14ac:dyDescent="0.25">
      <c r="E102" t="s">
        <v>267</v>
      </c>
      <c r="F102" s="50">
        <f ca="1">_xlfn.T.DIST.2T(ABS(J97),K97)</f>
        <v>0.92137480063481636</v>
      </c>
      <c r="G102">
        <f ca="1">_xlfn.T.INV.2T(I93,K97)</f>
        <v>2.1447866879178044</v>
      </c>
      <c r="H102">
        <f ca="1">(G95-G96)-I97*G102</f>
        <v>-0.30067594342646492</v>
      </c>
      <c r="I102">
        <f ca="1">(G95-G96)+I97*G102</f>
        <v>0.27375995172161621</v>
      </c>
      <c r="J102" s="68" t="str">
        <f ca="1">IF(F102&lt;I93,"yes","no")</f>
        <v>no</v>
      </c>
      <c r="P102" s="68" t="s">
        <v>273</v>
      </c>
      <c r="Q102" s="68" t="s">
        <v>274</v>
      </c>
      <c r="T102" t="s">
        <v>267</v>
      </c>
      <c r="U102" s="72">
        <f ca="1">_xlfn.T.DIST.2T(ABS(Y97),Z97)</f>
        <v>2.3481796726054598E-2</v>
      </c>
      <c r="V102">
        <f ca="1">_xlfn.T.INV.2T(X93,Z97)</f>
        <v>2.1447866879178044</v>
      </c>
      <c r="W102">
        <f ca="1">(V95-V96)-X97*V102</f>
        <v>3.4690128005344351E-2</v>
      </c>
      <c r="X102">
        <f ca="1">(V95-V96)+X97*V102</f>
        <v>0.40937786673422705</v>
      </c>
      <c r="Y102" s="68" t="str">
        <f ca="1">IF(U102&lt;X93,"yes","no")</f>
        <v>yes</v>
      </c>
      <c r="AE102" s="68" t="s">
        <v>273</v>
      </c>
      <c r="AF102" s="68" t="s">
        <v>274</v>
      </c>
      <c r="AI102" t="s">
        <v>267</v>
      </c>
      <c r="AJ102" s="50">
        <f ca="1">_xlfn.T.DIST.2T(ABS(AN97),AO97)</f>
        <v>0.5313784723125603</v>
      </c>
      <c r="AK102">
        <f ca="1">_xlfn.T.INV.2T(AM93,AO97)</f>
        <v>2.1447866879178044</v>
      </c>
      <c r="AL102">
        <f ca="1">(AK95-AK96)-AM97*AK102</f>
        <v>-0.22832884170348303</v>
      </c>
      <c r="AM102">
        <f ca="1">(AK95-AK96)+AM97*AK102</f>
        <v>0.12315391060320138</v>
      </c>
      <c r="AN102" s="68" t="str">
        <f ca="1">IF(AJ102&lt;AM93,"yes","no")</f>
        <v>no</v>
      </c>
      <c r="AT102" s="68" t="s">
        <v>273</v>
      </c>
      <c r="AU102" s="68" t="s">
        <v>274</v>
      </c>
    </row>
    <row r="103" spans="5:49" x14ac:dyDescent="0.25">
      <c r="E103" s="52"/>
      <c r="F103" s="52"/>
      <c r="G103" s="52"/>
      <c r="H103" s="52"/>
      <c r="I103" s="52"/>
      <c r="J103" s="52"/>
      <c r="O103" t="s">
        <v>240</v>
      </c>
      <c r="P103" s="45">
        <f ca="1">P97*(P97+1)/4</f>
        <v>60</v>
      </c>
      <c r="T103" s="52"/>
      <c r="U103" s="52"/>
      <c r="V103" s="52"/>
      <c r="W103" s="52"/>
      <c r="X103" s="52"/>
      <c r="Y103" s="52"/>
      <c r="AD103" t="s">
        <v>240</v>
      </c>
      <c r="AE103" s="45">
        <f ca="1">AE97*(AE97+1)/4</f>
        <v>60</v>
      </c>
      <c r="AI103" s="52"/>
      <c r="AJ103" s="52"/>
      <c r="AK103" s="52"/>
      <c r="AL103" s="52"/>
      <c r="AM103" s="52"/>
      <c r="AN103" s="52"/>
      <c r="AS103" t="s">
        <v>240</v>
      </c>
      <c r="AT103" s="45">
        <f ca="1">AT97*(AT97+1)/4</f>
        <v>60</v>
      </c>
    </row>
    <row r="104" spans="5:49" x14ac:dyDescent="0.25">
      <c r="O104" t="s">
        <v>275</v>
      </c>
      <c r="P104" s="46">
        <f ca="1">SQRT(P103*(2*P97+1)/6-[1]!TiesCorrection(A25:A39,A69:A83,1)/48)</f>
        <v>17.606816861659009</v>
      </c>
      <c r="Q104" t="s">
        <v>276</v>
      </c>
      <c r="AD104" t="s">
        <v>275</v>
      </c>
      <c r="AE104" s="46">
        <f ca="1">SQRT(AE103*(2*AE97+1)/6-[1]!TiesCorrection(B25:B39,B69:B83,1)/48)</f>
        <v>17.606816861659009</v>
      </c>
      <c r="AF104" t="s">
        <v>276</v>
      </c>
      <c r="AS104" t="s">
        <v>275</v>
      </c>
      <c r="AT104" s="46">
        <f ca="1">SQRT(AT103*(2*AT97+1)/6-[1]!TiesCorrection(C25:C39,C69:C83,1)/48)</f>
        <v>17.606816861659009</v>
      </c>
      <c r="AU104" t="s">
        <v>276</v>
      </c>
    </row>
    <row r="105" spans="5:49" x14ac:dyDescent="0.25">
      <c r="O105" t="s">
        <v>277</v>
      </c>
      <c r="P105" s="46">
        <f ca="1">ABS(ABS(P100-P103)-1/2)/P104</f>
        <v>0.42597137568529858</v>
      </c>
      <c r="Q105" t="s">
        <v>278</v>
      </c>
      <c r="AD105" t="s">
        <v>277</v>
      </c>
      <c r="AE105" s="46">
        <f ca="1">ABS(ABS(AE100-AE103)-1/2)/AE104</f>
        <v>2.0730606950017867</v>
      </c>
      <c r="AF105" t="s">
        <v>278</v>
      </c>
      <c r="AS105" t="s">
        <v>277</v>
      </c>
      <c r="AT105" s="46">
        <f ca="1">ABS(ABS(AT100-AT103)-1/2)/AT104</f>
        <v>0.36917519226059214</v>
      </c>
      <c r="AU105" t="s">
        <v>278</v>
      </c>
    </row>
    <row r="106" spans="5:49" x14ac:dyDescent="0.25">
      <c r="O106" t="s">
        <v>279</v>
      </c>
      <c r="P106" s="46">
        <f ca="1">P105/SQRT(2*P96)</f>
        <v>7.7771377104781894E-2</v>
      </c>
      <c r="AD106" t="s">
        <v>279</v>
      </c>
      <c r="AE106" s="46">
        <f ca="1">AE105/SQRT(2*AE96)</f>
        <v>0.37848736857660525</v>
      </c>
      <c r="AS106" t="s">
        <v>279</v>
      </c>
      <c r="AT106" s="46">
        <f ca="1">AT105/SQRT(2*AT96)</f>
        <v>6.740186015747765E-2</v>
      </c>
    </row>
    <row r="107" spans="5:49" x14ac:dyDescent="0.25">
      <c r="O107" t="s">
        <v>280</v>
      </c>
      <c r="P107" s="55">
        <f ca="1">1-_xlfn.NORM.S.DIST(P105,TRUE)</f>
        <v>0.33506435195990569</v>
      </c>
      <c r="Q107" s="74">
        <f ca="1">2*P107</f>
        <v>0.67012870391981139</v>
      </c>
      <c r="AD107" t="s">
        <v>280</v>
      </c>
      <c r="AE107" s="77">
        <f ca="1">1-_xlfn.NORM.S.DIST(AE105,TRUE)</f>
        <v>1.9083315666781342E-2</v>
      </c>
      <c r="AF107" s="78">
        <f ca="1">2*AE107</f>
        <v>3.8166631333562684E-2</v>
      </c>
      <c r="AS107" t="s">
        <v>280</v>
      </c>
      <c r="AT107" s="55">
        <f ca="1">1-_xlfn.NORM.S.DIST(AT105,TRUE)</f>
        <v>0.35599857279426905</v>
      </c>
      <c r="AU107" s="74">
        <f ca="1">2*AT107</f>
        <v>0.71199714558853811</v>
      </c>
    </row>
    <row r="108" spans="5:49" x14ac:dyDescent="0.25">
      <c r="O108" t="s">
        <v>281</v>
      </c>
      <c r="P108" s="48">
        <f ca="1">[1]!SRDIST(P100,P97,1)</f>
        <v>0.339385986328125</v>
      </c>
      <c r="Q108" s="76">
        <f ca="1">2*P108</f>
        <v>0.67877197265625</v>
      </c>
      <c r="AD108" t="s">
        <v>281</v>
      </c>
      <c r="AE108" s="79">
        <f ca="1">[1]!SRDIST(AE100,AE97,1)</f>
        <v>1.7669677734375E-2</v>
      </c>
      <c r="AF108" s="80">
        <f ca="1">2*AE108</f>
        <v>3.533935546875E-2</v>
      </c>
      <c r="AS108" t="s">
        <v>281</v>
      </c>
      <c r="AT108" s="48">
        <f ca="1">[1]!SRDIST(AT100,AT97,1)</f>
        <v>0.35986328125</v>
      </c>
      <c r="AU108" s="76">
        <f ca="1">2*AT108</f>
        <v>0.7197265625</v>
      </c>
    </row>
    <row r="109" spans="5:49" x14ac:dyDescent="0.25">
      <c r="O109" t="s">
        <v>282</v>
      </c>
      <c r="P109" s="71" t="s">
        <v>283</v>
      </c>
      <c r="Q109" s="44" t="s">
        <v>283</v>
      </c>
      <c r="AD109" t="s">
        <v>282</v>
      </c>
      <c r="AE109" s="71" t="s">
        <v>283</v>
      </c>
      <c r="AF109" s="44" t="s">
        <v>283</v>
      </c>
      <c r="AS109" t="s">
        <v>282</v>
      </c>
      <c r="AT109" s="71" t="s">
        <v>283</v>
      </c>
      <c r="AU109" s="44" t="s">
        <v>283</v>
      </c>
    </row>
    <row r="111" spans="5:49" x14ac:dyDescent="0.25">
      <c r="E111" s="111" t="s">
        <v>288</v>
      </c>
      <c r="F111" s="112"/>
      <c r="G111" s="112"/>
      <c r="H111" s="112"/>
      <c r="I111" s="112"/>
      <c r="J111" s="112"/>
      <c r="K111" s="112"/>
      <c r="L111" s="112"/>
      <c r="M111" s="112"/>
      <c r="N111" s="112"/>
      <c r="O111" s="112"/>
      <c r="P111" s="112"/>
      <c r="Q111" s="112"/>
      <c r="R111" s="112"/>
      <c r="S111" s="112"/>
      <c r="T111" s="112"/>
      <c r="U111" s="112"/>
      <c r="V111" s="112"/>
      <c r="W111" s="112"/>
      <c r="X111" s="112"/>
      <c r="Y111" s="112"/>
      <c r="Z111" s="112"/>
      <c r="AA111" s="112"/>
      <c r="AB111" s="112"/>
      <c r="AC111" s="112"/>
      <c r="AD111" s="112"/>
      <c r="AE111" s="112"/>
      <c r="AF111" s="112"/>
      <c r="AG111" s="112"/>
      <c r="AH111" s="112"/>
      <c r="AI111" s="112"/>
      <c r="AJ111" s="112"/>
      <c r="AK111" s="112"/>
      <c r="AL111" s="112"/>
      <c r="AM111" s="112"/>
      <c r="AN111" s="112"/>
      <c r="AO111" s="112"/>
      <c r="AP111" s="112"/>
      <c r="AQ111" s="112"/>
      <c r="AR111" s="112"/>
      <c r="AS111" s="112"/>
      <c r="AT111" s="112"/>
      <c r="AU111" s="112"/>
      <c r="AV111" s="112"/>
      <c r="AW111" s="113"/>
    </row>
    <row r="112" spans="5:49" x14ac:dyDescent="0.25">
      <c r="E112" s="110" t="s">
        <v>182</v>
      </c>
      <c r="F112" s="110"/>
      <c r="G112" s="110"/>
      <c r="H112" s="110"/>
      <c r="I112" s="110"/>
      <c r="J112" s="110"/>
      <c r="K112" s="110"/>
      <c r="L112" s="110"/>
      <c r="M112" s="110"/>
      <c r="N112" s="110"/>
      <c r="O112" s="110"/>
      <c r="P112" s="110"/>
      <c r="Q112" s="110"/>
      <c r="R112" s="110"/>
      <c r="S112" s="110"/>
      <c r="T112" s="111" t="s">
        <v>190</v>
      </c>
      <c r="U112" s="112"/>
      <c r="V112" s="112"/>
      <c r="W112" s="112"/>
      <c r="X112" s="112"/>
      <c r="Y112" s="112"/>
      <c r="Z112" s="112"/>
      <c r="AA112" s="112"/>
      <c r="AB112" s="112"/>
      <c r="AC112" s="112"/>
      <c r="AD112" s="112"/>
      <c r="AE112" s="112"/>
      <c r="AF112" s="112"/>
      <c r="AG112" s="112"/>
      <c r="AH112" s="113"/>
      <c r="AI112" s="110" t="s">
        <v>191</v>
      </c>
      <c r="AJ112" s="110"/>
      <c r="AK112" s="110"/>
      <c r="AL112" s="110"/>
      <c r="AM112" s="110"/>
      <c r="AN112" s="110"/>
      <c r="AO112" s="110"/>
      <c r="AP112" s="110"/>
      <c r="AQ112" s="110"/>
      <c r="AR112" s="110"/>
      <c r="AS112" s="110"/>
      <c r="AT112" s="110"/>
      <c r="AU112" s="110"/>
      <c r="AV112" s="110"/>
      <c r="AW112" s="110"/>
    </row>
    <row r="113" spans="5:49" x14ac:dyDescent="0.25">
      <c r="E113" s="114" t="s">
        <v>252</v>
      </c>
      <c r="F113" s="114"/>
      <c r="G113" s="114"/>
      <c r="H113" s="114"/>
      <c r="I113" s="114"/>
      <c r="J113" s="114"/>
      <c r="K113" s="114"/>
      <c r="L113" s="114"/>
      <c r="M113" s="114"/>
      <c r="N113" s="114"/>
      <c r="O113" s="115" t="s">
        <v>268</v>
      </c>
      <c r="P113" s="115"/>
      <c r="Q113" s="115"/>
      <c r="R113" s="115"/>
      <c r="S113" s="115"/>
      <c r="T113" s="114" t="s">
        <v>252</v>
      </c>
      <c r="U113" s="114"/>
      <c r="V113" s="114"/>
      <c r="W113" s="114"/>
      <c r="X113" s="114"/>
      <c r="Y113" s="114"/>
      <c r="Z113" s="114"/>
      <c r="AA113" s="114"/>
      <c r="AB113" s="114"/>
      <c r="AC113" s="114"/>
      <c r="AD113" s="114" t="s">
        <v>268</v>
      </c>
      <c r="AE113" s="114"/>
      <c r="AF113" s="114"/>
      <c r="AG113" s="114"/>
      <c r="AH113" s="114"/>
      <c r="AI113" s="114" t="s">
        <v>252</v>
      </c>
      <c r="AJ113" s="114"/>
      <c r="AK113" s="114"/>
      <c r="AL113" s="114"/>
      <c r="AM113" s="114"/>
      <c r="AN113" s="114"/>
      <c r="AO113" s="114"/>
      <c r="AP113" s="114"/>
      <c r="AQ113" s="114"/>
      <c r="AR113" s="114"/>
      <c r="AS113" s="115" t="s">
        <v>268</v>
      </c>
      <c r="AT113" s="115"/>
      <c r="AU113" s="115"/>
      <c r="AV113" s="115"/>
      <c r="AW113" s="115"/>
    </row>
    <row r="115" spans="5:49" ht="13.8" thickBot="1" x14ac:dyDescent="0.3">
      <c r="E115" t="s">
        <v>253</v>
      </c>
      <c r="H115" t="s">
        <v>205</v>
      </c>
      <c r="I115">
        <v>0.05</v>
      </c>
      <c r="K115" t="s">
        <v>254</v>
      </c>
      <c r="L115">
        <v>0</v>
      </c>
      <c r="P115" t="str">
        <f>A46</f>
        <v>Groupe 1</v>
      </c>
      <c r="Q115" t="str">
        <f>A68</f>
        <v>Groupe 1</v>
      </c>
      <c r="T115" t="s">
        <v>253</v>
      </c>
      <c r="W115" t="s">
        <v>205</v>
      </c>
      <c r="X115">
        <v>0.05</v>
      </c>
      <c r="Z115" t="s">
        <v>254</v>
      </c>
      <c r="AA115">
        <v>0</v>
      </c>
      <c r="AE115" t="str">
        <f>B46</f>
        <v>Groupe 2</v>
      </c>
      <c r="AF115" t="str">
        <f>B68</f>
        <v>Groupe 2</v>
      </c>
      <c r="AI115" t="s">
        <v>253</v>
      </c>
      <c r="AL115" t="s">
        <v>205</v>
      </c>
      <c r="AM115">
        <v>0.05</v>
      </c>
      <c r="AO115" t="s">
        <v>254</v>
      </c>
      <c r="AP115">
        <v>0</v>
      </c>
      <c r="AT115" t="str">
        <f>C46</f>
        <v>Groupe 3</v>
      </c>
      <c r="AU115" t="str">
        <f>C68</f>
        <v>Groupe 3</v>
      </c>
    </row>
    <row r="116" spans="5:49" ht="13.8" thickTop="1" x14ac:dyDescent="0.25">
      <c r="E116" s="36" t="s">
        <v>255</v>
      </c>
      <c r="F116" s="36" t="s">
        <v>195</v>
      </c>
      <c r="G116" s="36" t="s">
        <v>193</v>
      </c>
      <c r="H116" s="36" t="s">
        <v>256</v>
      </c>
      <c r="I116" s="36" t="s">
        <v>209</v>
      </c>
      <c r="J116" s="36" t="s">
        <v>257</v>
      </c>
      <c r="K116" s="36" t="s">
        <v>214</v>
      </c>
      <c r="L116" s="36" t="s">
        <v>258</v>
      </c>
      <c r="M116" s="36" t="s">
        <v>259</v>
      </c>
      <c r="O116" t="s">
        <v>225</v>
      </c>
      <c r="P116" s="69">
        <f ca="1">MEDIAN(A47:A61)</f>
        <v>1.0786981556990567</v>
      </c>
      <c r="Q116" s="70">
        <f ca="1">MEDIAN(A69:A83)</f>
        <v>1.1656828838192608</v>
      </c>
      <c r="T116" s="36" t="s">
        <v>255</v>
      </c>
      <c r="U116" s="36" t="s">
        <v>195</v>
      </c>
      <c r="V116" s="36" t="s">
        <v>193</v>
      </c>
      <c r="W116" s="36" t="s">
        <v>256</v>
      </c>
      <c r="X116" s="36" t="s">
        <v>209</v>
      </c>
      <c r="Y116" s="36" t="s">
        <v>257</v>
      </c>
      <c r="Z116" s="36" t="s">
        <v>214</v>
      </c>
      <c r="AA116" s="36" t="s">
        <v>258</v>
      </c>
      <c r="AB116" s="36" t="s">
        <v>259</v>
      </c>
      <c r="AD116" t="s">
        <v>225</v>
      </c>
      <c r="AE116" s="69">
        <f ca="1">MEDIAN(B47:B61)</f>
        <v>0.88330006084135892</v>
      </c>
      <c r="AF116" s="70">
        <f ca="1">MEDIAN(B69:B83)</f>
        <v>0.77545370688900928</v>
      </c>
      <c r="AI116" s="36" t="s">
        <v>255</v>
      </c>
      <c r="AJ116" s="36" t="s">
        <v>195</v>
      </c>
      <c r="AK116" s="36" t="s">
        <v>193</v>
      </c>
      <c r="AL116" s="36" t="s">
        <v>256</v>
      </c>
      <c r="AM116" s="36" t="s">
        <v>209</v>
      </c>
      <c r="AN116" s="36" t="s">
        <v>257</v>
      </c>
      <c r="AO116" s="36" t="s">
        <v>214</v>
      </c>
      <c r="AP116" s="36" t="s">
        <v>258</v>
      </c>
      <c r="AQ116" s="36" t="s">
        <v>259</v>
      </c>
      <c r="AS116" t="s">
        <v>225</v>
      </c>
      <c r="AT116" s="69">
        <f ca="1">MEDIAN(C47:C61)</f>
        <v>0.99712604092891355</v>
      </c>
      <c r="AU116" s="70">
        <f ca="1">MEDIAN(C69:C83)</f>
        <v>1.1020833330188133</v>
      </c>
    </row>
    <row r="117" spans="5:49" x14ac:dyDescent="0.25">
      <c r="E117" t="str">
        <f>A46</f>
        <v>Groupe 1</v>
      </c>
      <c r="F117">
        <f ca="1">COUNT(A47:A61)</f>
        <v>15</v>
      </c>
      <c r="G117">
        <f ca="1">AVERAGE(A47:A61)</f>
        <v>1.1103156221041559</v>
      </c>
      <c r="H117">
        <f ca="1">_xlfn.STDEV.S(A47:A61)</f>
        <v>0.41312768978769265</v>
      </c>
      <c r="T117" t="str">
        <f>B46</f>
        <v>Groupe 2</v>
      </c>
      <c r="U117">
        <f ca="1">COUNT(B47:B61)</f>
        <v>15</v>
      </c>
      <c r="V117">
        <f ca="1">AVERAGE(B47:B61)</f>
        <v>0.95602447126590739</v>
      </c>
      <c r="W117">
        <f ca="1">_xlfn.STDEV.S(B47:B61)</f>
        <v>0.46246330854117534</v>
      </c>
      <c r="AI117" t="str">
        <f>C46</f>
        <v>Groupe 3</v>
      </c>
      <c r="AJ117">
        <f ca="1">COUNT(C47:C61)</f>
        <v>15</v>
      </c>
      <c r="AK117">
        <f ca="1">AVERAGE(C47:C61)</f>
        <v>1.0344254092323102</v>
      </c>
      <c r="AL117">
        <f ca="1">_xlfn.STDEV.S(C47:C61)</f>
        <v>0.28822572247433753</v>
      </c>
    </row>
    <row r="118" spans="5:49" x14ac:dyDescent="0.25">
      <c r="E118" t="str">
        <f>A68</f>
        <v>Groupe 1</v>
      </c>
      <c r="F118">
        <f ca="1">COUNT(A69:A83)</f>
        <v>15</v>
      </c>
      <c r="G118">
        <f ca="1">AVERAGE(A69:A83)</f>
        <v>1.133715290973172</v>
      </c>
      <c r="H118">
        <f ca="1">_xlfn.STDEV.S(A69:A83)</f>
        <v>0.43693405514485034</v>
      </c>
      <c r="O118" t="s">
        <v>227</v>
      </c>
      <c r="P118" s="45">
        <f ca="1">SUMPRODUCT(--ISNUMBER(A47:A61),--ISNUMBER(A69:A83))</f>
        <v>15</v>
      </c>
      <c r="T118" t="str">
        <f>B68</f>
        <v>Groupe 2</v>
      </c>
      <c r="U118">
        <f ca="1">COUNT(B69:B83)</f>
        <v>15</v>
      </c>
      <c r="V118">
        <f ca="1">AVERAGE(B69:B83)</f>
        <v>0.8767475030590427</v>
      </c>
      <c r="W118">
        <f ca="1">_xlfn.STDEV.S(B69:B83)</f>
        <v>0.43237022053455221</v>
      </c>
      <c r="AD118" t="s">
        <v>227</v>
      </c>
      <c r="AE118" s="45">
        <f ca="1">SUMPRODUCT(--ISNUMBER(B47:B61),--ISNUMBER(B69:B83))</f>
        <v>15</v>
      </c>
      <c r="AI118" t="str">
        <f>C68</f>
        <v>Groupe 3</v>
      </c>
      <c r="AJ118">
        <f ca="1">COUNT(C69:C83)</f>
        <v>15</v>
      </c>
      <c r="AK118">
        <f ca="1">AVERAGE(C69:C83)</f>
        <v>1.1227649924436207</v>
      </c>
      <c r="AL118">
        <f ca="1">_xlfn.STDEV.S(C69:C83)</f>
        <v>0.36045395085045839</v>
      </c>
      <c r="AS118" t="s">
        <v>227</v>
      </c>
      <c r="AT118" s="45">
        <f ca="1">SUMPRODUCT(--ISNUMBER(C47:C61),--ISNUMBER(C69:C83))</f>
        <v>15</v>
      </c>
    </row>
    <row r="119" spans="5:49" x14ac:dyDescent="0.25">
      <c r="E119" s="52" t="s">
        <v>260</v>
      </c>
      <c r="F119" s="52">
        <f ca="1">F118</f>
        <v>15</v>
      </c>
      <c r="G119" s="52">
        <f ca="1">G117-G118</f>
        <v>-2.3399668869016121E-2</v>
      </c>
      <c r="H119" s="52">
        <f t="array" aca="1" ref="H119" ca="1">_xlfn.STDEV.S(A47:A61-A69:A83)</f>
        <v>0.24185932964064727</v>
      </c>
      <c r="I119" s="52">
        <f ca="1">H119/SQRT(F119)</f>
        <v>6.2447810388207778E-2</v>
      </c>
      <c r="J119" s="52">
        <f ca="1">(G117-G118-L115)/I119</f>
        <v>-0.37470759540729642</v>
      </c>
      <c r="K119" s="52">
        <f ca="1">F119-1</f>
        <v>14</v>
      </c>
      <c r="L119" s="52">
        <f ca="1">ABS(G117-G118-L115)/H119</f>
        <v>9.674908511399237E-2</v>
      </c>
      <c r="M119" s="52">
        <f ca="1">SQRT(J119^2/(J119^2+K119))</f>
        <v>9.964638783408783E-2</v>
      </c>
      <c r="O119" t="s">
        <v>269</v>
      </c>
      <c r="P119" s="46">
        <f ca="1">SUMPRODUCT(--ISNUMBER(A47:A61),--ISNUMBER(A69:A83),--(A47:A61&lt;&gt;A69:A83))</f>
        <v>15</v>
      </c>
      <c r="T119" s="52" t="s">
        <v>260</v>
      </c>
      <c r="U119" s="52">
        <f ca="1">U118</f>
        <v>15</v>
      </c>
      <c r="V119" s="52">
        <f ca="1">V117-V118</f>
        <v>7.9276968206864695E-2</v>
      </c>
      <c r="W119" s="52">
        <f t="array" aca="1" ref="W119" ca="1">_xlfn.STDEV.S(B47:B61-B69:B83)</f>
        <v>0.25715484728894744</v>
      </c>
      <c r="X119" s="52">
        <f ca="1">W119/SQRT(U119)</f>
        <v>6.6397096063106995E-2</v>
      </c>
      <c r="Y119" s="52">
        <f ca="1">(V117-V118-AA115)/X119</f>
        <v>1.1939824616955543</v>
      </c>
      <c r="Z119" s="52">
        <f ca="1">U119-1</f>
        <v>14</v>
      </c>
      <c r="AA119" s="52">
        <f ca="1">ABS(V117-V118-AA115)/W119</f>
        <v>0.30828494598737449</v>
      </c>
      <c r="AB119" s="52">
        <f ca="1">SQRT(Y119^2/(Y119^2+Z119))</f>
        <v>0.30400238972520433</v>
      </c>
      <c r="AD119" t="s">
        <v>269</v>
      </c>
      <c r="AE119" s="46">
        <f ca="1">SUMPRODUCT(--ISNUMBER(B47:B61),--ISNUMBER(B69:B83),--(B47:B61&lt;&gt;B69:B83))</f>
        <v>15</v>
      </c>
      <c r="AI119" s="52" t="s">
        <v>260</v>
      </c>
      <c r="AJ119" s="52">
        <f ca="1">AJ118</f>
        <v>15</v>
      </c>
      <c r="AK119" s="52">
        <f ca="1">AK117-AK118</f>
        <v>-8.8339583211310524E-2</v>
      </c>
      <c r="AL119" s="52">
        <f t="array" aca="1" ref="AL119" ca="1">_xlfn.STDEV.S(C47:C61-C69:C83)</f>
        <v>0.1859046425582721</v>
      </c>
      <c r="AM119" s="52">
        <f ca="1">AL119/SQRT(AJ119)</f>
        <v>4.8000372307388697E-2</v>
      </c>
      <c r="AN119" s="52">
        <f ca="1">(AK117-AK118-AP115)/AM119</f>
        <v>-1.8403937087319719</v>
      </c>
      <c r="AO119" s="52">
        <f ca="1">AJ119-1</f>
        <v>14</v>
      </c>
      <c r="AP119" s="52">
        <f ca="1">ABS(AK117-AK118-AP115)/AL119</f>
        <v>0.47518761229225537</v>
      </c>
      <c r="AQ119" s="52">
        <f ca="1">SQRT(AN119^2/(AN119^2+AO119))</f>
        <v>0.44136490858037247</v>
      </c>
      <c r="AS119" t="s">
        <v>269</v>
      </c>
      <c r="AT119" s="46">
        <f ca="1">SUMPRODUCT(--ISNUMBER(C47:C61),--ISNUMBER(C69:C83),--(C47:C61&lt;&gt;C69:C83))</f>
        <v>15</v>
      </c>
    </row>
    <row r="120" spans="5:49" x14ac:dyDescent="0.25">
      <c r="O120" t="s">
        <v>270</v>
      </c>
      <c r="P120" s="46">
        <f ca="1">IF(P122&lt;=P125,P122,P119*(P119+1)/2)</f>
        <v>52</v>
      </c>
      <c r="AD120" t="s">
        <v>270</v>
      </c>
      <c r="AE120" s="46">
        <f ca="1">IF(AE122&lt;=AE125,AE122,AE119*(AE119+1)/2)</f>
        <v>39</v>
      </c>
      <c r="AS120" t="s">
        <v>270</v>
      </c>
      <c r="AT120" s="46">
        <f ca="1">IF(AT122&lt;=AT125,AT122,AT119*(AT119+1)/2)</f>
        <v>31</v>
      </c>
    </row>
    <row r="121" spans="5:49" ht="13.8" thickBot="1" x14ac:dyDescent="0.3">
      <c r="E121" t="s">
        <v>261</v>
      </c>
      <c r="O121" t="s">
        <v>271</v>
      </c>
      <c r="P121" s="46">
        <f ca="1">P119*(P119+1)/2-P120</f>
        <v>68</v>
      </c>
      <c r="T121" t="s">
        <v>261</v>
      </c>
      <c r="AD121" t="s">
        <v>271</v>
      </c>
      <c r="AE121" s="46">
        <f ca="1">AE119*(AE119+1)/2-AE120</f>
        <v>81</v>
      </c>
      <c r="AI121" t="s">
        <v>261</v>
      </c>
      <c r="AS121" t="s">
        <v>271</v>
      </c>
      <c r="AT121" s="46">
        <f ca="1">AT119*(AT119+1)/2-AT120</f>
        <v>89</v>
      </c>
    </row>
    <row r="122" spans="5:49" ht="13.8" thickTop="1" x14ac:dyDescent="0.25">
      <c r="E122" s="36" t="s">
        <v>262</v>
      </c>
      <c r="F122" s="36" t="s">
        <v>198</v>
      </c>
      <c r="G122" s="36" t="s">
        <v>263</v>
      </c>
      <c r="H122" s="36" t="s">
        <v>264</v>
      </c>
      <c r="I122" s="36" t="s">
        <v>265</v>
      </c>
      <c r="J122" s="36" t="s">
        <v>231</v>
      </c>
      <c r="O122" t="s">
        <v>272</v>
      </c>
      <c r="P122" s="71">
        <f ca="1">[1]!SRANK(A47:A61,A69:A83)</f>
        <v>52</v>
      </c>
      <c r="T122" s="36" t="s">
        <v>262</v>
      </c>
      <c r="U122" s="36" t="s">
        <v>198</v>
      </c>
      <c r="V122" s="36" t="s">
        <v>263</v>
      </c>
      <c r="W122" s="36" t="s">
        <v>264</v>
      </c>
      <c r="X122" s="36" t="s">
        <v>265</v>
      </c>
      <c r="Y122" s="36" t="s">
        <v>231</v>
      </c>
      <c r="AD122" t="s">
        <v>272</v>
      </c>
      <c r="AE122" s="71">
        <f ca="1">[1]!SRANK(B47:B61,B69:B83)</f>
        <v>39</v>
      </c>
      <c r="AI122" s="36" t="s">
        <v>262</v>
      </c>
      <c r="AJ122" s="36" t="s">
        <v>198</v>
      </c>
      <c r="AK122" s="36" t="s">
        <v>263</v>
      </c>
      <c r="AL122" s="36" t="s">
        <v>264</v>
      </c>
      <c r="AM122" s="36" t="s">
        <v>265</v>
      </c>
      <c r="AN122" s="36" t="s">
        <v>231</v>
      </c>
      <c r="AS122" t="s">
        <v>272</v>
      </c>
      <c r="AT122" s="71">
        <f ca="1">[1]!SRANK(C47:C61,C69:C83)</f>
        <v>31</v>
      </c>
    </row>
    <row r="123" spans="5:49" x14ac:dyDescent="0.25">
      <c r="E123" t="s">
        <v>266</v>
      </c>
      <c r="F123" s="50">
        <f ca="1">_xlfn.T.DIST.RT(ABS(J119),K119)</f>
        <v>0.35674645131986826</v>
      </c>
      <c r="G123">
        <f ca="1">_xlfn.T.INV.2T(I115*2,K119)</f>
        <v>1.7613101357748921</v>
      </c>
      <c r="J123" s="68" t="str">
        <f ca="1">IF(F123&lt;I115,"yes","no")</f>
        <v>no</v>
      </c>
      <c r="T123" t="s">
        <v>266</v>
      </c>
      <c r="U123" s="50">
        <f ca="1">_xlfn.T.DIST.RT(ABS(Y119),Z119)</f>
        <v>0.1261619347829796</v>
      </c>
      <c r="V123">
        <f ca="1">_xlfn.T.INV.2T(X115*2,Z119)</f>
        <v>1.7613101357748921</v>
      </c>
      <c r="Y123" s="68" t="str">
        <f ca="1">IF(U123&lt;X115,"yes","no")</f>
        <v>no</v>
      </c>
      <c r="AI123" t="s">
        <v>266</v>
      </c>
      <c r="AJ123" s="50">
        <f ca="1">_xlfn.T.DIST.RT(ABS(AN119),AO119)</f>
        <v>4.3501469403587525E-2</v>
      </c>
      <c r="AK123">
        <f ca="1">_xlfn.T.INV.2T(AM115*2,AO119)</f>
        <v>1.7613101357748921</v>
      </c>
      <c r="AN123" s="68" t="str">
        <f ca="1">IF(AJ123&lt;AM115,"yes","no")</f>
        <v>yes</v>
      </c>
    </row>
    <row r="124" spans="5:49" x14ac:dyDescent="0.25">
      <c r="E124" t="s">
        <v>267</v>
      </c>
      <c r="F124" s="50">
        <f ca="1">_xlfn.T.DIST.2T(ABS(J119),K119)</f>
        <v>0.71349290263973653</v>
      </c>
      <c r="G124">
        <f ca="1">_xlfn.T.INV.2T(I115,K119)</f>
        <v>2.1447866879178044</v>
      </c>
      <c r="H124">
        <f ca="1">(G117-G118)-I119*G124</f>
        <v>-0.15733690127925934</v>
      </c>
      <c r="I124">
        <f ca="1">(G117-G118)+I119*G124</f>
        <v>0.1105375635412271</v>
      </c>
      <c r="J124" s="68" t="str">
        <f ca="1">IF(F124&lt;I115,"yes","no")</f>
        <v>no</v>
      </c>
      <c r="P124" s="68" t="s">
        <v>273</v>
      </c>
      <c r="Q124" s="68" t="s">
        <v>274</v>
      </c>
      <c r="T124" t="s">
        <v>267</v>
      </c>
      <c r="U124" s="50">
        <f ca="1">_xlfn.T.DIST.2T(ABS(Y119),Z119)</f>
        <v>0.2523238695659592</v>
      </c>
      <c r="V124">
        <f ca="1">_xlfn.T.INV.2T(X115,Z119)</f>
        <v>2.1447866879178044</v>
      </c>
      <c r="W124">
        <f ca="1">(V117-V118)-X119*V124</f>
        <v>-6.3130639545686845E-2</v>
      </c>
      <c r="X124">
        <f ca="1">(V117-V118)+X119*V124</f>
        <v>0.22168457595941624</v>
      </c>
      <c r="Y124" s="68" t="str">
        <f ca="1">IF(U124&lt;X115,"yes","no")</f>
        <v>no</v>
      </c>
      <c r="AE124" s="68" t="s">
        <v>273</v>
      </c>
      <c r="AF124" s="68" t="s">
        <v>274</v>
      </c>
      <c r="AI124" t="s">
        <v>267</v>
      </c>
      <c r="AJ124" s="50">
        <f ca="1">_xlfn.T.DIST.2T(ABS(AN119),AO119)</f>
        <v>8.7002938807175051E-2</v>
      </c>
      <c r="AK124">
        <f ca="1">_xlfn.T.INV.2T(AM115,AO119)</f>
        <v>2.1447866879178044</v>
      </c>
      <c r="AL124">
        <f ca="1">(AK117-AK118)-AM119*AK124</f>
        <v>-0.19129014275129624</v>
      </c>
      <c r="AM124">
        <f ca="1">(AK117-AK118)+AM119*AK124</f>
        <v>1.4610976328675182E-2</v>
      </c>
      <c r="AN124" s="68" t="str">
        <f ca="1">IF(AJ124&lt;AM115,"yes","no")</f>
        <v>no</v>
      </c>
      <c r="AT124" s="68" t="s">
        <v>273</v>
      </c>
      <c r="AU124" s="68" t="s">
        <v>274</v>
      </c>
    </row>
    <row r="125" spans="5:49" x14ac:dyDescent="0.25">
      <c r="E125" s="52"/>
      <c r="F125" s="52"/>
      <c r="G125" s="52"/>
      <c r="H125" s="52"/>
      <c r="I125" s="52"/>
      <c r="J125" s="52"/>
      <c r="O125" t="s">
        <v>240</v>
      </c>
      <c r="P125" s="45">
        <f ca="1">P119*(P119+1)/4</f>
        <v>60</v>
      </c>
      <c r="T125" s="52"/>
      <c r="U125" s="52"/>
      <c r="V125" s="52"/>
      <c r="W125" s="52"/>
      <c r="X125" s="52"/>
      <c r="Y125" s="52"/>
      <c r="AD125" t="s">
        <v>240</v>
      </c>
      <c r="AE125" s="45">
        <f ca="1">AE119*(AE119+1)/4</f>
        <v>60</v>
      </c>
      <c r="AI125" s="52"/>
      <c r="AJ125" s="52"/>
      <c r="AK125" s="52"/>
      <c r="AL125" s="52"/>
      <c r="AM125" s="52"/>
      <c r="AN125" s="52"/>
      <c r="AS125" t="s">
        <v>240</v>
      </c>
      <c r="AT125" s="45">
        <f ca="1">AT119*(AT119+1)/4</f>
        <v>60</v>
      </c>
    </row>
    <row r="126" spans="5:49" x14ac:dyDescent="0.25">
      <c r="O126" t="s">
        <v>275</v>
      </c>
      <c r="P126" s="46">
        <f ca="1">SQRT(P125*(2*P119+1)/6-[1]!TiesCorrection(A47:A61,A69:A83,1)/48)</f>
        <v>17.606816861659009</v>
      </c>
      <c r="Q126" t="s">
        <v>276</v>
      </c>
      <c r="AD126" t="s">
        <v>275</v>
      </c>
      <c r="AE126" s="46">
        <f ca="1">SQRT(AE125*(2*AE119+1)/6-[1]!TiesCorrection(B47:B61,B69:B83,1)/48)</f>
        <v>17.606816861659009</v>
      </c>
      <c r="AF126" t="s">
        <v>276</v>
      </c>
      <c r="AS126" t="s">
        <v>275</v>
      </c>
      <c r="AT126" s="46">
        <f ca="1">SQRT(AT125*(2*AT119+1)/6-[1]!TiesCorrection(C47:C61,C69:C83,1)/48)</f>
        <v>17.606816861659009</v>
      </c>
      <c r="AU126" t="s">
        <v>276</v>
      </c>
    </row>
    <row r="127" spans="5:49" x14ac:dyDescent="0.25">
      <c r="O127" t="s">
        <v>277</v>
      </c>
      <c r="P127" s="46">
        <f ca="1">ABS(ABS(P122-P125)-1/2)/P126</f>
        <v>0.42597137568529858</v>
      </c>
      <c r="Q127" t="s">
        <v>278</v>
      </c>
      <c r="AD127" t="s">
        <v>277</v>
      </c>
      <c r="AE127" s="46">
        <f ca="1">ABS(ABS(AE122-AE125)-1/2)/AE126</f>
        <v>1.1643217602064828</v>
      </c>
      <c r="AF127" t="s">
        <v>278</v>
      </c>
      <c r="AS127" t="s">
        <v>277</v>
      </c>
      <c r="AT127" s="46">
        <f ca="1">ABS(ABS(AT122-AT125)-1/2)/AT126</f>
        <v>1.6186912276041348</v>
      </c>
      <c r="AU127" t="s">
        <v>278</v>
      </c>
    </row>
    <row r="128" spans="5:49" x14ac:dyDescent="0.25">
      <c r="O128" t="s">
        <v>279</v>
      </c>
      <c r="P128" s="46">
        <f ca="1">P127/SQRT(2*P118)</f>
        <v>7.7771377104781894E-2</v>
      </c>
      <c r="AD128" t="s">
        <v>279</v>
      </c>
      <c r="AE128" s="46">
        <f ca="1">AE127/SQRT(2*AE118)</f>
        <v>0.21257509741973718</v>
      </c>
      <c r="AS128" t="s">
        <v>279</v>
      </c>
      <c r="AT128" s="46">
        <f ca="1">AT127/SQRT(2*AT118)</f>
        <v>0.29553123299817119</v>
      </c>
    </row>
    <row r="129" spans="15:47" x14ac:dyDescent="0.25">
      <c r="O129" t="s">
        <v>280</v>
      </c>
      <c r="P129" s="55">
        <f ca="1">1-_xlfn.NORM.S.DIST(P127,TRUE)</f>
        <v>0.33506435195990569</v>
      </c>
      <c r="Q129" s="74">
        <f ca="1">2*P129</f>
        <v>0.67012870391981139</v>
      </c>
      <c r="AD129" t="s">
        <v>280</v>
      </c>
      <c r="AE129" s="55">
        <f ca="1">1-_xlfn.NORM.S.DIST(AE127,TRUE)</f>
        <v>0.12214682066588833</v>
      </c>
      <c r="AF129" s="74">
        <f ca="1">2*AE129</f>
        <v>0.24429364133177667</v>
      </c>
      <c r="AS129" t="s">
        <v>280</v>
      </c>
      <c r="AT129" s="55">
        <f ca="1">1-_xlfn.NORM.S.DIST(AT127,TRUE)</f>
        <v>5.2756857644850608E-2</v>
      </c>
      <c r="AU129" s="74">
        <f ca="1">2*AT129</f>
        <v>0.10551371528970122</v>
      </c>
    </row>
    <row r="130" spans="15:47" x14ac:dyDescent="0.25">
      <c r="O130" t="s">
        <v>281</v>
      </c>
      <c r="P130" s="48">
        <f ca="1">[1]!SRDIST(P122,P119,1)</f>
        <v>0.339385986328125</v>
      </c>
      <c r="Q130" s="76">
        <f ca="1">2*P130</f>
        <v>0.67877197265625</v>
      </c>
      <c r="AD130" t="s">
        <v>281</v>
      </c>
      <c r="AE130" s="48">
        <f ca="1">[1]!SRDIST(AE122,AE119,1)</f>
        <v>0.126190185546875</v>
      </c>
      <c r="AF130" s="76">
        <f ca="1">2*AE130</f>
        <v>0.25238037109375</v>
      </c>
      <c r="AS130" t="s">
        <v>281</v>
      </c>
      <c r="AT130" s="48">
        <f ca="1">[1]!SRDIST(AT122,AT119,1)</f>
        <v>5.3497314453125E-2</v>
      </c>
      <c r="AU130" s="76">
        <f ca="1">2*AT130</f>
        <v>0.10699462890625</v>
      </c>
    </row>
    <row r="131" spans="15:47" x14ac:dyDescent="0.25">
      <c r="O131" t="s">
        <v>282</v>
      </c>
      <c r="P131" s="71" t="s">
        <v>283</v>
      </c>
      <c r="Q131" s="44" t="s">
        <v>283</v>
      </c>
      <c r="AD131" t="s">
        <v>282</v>
      </c>
      <c r="AE131" s="71" t="s">
        <v>283</v>
      </c>
      <c r="AF131" s="44" t="s">
        <v>283</v>
      </c>
      <c r="AS131" t="s">
        <v>282</v>
      </c>
      <c r="AT131" s="71" t="s">
        <v>283</v>
      </c>
      <c r="AU131" s="44" t="s">
        <v>283</v>
      </c>
    </row>
  </sheetData>
  <mergeCells count="60">
    <mergeCell ref="T91:AC91"/>
    <mergeCell ref="AD113:AH113"/>
    <mergeCell ref="T113:AC113"/>
    <mergeCell ref="AS3:AW3"/>
    <mergeCell ref="AI3:AR3"/>
    <mergeCell ref="AS25:AW25"/>
    <mergeCell ref="AI25:AR25"/>
    <mergeCell ref="AS47:AW47"/>
    <mergeCell ref="AI47:AR47"/>
    <mergeCell ref="AI46:AW46"/>
    <mergeCell ref="AS69:AW69"/>
    <mergeCell ref="AI69:AR69"/>
    <mergeCell ref="AS91:AW91"/>
    <mergeCell ref="AI91:AR91"/>
    <mergeCell ref="AS113:AW113"/>
    <mergeCell ref="AI113:AR113"/>
    <mergeCell ref="E25:N25"/>
    <mergeCell ref="E47:N47"/>
    <mergeCell ref="E69:N69"/>
    <mergeCell ref="E91:N91"/>
    <mergeCell ref="E113:N113"/>
    <mergeCell ref="E67:AW67"/>
    <mergeCell ref="E68:S68"/>
    <mergeCell ref="T68:AH68"/>
    <mergeCell ref="AI68:AW68"/>
    <mergeCell ref="AD25:AH25"/>
    <mergeCell ref="T25:AC25"/>
    <mergeCell ref="AD47:AH47"/>
    <mergeCell ref="T47:AC47"/>
    <mergeCell ref="AD69:AH69"/>
    <mergeCell ref="T69:AC69"/>
    <mergeCell ref="AD91:AH91"/>
    <mergeCell ref="O25:S25"/>
    <mergeCell ref="O47:S47"/>
    <mergeCell ref="O69:S69"/>
    <mergeCell ref="O91:S91"/>
    <mergeCell ref="O113:S113"/>
    <mergeCell ref="E89:AW89"/>
    <mergeCell ref="E90:S90"/>
    <mergeCell ref="T90:AH90"/>
    <mergeCell ref="AI90:AW90"/>
    <mergeCell ref="E111:AW111"/>
    <mergeCell ref="E112:S112"/>
    <mergeCell ref="T112:AH112"/>
    <mergeCell ref="AI112:AW112"/>
    <mergeCell ref="E45:AW45"/>
    <mergeCell ref="E46:S46"/>
    <mergeCell ref="T46:AH46"/>
    <mergeCell ref="E1:AW1"/>
    <mergeCell ref="E2:S2"/>
    <mergeCell ref="T2:AH2"/>
    <mergeCell ref="AI2:AW2"/>
    <mergeCell ref="E23:AW23"/>
    <mergeCell ref="T3:AC3"/>
    <mergeCell ref="AD3:AH3"/>
    <mergeCell ref="E24:S24"/>
    <mergeCell ref="T24:AH24"/>
    <mergeCell ref="AI24:AW24"/>
    <mergeCell ref="E3:N3"/>
    <mergeCell ref="O3:S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3"/>
  <sheetViews>
    <sheetView zoomScale="60" zoomScaleNormal="60" workbookViewId="0">
      <selection activeCell="O42" sqref="O42"/>
    </sheetView>
  </sheetViews>
  <sheetFormatPr baseColWidth="10" defaultColWidth="8.88671875" defaultRowHeight="13.2" x14ac:dyDescent="0.25"/>
  <cols>
    <col min="1" max="1" width="11.5546875" style="15" customWidth="1"/>
    <col min="2" max="2" width="18.109375" style="15" customWidth="1"/>
    <col min="3" max="3" width="10.44140625" style="15" customWidth="1"/>
    <col min="4" max="4" width="17.33203125" style="15" customWidth="1"/>
    <col min="5" max="5" width="21.77734375" style="15" customWidth="1"/>
    <col min="6" max="6" width="14.6640625" style="15" customWidth="1"/>
    <col min="7" max="1025" width="11.5546875" style="15" customWidth="1"/>
  </cols>
  <sheetData>
    <row r="1" spans="1:22" ht="17.399999999999999" customHeight="1" x14ac:dyDescent="0.3">
      <c r="G1" s="124" t="s">
        <v>0</v>
      </c>
      <c r="H1" s="125"/>
      <c r="I1" s="125"/>
      <c r="J1" s="125"/>
      <c r="K1" s="125"/>
      <c r="L1" s="125"/>
      <c r="M1" s="125"/>
      <c r="N1" s="126"/>
      <c r="O1" s="117" t="s">
        <v>1</v>
      </c>
      <c r="P1" s="118"/>
      <c r="Q1" s="118"/>
      <c r="R1" s="118"/>
      <c r="S1" s="118"/>
      <c r="T1" s="118"/>
      <c r="U1" s="118"/>
      <c r="V1" s="118"/>
    </row>
    <row r="2" spans="1:22" ht="17.399999999999999" customHeight="1" x14ac:dyDescent="0.3">
      <c r="G2" s="127" t="s">
        <v>2</v>
      </c>
      <c r="H2" s="121"/>
      <c r="I2" s="128" t="s">
        <v>3</v>
      </c>
      <c r="J2" s="121"/>
      <c r="K2" s="128" t="s">
        <v>4</v>
      </c>
      <c r="L2" s="121"/>
      <c r="M2" s="128" t="s">
        <v>5</v>
      </c>
      <c r="N2" s="121"/>
      <c r="O2" s="117" t="s">
        <v>6</v>
      </c>
      <c r="P2" s="118"/>
      <c r="Q2" s="118"/>
      <c r="R2" s="118"/>
      <c r="S2" s="118"/>
      <c r="T2" s="118"/>
      <c r="U2" s="118"/>
      <c r="V2" s="118"/>
    </row>
    <row r="3" spans="1:22" ht="17.399999999999999" customHeight="1" x14ac:dyDescent="0.3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2" t="s">
        <v>13</v>
      </c>
      <c r="H3" s="1" t="s">
        <v>14</v>
      </c>
      <c r="I3" s="1" t="s">
        <v>13</v>
      </c>
      <c r="J3" s="1" t="s">
        <v>14</v>
      </c>
      <c r="K3" s="1" t="s">
        <v>13</v>
      </c>
      <c r="L3" s="1" t="s">
        <v>14</v>
      </c>
      <c r="M3" s="1" t="s">
        <v>13</v>
      </c>
      <c r="N3" s="1" t="s">
        <v>14</v>
      </c>
      <c r="O3" s="16">
        <v>2</v>
      </c>
      <c r="P3" s="16">
        <v>3</v>
      </c>
      <c r="Q3" s="16">
        <v>4</v>
      </c>
      <c r="R3" s="16">
        <v>5</v>
      </c>
      <c r="S3" s="16">
        <v>6</v>
      </c>
      <c r="T3" s="16">
        <v>7</v>
      </c>
      <c r="U3" s="16">
        <v>8</v>
      </c>
      <c r="V3" s="16">
        <v>9</v>
      </c>
    </row>
    <row r="4" spans="1:22" ht="15" customHeight="1" x14ac:dyDescent="0.25">
      <c r="A4" s="122" t="s">
        <v>15</v>
      </c>
      <c r="B4" s="3">
        <v>1</v>
      </c>
      <c r="C4" s="3" t="s">
        <v>16</v>
      </c>
      <c r="D4" s="3">
        <v>17</v>
      </c>
      <c r="E4" s="3"/>
      <c r="F4" s="3"/>
      <c r="G4">
        <v>0.10150000000000001</v>
      </c>
      <c r="H4">
        <v>6.0499999999999998E-2</v>
      </c>
      <c r="I4">
        <v>0.12740000000000001</v>
      </c>
      <c r="J4">
        <v>8.3599999999999994E-2</v>
      </c>
      <c r="K4">
        <v>0.1174</v>
      </c>
      <c r="L4">
        <v>0.33760000000000001</v>
      </c>
      <c r="M4">
        <v>8.48E-2</v>
      </c>
      <c r="N4">
        <v>0.1283</v>
      </c>
      <c r="O4">
        <v>1.9000731441238059</v>
      </c>
      <c r="P4">
        <v>1.9075772269363329</v>
      </c>
      <c r="Q4">
        <v>1.9269564883313921</v>
      </c>
      <c r="R4">
        <v>1.9292280647266831</v>
      </c>
      <c r="S4">
        <v>1.92923385111835</v>
      </c>
      <c r="T4">
        <v>1.929275232713934</v>
      </c>
      <c r="U4">
        <v>1.929276615666256</v>
      </c>
      <c r="V4">
        <v>1.929276615666256</v>
      </c>
    </row>
    <row r="5" spans="1:22" ht="15" customHeight="1" x14ac:dyDescent="0.25">
      <c r="A5" s="123"/>
      <c r="B5" s="3">
        <f t="shared" ref="B5:B12" si="0">B4+1</f>
        <v>2</v>
      </c>
      <c r="C5" s="3" t="s">
        <v>17</v>
      </c>
      <c r="D5" s="3">
        <v>3.5</v>
      </c>
      <c r="E5" s="3"/>
      <c r="F5" s="3"/>
      <c r="G5">
        <v>0.11119999999999999</v>
      </c>
      <c r="H5">
        <v>5.0900000000000001E-2</v>
      </c>
      <c r="I5">
        <v>0.14369999999999999</v>
      </c>
      <c r="J5">
        <v>9.9900000000000003E-2</v>
      </c>
      <c r="K5">
        <v>8.1900000000000001E-2</v>
      </c>
      <c r="L5">
        <v>0.27689999999999998</v>
      </c>
      <c r="M5">
        <v>7.6499999999999999E-2</v>
      </c>
      <c r="N5">
        <v>0.11940000000000001</v>
      </c>
      <c r="O5">
        <v>2.0990375964347621</v>
      </c>
      <c r="P5">
        <v>2.0998051706321199</v>
      </c>
      <c r="Q5">
        <v>2.1156934209594791</v>
      </c>
      <c r="R5">
        <v>2.1176806800452712</v>
      </c>
      <c r="S5">
        <v>2.1184753034452952</v>
      </c>
      <c r="T5">
        <v>2.1185606067865139</v>
      </c>
      <c r="U5">
        <v>2.1186716468099962</v>
      </c>
      <c r="V5">
        <v>2.1186716468099962</v>
      </c>
    </row>
    <row r="6" spans="1:22" ht="15" customHeight="1" x14ac:dyDescent="0.25">
      <c r="A6" s="123"/>
      <c r="B6" s="3">
        <f t="shared" si="0"/>
        <v>3</v>
      </c>
      <c r="C6" s="3" t="s">
        <v>18</v>
      </c>
      <c r="D6" s="3">
        <v>11</v>
      </c>
      <c r="E6" s="3"/>
      <c r="F6" s="3"/>
      <c r="G6">
        <v>0.1318</v>
      </c>
      <c r="H6">
        <v>3.0300000000000001E-2</v>
      </c>
      <c r="I6">
        <v>0.16370000000000001</v>
      </c>
      <c r="J6">
        <v>0.1198</v>
      </c>
      <c r="K6">
        <v>0.1099</v>
      </c>
      <c r="L6">
        <v>0.32950000000000002</v>
      </c>
      <c r="M6">
        <v>6.9099999999999995E-2</v>
      </c>
      <c r="N6">
        <v>0.1114</v>
      </c>
      <c r="O6">
        <v>2.3959582235996688</v>
      </c>
      <c r="P6">
        <v>2.3999498639266301</v>
      </c>
      <c r="Q6">
        <v>2.4060299674075201</v>
      </c>
      <c r="R6">
        <v>2.4085942677533119</v>
      </c>
      <c r="S6">
        <v>2.4086657894044161</v>
      </c>
      <c r="T6">
        <v>2.4086668818702708</v>
      </c>
      <c r="U6">
        <v>2.4086673678686781</v>
      </c>
      <c r="V6">
        <v>2.4086673678686781</v>
      </c>
    </row>
    <row r="7" spans="1:22" ht="15" customHeight="1" x14ac:dyDescent="0.25">
      <c r="A7" s="123"/>
      <c r="B7" s="3">
        <f t="shared" si="0"/>
        <v>4</v>
      </c>
      <c r="C7" s="3" t="s">
        <v>19</v>
      </c>
      <c r="D7" s="3">
        <v>5.5</v>
      </c>
      <c r="E7" s="3"/>
      <c r="F7" s="3"/>
      <c r="G7">
        <v>0.1159</v>
      </c>
      <c r="H7">
        <v>4.6399999999999997E-2</v>
      </c>
      <c r="I7">
        <v>0.1487</v>
      </c>
      <c r="J7">
        <v>0.1048</v>
      </c>
      <c r="K7">
        <v>7.1099999999999997E-2</v>
      </c>
      <c r="L7">
        <v>0.29330000000000001</v>
      </c>
      <c r="M7">
        <v>6.6000000000000003E-2</v>
      </c>
      <c r="N7">
        <v>0.1109</v>
      </c>
      <c r="O7">
        <v>2.0994399356013509</v>
      </c>
      <c r="P7">
        <v>2.113821554779364</v>
      </c>
      <c r="Q7">
        <v>2.114318132551634</v>
      </c>
      <c r="R7">
        <v>2.1150931455377018</v>
      </c>
      <c r="S7">
        <v>2.1150938060275468</v>
      </c>
      <c r="T7">
        <v>2.1151919850167848</v>
      </c>
      <c r="U7">
        <v>2.1155726157447909</v>
      </c>
      <c r="V7">
        <v>2.1155726157447909</v>
      </c>
    </row>
    <row r="8" spans="1:22" ht="15" customHeight="1" x14ac:dyDescent="0.25">
      <c r="A8" s="123"/>
      <c r="B8" s="3">
        <f t="shared" si="0"/>
        <v>5</v>
      </c>
      <c r="C8" s="3" t="s">
        <v>20</v>
      </c>
      <c r="D8" s="3">
        <v>15</v>
      </c>
      <c r="E8" s="3"/>
      <c r="F8" s="3"/>
      <c r="G8">
        <v>0.14380000000000001</v>
      </c>
      <c r="H8">
        <v>1.8200000000000001E-2</v>
      </c>
      <c r="I8">
        <v>0.1711</v>
      </c>
      <c r="J8">
        <v>0.12720000000000001</v>
      </c>
      <c r="K8">
        <v>0.106</v>
      </c>
      <c r="L8">
        <v>0.32740000000000002</v>
      </c>
      <c r="M8">
        <v>6.0999999999999999E-2</v>
      </c>
      <c r="N8">
        <v>9.2999999999999999E-2</v>
      </c>
      <c r="O8">
        <v>2.6836189195642528</v>
      </c>
      <c r="P8">
        <v>2.68366819456309</v>
      </c>
      <c r="Q8">
        <v>2.687953442624667</v>
      </c>
      <c r="R8">
        <v>2.6894606010223741</v>
      </c>
      <c r="S8">
        <v>2.6896161928618341</v>
      </c>
      <c r="T8">
        <v>2.6897230829843992</v>
      </c>
      <c r="U8">
        <v>2.6897563088422509</v>
      </c>
      <c r="V8">
        <v>2.6897563088422509</v>
      </c>
    </row>
    <row r="9" spans="1:22" ht="15" customHeight="1" x14ac:dyDescent="0.25">
      <c r="A9" s="123"/>
      <c r="B9" s="3">
        <f t="shared" si="0"/>
        <v>6</v>
      </c>
      <c r="C9" s="3" t="s">
        <v>21</v>
      </c>
      <c r="D9" s="3">
        <v>10.5</v>
      </c>
      <c r="E9" s="3"/>
      <c r="F9" s="3"/>
      <c r="G9">
        <v>0.1648</v>
      </c>
      <c r="H9">
        <v>2.8E-3</v>
      </c>
      <c r="I9">
        <v>0.2074</v>
      </c>
      <c r="J9">
        <v>0.16350000000000001</v>
      </c>
      <c r="K9">
        <v>7.7499999999999999E-2</v>
      </c>
      <c r="L9">
        <v>0.30580000000000002</v>
      </c>
      <c r="M9">
        <v>7.4300000000000005E-2</v>
      </c>
      <c r="N9">
        <v>0.11650000000000001</v>
      </c>
      <c r="O9">
        <v>2.933751822823774</v>
      </c>
      <c r="P9">
        <v>2.9462719888280922</v>
      </c>
      <c r="Q9">
        <v>2.946272088867087</v>
      </c>
      <c r="R9">
        <v>2.9482713990403928</v>
      </c>
      <c r="S9">
        <v>2.9489186934112079</v>
      </c>
      <c r="T9">
        <v>2.9489188290254789</v>
      </c>
      <c r="U9">
        <v>2.9490778852016861</v>
      </c>
      <c r="V9">
        <v>2.9490778852016861</v>
      </c>
    </row>
    <row r="10" spans="1:22" ht="15" customHeight="1" x14ac:dyDescent="0.25">
      <c r="A10" s="123"/>
      <c r="B10" s="3">
        <f t="shared" si="0"/>
        <v>7</v>
      </c>
      <c r="C10" s="3" t="s">
        <v>18</v>
      </c>
      <c r="D10" s="3">
        <v>12</v>
      </c>
      <c r="E10" s="3"/>
      <c r="F10" s="3"/>
      <c r="G10">
        <v>0.15210000000000001</v>
      </c>
      <c r="H10">
        <v>1.0500000000000001E-2</v>
      </c>
      <c r="I10">
        <v>0.17699999999999999</v>
      </c>
      <c r="J10">
        <v>0.13320000000000001</v>
      </c>
      <c r="K10">
        <v>5.9900000000000002E-2</v>
      </c>
      <c r="L10">
        <v>0.23080000000000001</v>
      </c>
      <c r="M10">
        <v>7.3700000000000002E-2</v>
      </c>
      <c r="N10">
        <v>0.11990000000000001</v>
      </c>
      <c r="O10">
        <v>2.5906184272132911</v>
      </c>
      <c r="P10">
        <v>2.6119442014121028</v>
      </c>
      <c r="Q10">
        <v>2.61582178871525</v>
      </c>
      <c r="R10">
        <v>2.6166425963838962</v>
      </c>
      <c r="S10">
        <v>2.6205668834878728</v>
      </c>
      <c r="T10">
        <v>2.6210548340579352</v>
      </c>
      <c r="U10">
        <v>2.6211061364220578</v>
      </c>
      <c r="V10">
        <v>2.6211061364220578</v>
      </c>
    </row>
    <row r="11" spans="1:22" ht="15" customHeight="1" x14ac:dyDescent="0.25">
      <c r="A11" s="123"/>
      <c r="B11" s="3">
        <f t="shared" si="0"/>
        <v>8</v>
      </c>
      <c r="C11" s="3" t="s">
        <v>22</v>
      </c>
      <c r="D11" s="3">
        <v>9</v>
      </c>
      <c r="E11" s="3"/>
      <c r="F11" s="3"/>
      <c r="G11">
        <v>0.16089999999999999</v>
      </c>
      <c r="H11">
        <v>2E-3</v>
      </c>
      <c r="I11">
        <v>0.2</v>
      </c>
      <c r="J11">
        <v>0.15620000000000001</v>
      </c>
      <c r="K11">
        <v>5.1299999999999998E-2</v>
      </c>
      <c r="L11">
        <v>0.24349999999999999</v>
      </c>
      <c r="M11">
        <v>6.5500000000000003E-2</v>
      </c>
      <c r="N11">
        <v>0.10199999999999999</v>
      </c>
      <c r="O11">
        <v>2.9406039284862202</v>
      </c>
      <c r="P11">
        <v>2.9466587359236001</v>
      </c>
      <c r="Q11">
        <v>2.9472764982198658</v>
      </c>
      <c r="R11">
        <v>2.9490836205955708</v>
      </c>
      <c r="S11">
        <v>2.9491085601861129</v>
      </c>
      <c r="T11">
        <v>2.9494202195815591</v>
      </c>
      <c r="U11">
        <v>2.9494207325517401</v>
      </c>
      <c r="V11">
        <v>2.9494207325517401</v>
      </c>
    </row>
    <row r="12" spans="1:22" ht="15" customHeight="1" x14ac:dyDescent="0.25">
      <c r="A12" s="123"/>
      <c r="B12" s="3">
        <f t="shared" si="0"/>
        <v>9</v>
      </c>
      <c r="C12" s="3" t="s">
        <v>23</v>
      </c>
      <c r="D12" s="3">
        <v>5</v>
      </c>
      <c r="E12" s="3"/>
      <c r="F12" s="3"/>
      <c r="G12">
        <v>0.19139999999999999</v>
      </c>
      <c r="H12">
        <v>2.9399999999999999E-2</v>
      </c>
      <c r="I12">
        <v>0.22420000000000001</v>
      </c>
      <c r="J12">
        <v>0.1804</v>
      </c>
      <c r="K12">
        <v>7.0099999999999996E-2</v>
      </c>
      <c r="L12">
        <v>0.28160000000000002</v>
      </c>
      <c r="M12">
        <v>7.4499999999999997E-2</v>
      </c>
      <c r="N12">
        <v>0.1052</v>
      </c>
      <c r="O12">
        <v>3.480975086403117</v>
      </c>
      <c r="P12">
        <v>3.4819061727546412</v>
      </c>
      <c r="Q12">
        <v>3.4819191110665142</v>
      </c>
      <c r="R12">
        <v>3.4819495125686268</v>
      </c>
      <c r="S12">
        <v>3.4830097253159602</v>
      </c>
      <c r="T12">
        <v>3.4830117327019581</v>
      </c>
      <c r="U12">
        <v>3.483012075220195</v>
      </c>
      <c r="V12">
        <v>3.483012075220195</v>
      </c>
    </row>
    <row r="13" spans="1:22" ht="15" customHeight="1" x14ac:dyDescent="0.25">
      <c r="A13" s="119"/>
      <c r="B13" s="120"/>
      <c r="C13" s="120"/>
      <c r="D13" s="121"/>
      <c r="E13" s="4" t="s">
        <v>24</v>
      </c>
      <c r="F13" s="4"/>
    </row>
    <row r="14" spans="1:22" ht="15" customHeight="1" x14ac:dyDescent="0.25">
      <c r="A14" s="122" t="s">
        <v>15</v>
      </c>
      <c r="B14" s="3">
        <f>B12+1</f>
        <v>10</v>
      </c>
      <c r="C14" s="3" t="s">
        <v>17</v>
      </c>
      <c r="D14" s="3">
        <v>9</v>
      </c>
      <c r="E14" s="3"/>
      <c r="F14" s="3"/>
      <c r="G14">
        <v>2.5000000000000001E-2</v>
      </c>
      <c r="H14">
        <v>0.1371</v>
      </c>
      <c r="I14">
        <v>3.9600000000000003E-2</v>
      </c>
      <c r="J14">
        <v>1.0800000000000001E-2</v>
      </c>
      <c r="K14">
        <v>4.7100000000000003E-2</v>
      </c>
      <c r="L14">
        <v>0.28399999999999997</v>
      </c>
      <c r="M14">
        <v>8.4000000000000005E-2</v>
      </c>
      <c r="N14">
        <v>0.12740000000000001</v>
      </c>
      <c r="O14">
        <v>0.74768775130054077</v>
      </c>
      <c r="P14">
        <v>0.77486860385852629</v>
      </c>
      <c r="Q14">
        <v>0.80928845850256337</v>
      </c>
      <c r="R14">
        <v>0.81105071364203074</v>
      </c>
      <c r="S14">
        <v>0.81224245818875895</v>
      </c>
      <c r="T14">
        <v>0.81296553431241225</v>
      </c>
      <c r="U14">
        <v>0.81297947046662455</v>
      </c>
      <c r="V14">
        <v>0.81297947046662455</v>
      </c>
    </row>
    <row r="15" spans="1:22" ht="15" customHeight="1" x14ac:dyDescent="0.25">
      <c r="A15" s="123"/>
      <c r="B15" s="3">
        <f t="shared" ref="B15:B22" si="1">B14+1</f>
        <v>11</v>
      </c>
      <c r="C15" s="3" t="s">
        <v>25</v>
      </c>
      <c r="D15" s="3">
        <v>30.5</v>
      </c>
      <c r="E15" s="3"/>
      <c r="F15" s="3"/>
      <c r="G15">
        <v>2.12E-2</v>
      </c>
      <c r="H15">
        <v>0.14099999999999999</v>
      </c>
      <c r="I15">
        <v>1.9800000000000002E-2</v>
      </c>
      <c r="J15">
        <v>2.4E-2</v>
      </c>
      <c r="K15">
        <v>6.7299999999999999E-2</v>
      </c>
      <c r="L15">
        <v>0.30709999999999998</v>
      </c>
      <c r="M15">
        <v>9.0200000000000002E-2</v>
      </c>
      <c r="N15">
        <v>0.1346</v>
      </c>
      <c r="O15">
        <v>0.58826260657249863</v>
      </c>
      <c r="P15">
        <v>0.63715688338483389</v>
      </c>
      <c r="Q15">
        <v>0.67296697300630726</v>
      </c>
      <c r="R15">
        <v>0.6740685317929519</v>
      </c>
      <c r="S15">
        <v>0.67718127415630391</v>
      </c>
      <c r="T15">
        <v>0.6842879324420641</v>
      </c>
      <c r="U15">
        <v>0.68428793932244603</v>
      </c>
      <c r="V15">
        <v>0.68428793932244603</v>
      </c>
    </row>
    <row r="16" spans="1:22" ht="15" customHeight="1" x14ac:dyDescent="0.25">
      <c r="A16" s="123"/>
      <c r="B16" s="3">
        <f t="shared" si="1"/>
        <v>12</v>
      </c>
      <c r="C16" s="3" t="s">
        <v>23</v>
      </c>
      <c r="D16" s="3">
        <v>3</v>
      </c>
      <c r="E16" s="3"/>
      <c r="F16" s="3"/>
      <c r="G16">
        <v>3.9300000000000002E-2</v>
      </c>
      <c r="H16">
        <v>0.12280000000000001</v>
      </c>
      <c r="I16">
        <v>4.82E-2</v>
      </c>
      <c r="J16">
        <v>5.5999999999999999E-3</v>
      </c>
      <c r="K16">
        <v>5.0900000000000001E-2</v>
      </c>
      <c r="L16">
        <v>0.28349999999999997</v>
      </c>
      <c r="M16">
        <v>9.1200000000000003E-2</v>
      </c>
      <c r="N16">
        <v>0.1363</v>
      </c>
      <c r="O16">
        <v>0.80415724573390224</v>
      </c>
      <c r="P16">
        <v>0.86414623192652829</v>
      </c>
      <c r="Q16">
        <v>0.87410393751431836</v>
      </c>
      <c r="R16">
        <v>0.87415455305955558</v>
      </c>
      <c r="S16">
        <v>0.87491399339200315</v>
      </c>
      <c r="T16">
        <v>0.87752775433253571</v>
      </c>
      <c r="U16">
        <v>0.877529762594628</v>
      </c>
      <c r="V16">
        <v>0.877529762594628</v>
      </c>
    </row>
    <row r="17" spans="1:22" ht="15" customHeight="1" x14ac:dyDescent="0.25">
      <c r="A17" s="123"/>
      <c r="B17" s="3">
        <f t="shared" si="1"/>
        <v>13</v>
      </c>
      <c r="C17" s="3" t="s">
        <v>26</v>
      </c>
      <c r="D17" s="3">
        <v>7.5</v>
      </c>
      <c r="E17" s="3"/>
      <c r="F17" s="3"/>
      <c r="G17">
        <v>4.3400000000000001E-2</v>
      </c>
      <c r="H17">
        <v>0.1187</v>
      </c>
      <c r="I17">
        <v>7.1199999999999999E-2</v>
      </c>
      <c r="J17">
        <v>2.92E-2</v>
      </c>
      <c r="K17">
        <v>7.0900000000000005E-2</v>
      </c>
      <c r="L17">
        <v>0.30330000000000001</v>
      </c>
      <c r="M17">
        <v>9.8100000000000007E-2</v>
      </c>
      <c r="N17">
        <v>0.14499999999999999</v>
      </c>
      <c r="O17">
        <v>0.90263647324576113</v>
      </c>
      <c r="P17">
        <v>0.99999526300734209</v>
      </c>
      <c r="Q17">
        <v>1.009103429275495</v>
      </c>
      <c r="R17">
        <v>1.0112988352542751</v>
      </c>
      <c r="S17">
        <v>1.0126405455341201</v>
      </c>
      <c r="T17">
        <v>1.0126887738479311</v>
      </c>
      <c r="U17">
        <v>1.0130222644986551</v>
      </c>
      <c r="V17">
        <v>1.0130222644986551</v>
      </c>
    </row>
    <row r="18" spans="1:22" ht="15" customHeight="1" x14ac:dyDescent="0.25">
      <c r="A18" s="123"/>
      <c r="B18" s="3">
        <f t="shared" si="1"/>
        <v>14</v>
      </c>
      <c r="C18" s="3" t="s">
        <v>27</v>
      </c>
      <c r="D18" s="3">
        <v>11</v>
      </c>
      <c r="E18" s="3"/>
      <c r="F18" s="3"/>
      <c r="G18">
        <v>2.9700000000000001E-2</v>
      </c>
      <c r="H18">
        <v>0.13239999999999999</v>
      </c>
      <c r="I18">
        <v>5.5199999999999999E-2</v>
      </c>
      <c r="J18">
        <v>1.84E-2</v>
      </c>
      <c r="K18">
        <v>9.3200000000000005E-2</v>
      </c>
      <c r="L18">
        <v>0.31390000000000001</v>
      </c>
      <c r="M18">
        <v>9.8000000000000004E-2</v>
      </c>
      <c r="N18">
        <v>0.1452</v>
      </c>
      <c r="O18">
        <v>0.70775809586362015</v>
      </c>
      <c r="P18">
        <v>0.80879106280806934</v>
      </c>
      <c r="Q18">
        <v>0.84642804909905911</v>
      </c>
      <c r="R18">
        <v>0.84742046485300904</v>
      </c>
      <c r="S18">
        <v>0.84801018196095257</v>
      </c>
      <c r="T18">
        <v>0.84964940281080847</v>
      </c>
      <c r="U18">
        <v>0.84999938163304234</v>
      </c>
      <c r="V18">
        <v>0.84999938163304234</v>
      </c>
    </row>
    <row r="19" spans="1:22" ht="15" customHeight="1" x14ac:dyDescent="0.25">
      <c r="A19" s="123"/>
      <c r="B19" s="3">
        <f t="shared" si="1"/>
        <v>15</v>
      </c>
      <c r="C19" s="3" t="s">
        <v>28</v>
      </c>
      <c r="D19" s="3">
        <v>11</v>
      </c>
      <c r="E19" s="3"/>
      <c r="F19" s="3"/>
      <c r="G19">
        <v>5.8900000000000001E-2</v>
      </c>
      <c r="H19">
        <v>0.1033</v>
      </c>
      <c r="I19">
        <v>7.0900000000000005E-2</v>
      </c>
      <c r="J19">
        <v>2.7199999999999998E-2</v>
      </c>
      <c r="K19">
        <v>4.8500000000000001E-2</v>
      </c>
      <c r="L19">
        <v>0.26400000000000001</v>
      </c>
      <c r="M19">
        <v>0.1031</v>
      </c>
      <c r="N19">
        <v>0.14979999999999999</v>
      </c>
      <c r="O19">
        <v>1.079911210775784</v>
      </c>
      <c r="P19">
        <v>1.124116761389</v>
      </c>
      <c r="Q19">
        <v>1.136244787024564</v>
      </c>
      <c r="R19">
        <v>1.1376639918322291</v>
      </c>
      <c r="S19">
        <v>1.1379869620647041</v>
      </c>
      <c r="T19">
        <v>1.1427506048689959</v>
      </c>
      <c r="U19">
        <v>1.1431127972843971</v>
      </c>
      <c r="V19">
        <v>1.1431127972843971</v>
      </c>
    </row>
    <row r="20" spans="1:22" ht="15" customHeight="1" x14ac:dyDescent="0.25">
      <c r="A20" s="123"/>
      <c r="B20" s="3">
        <f t="shared" si="1"/>
        <v>16</v>
      </c>
      <c r="C20" s="3" t="s">
        <v>29</v>
      </c>
      <c r="D20" s="3">
        <v>14</v>
      </c>
      <c r="E20" s="3"/>
      <c r="F20" s="3"/>
      <c r="G20">
        <v>5.8200000000000002E-2</v>
      </c>
      <c r="H20">
        <v>0.10390000000000001</v>
      </c>
      <c r="I20">
        <v>8.5800000000000001E-2</v>
      </c>
      <c r="J20">
        <v>4.2999999999999997E-2</v>
      </c>
      <c r="K20">
        <v>4.2700000000000002E-2</v>
      </c>
      <c r="L20">
        <v>0.27700000000000002</v>
      </c>
      <c r="M20">
        <v>8.2900000000000001E-2</v>
      </c>
      <c r="N20">
        <v>0.12659999999999999</v>
      </c>
      <c r="O20">
        <v>1.217772400222596</v>
      </c>
      <c r="P20">
        <v>1.278927340597221</v>
      </c>
      <c r="Q20">
        <v>1.2789277214415189</v>
      </c>
      <c r="R20">
        <v>1.2789277241087249</v>
      </c>
      <c r="S20">
        <v>1.2815644911853059</v>
      </c>
      <c r="T20">
        <v>1.281569131151332</v>
      </c>
      <c r="U20">
        <v>1.281591958650721</v>
      </c>
      <c r="V20">
        <v>1.281591958650721</v>
      </c>
    </row>
    <row r="21" spans="1:22" ht="15" customHeight="1" x14ac:dyDescent="0.25">
      <c r="A21" s="123"/>
      <c r="B21" s="3">
        <f t="shared" si="1"/>
        <v>17</v>
      </c>
      <c r="C21" s="3" t="s">
        <v>27</v>
      </c>
      <c r="D21" s="3">
        <v>11</v>
      </c>
      <c r="E21" s="3"/>
      <c r="F21" s="3"/>
      <c r="G21">
        <v>9.06E-2</v>
      </c>
      <c r="H21">
        <v>7.1499999999999994E-2</v>
      </c>
      <c r="I21">
        <v>0.1285</v>
      </c>
      <c r="J21">
        <v>8.5099999999999995E-2</v>
      </c>
      <c r="K21">
        <v>2.1499999999999998E-2</v>
      </c>
      <c r="L21">
        <v>0.25559999999999999</v>
      </c>
      <c r="M21">
        <v>9.6000000000000002E-2</v>
      </c>
      <c r="N21">
        <v>0.14169999999999999</v>
      </c>
      <c r="O21">
        <v>1.6989322749030411</v>
      </c>
      <c r="P21">
        <v>1.73725807283497</v>
      </c>
      <c r="Q21">
        <v>1.7377010092272489</v>
      </c>
      <c r="R21">
        <v>1.738255978460916</v>
      </c>
      <c r="S21">
        <v>1.7445805037023481</v>
      </c>
      <c r="T21">
        <v>1.7454854479466639</v>
      </c>
      <c r="U21">
        <v>1.7454863096431339</v>
      </c>
      <c r="V21">
        <v>1.7454863096431339</v>
      </c>
    </row>
    <row r="22" spans="1:22" ht="15" customHeight="1" x14ac:dyDescent="0.25">
      <c r="A22" s="123"/>
      <c r="B22" s="3">
        <f t="shared" si="1"/>
        <v>18</v>
      </c>
      <c r="C22" s="3" t="s">
        <v>18</v>
      </c>
      <c r="D22" s="3">
        <v>11.5</v>
      </c>
      <c r="E22" s="3"/>
      <c r="F22" s="3"/>
      <c r="G22">
        <v>4.9299999999999997E-2</v>
      </c>
      <c r="H22">
        <v>0.11269999999999999</v>
      </c>
      <c r="I22">
        <v>8.4500000000000006E-2</v>
      </c>
      <c r="J22">
        <v>4.2599999999999999E-2</v>
      </c>
      <c r="K22">
        <v>6.2E-2</v>
      </c>
      <c r="L22">
        <v>0.26910000000000001</v>
      </c>
      <c r="M22">
        <v>0.1081</v>
      </c>
      <c r="N22">
        <v>0.15409999999999999</v>
      </c>
      <c r="O22">
        <v>1.026535151703494</v>
      </c>
      <c r="P22">
        <v>1.1491557267545081</v>
      </c>
      <c r="Q22">
        <v>1.1515218229233279</v>
      </c>
      <c r="R22">
        <v>1.1536002970111201</v>
      </c>
      <c r="S22">
        <v>1.155030787340833</v>
      </c>
      <c r="T22">
        <v>1.155849849415935</v>
      </c>
      <c r="U22">
        <v>1.1560719254045551</v>
      </c>
      <c r="V22">
        <v>1.1560719254045551</v>
      </c>
    </row>
    <row r="23" spans="1:22" ht="15" customHeight="1" x14ac:dyDescent="0.25">
      <c r="A23" s="119"/>
      <c r="B23" s="120"/>
      <c r="C23" s="120"/>
      <c r="D23" s="121"/>
      <c r="E23" s="4" t="s">
        <v>24</v>
      </c>
      <c r="F23" s="4"/>
    </row>
    <row r="24" spans="1:22" ht="15" customHeight="1" x14ac:dyDescent="0.25">
      <c r="A24" s="122" t="s">
        <v>15</v>
      </c>
      <c r="B24" s="3">
        <f>B22+1</f>
        <v>19</v>
      </c>
      <c r="C24" s="3" t="s">
        <v>27</v>
      </c>
      <c r="D24" s="3">
        <v>15</v>
      </c>
      <c r="E24" s="3"/>
      <c r="F24" s="3"/>
      <c r="G24">
        <v>3.9100000000000003E-2</v>
      </c>
      <c r="H24">
        <v>0.1229</v>
      </c>
      <c r="I24">
        <v>5.0799999999999998E-2</v>
      </c>
      <c r="J24">
        <v>8.6E-3</v>
      </c>
      <c r="K24">
        <v>6.7599999999999993E-2</v>
      </c>
      <c r="L24">
        <v>0.29930000000000001</v>
      </c>
      <c r="M24">
        <v>8.1000000000000003E-2</v>
      </c>
      <c r="N24">
        <v>0.125</v>
      </c>
      <c r="O24">
        <v>0.87600962938294091</v>
      </c>
      <c r="P24">
        <v>0.9296489814500819</v>
      </c>
      <c r="Q24">
        <v>0.93797061564859863</v>
      </c>
      <c r="R24">
        <v>0.93828036482236332</v>
      </c>
      <c r="S24">
        <v>0.93903865903185135</v>
      </c>
      <c r="T24">
        <v>0.93907865317236372</v>
      </c>
      <c r="U24">
        <v>0.93909321833656489</v>
      </c>
      <c r="V24">
        <v>0.93909321833656489</v>
      </c>
    </row>
    <row r="25" spans="1:22" ht="15" customHeight="1" x14ac:dyDescent="0.25">
      <c r="A25" s="123"/>
      <c r="B25" s="3">
        <f t="shared" ref="B25:B32" si="2">B24+1</f>
        <v>20</v>
      </c>
      <c r="C25" s="3" t="s">
        <v>30</v>
      </c>
      <c r="D25" s="3">
        <v>15.5</v>
      </c>
      <c r="E25" s="3"/>
      <c r="F25" s="3"/>
      <c r="G25">
        <v>2.1399999999999999E-2</v>
      </c>
      <c r="H25">
        <v>0.14069999999999999</v>
      </c>
      <c r="I25">
        <v>2.5100000000000001E-2</v>
      </c>
      <c r="J25">
        <v>1.9099999999999999E-2</v>
      </c>
      <c r="K25">
        <v>7.8600000000000003E-2</v>
      </c>
      <c r="L25">
        <v>0.30049999999999999</v>
      </c>
      <c r="M25">
        <v>8.4000000000000005E-2</v>
      </c>
      <c r="N25">
        <v>0.12889999999999999</v>
      </c>
      <c r="O25">
        <v>0.5567589913671972</v>
      </c>
      <c r="P25">
        <v>0.67637824093750754</v>
      </c>
      <c r="Q25">
        <v>0.68189641192271799</v>
      </c>
      <c r="R25">
        <v>0.6824856606209162</v>
      </c>
      <c r="S25">
        <v>0.69074770220709747</v>
      </c>
      <c r="T25">
        <v>0.6908181569850228</v>
      </c>
      <c r="U25">
        <v>0.69081987859923089</v>
      </c>
      <c r="V25">
        <v>0.69081987859923089</v>
      </c>
    </row>
    <row r="26" spans="1:22" ht="15" customHeight="1" x14ac:dyDescent="0.25">
      <c r="A26" s="123"/>
      <c r="B26" s="3">
        <f t="shared" si="2"/>
        <v>21</v>
      </c>
      <c r="C26" s="3" t="s">
        <v>31</v>
      </c>
      <c r="D26" s="3">
        <v>20</v>
      </c>
      <c r="E26" s="3"/>
      <c r="F26" s="3"/>
      <c r="G26">
        <v>4.19E-2</v>
      </c>
      <c r="H26">
        <v>0.1201</v>
      </c>
      <c r="I26">
        <v>5.6000000000000001E-2</v>
      </c>
      <c r="J26">
        <v>1.3599999999999999E-2</v>
      </c>
      <c r="K26">
        <v>5.8999999999999997E-2</v>
      </c>
      <c r="L26">
        <v>0.27189999999999998</v>
      </c>
      <c r="M26">
        <v>8.4199999999999997E-2</v>
      </c>
      <c r="N26">
        <v>0.12720000000000001</v>
      </c>
      <c r="O26">
        <v>0.98685824415008694</v>
      </c>
      <c r="P26">
        <v>1.026015698913094</v>
      </c>
      <c r="Q26">
        <v>1.0362741552953649</v>
      </c>
      <c r="R26">
        <v>1.0402268947330311</v>
      </c>
      <c r="S26">
        <v>1.0409416374106799</v>
      </c>
      <c r="T26">
        <v>1.040953480011221</v>
      </c>
      <c r="U26">
        <v>1.0409778131212239</v>
      </c>
      <c r="V26">
        <v>1.0409778131212239</v>
      </c>
    </row>
    <row r="27" spans="1:22" ht="15" customHeight="1" x14ac:dyDescent="0.25">
      <c r="A27" s="123"/>
      <c r="B27" s="3">
        <f t="shared" si="2"/>
        <v>22</v>
      </c>
      <c r="C27" s="3" t="s">
        <v>32</v>
      </c>
      <c r="D27" s="3">
        <v>7</v>
      </c>
      <c r="E27" s="3"/>
      <c r="F27" s="3"/>
      <c r="G27">
        <v>4.7300000000000002E-2</v>
      </c>
      <c r="H27">
        <v>0.1147</v>
      </c>
      <c r="I27">
        <v>6.9500000000000006E-2</v>
      </c>
      <c r="J27">
        <v>2.7099999999999999E-2</v>
      </c>
      <c r="K27">
        <v>5.4300000000000001E-2</v>
      </c>
      <c r="L27">
        <v>0.23230000000000001</v>
      </c>
      <c r="M27">
        <v>8.7400000000000005E-2</v>
      </c>
      <c r="N27">
        <v>0.13289999999999999</v>
      </c>
      <c r="O27">
        <v>0.95602563352892878</v>
      </c>
      <c r="P27">
        <v>1.0181994200949529</v>
      </c>
      <c r="Q27">
        <v>1.02001460096219</v>
      </c>
      <c r="R27">
        <v>1.033758003295681</v>
      </c>
      <c r="S27">
        <v>1.033872304001076</v>
      </c>
      <c r="T27">
        <v>1.03387978267791</v>
      </c>
      <c r="U27">
        <v>1.0339173354223259</v>
      </c>
      <c r="V27">
        <v>1.0339173354223259</v>
      </c>
    </row>
    <row r="28" spans="1:22" ht="15" customHeight="1" x14ac:dyDescent="0.25">
      <c r="A28" s="123"/>
      <c r="B28" s="3">
        <f t="shared" si="2"/>
        <v>23</v>
      </c>
      <c r="C28" s="3" t="s">
        <v>33</v>
      </c>
      <c r="D28" s="3">
        <v>10</v>
      </c>
      <c r="E28" s="3"/>
      <c r="F28" s="3"/>
      <c r="G28">
        <v>2.58E-2</v>
      </c>
      <c r="H28">
        <v>0.1363</v>
      </c>
      <c r="I28">
        <v>4.4699999999999997E-2</v>
      </c>
      <c r="J28">
        <v>1.2200000000000001E-2</v>
      </c>
      <c r="K28">
        <v>6.4000000000000001E-2</v>
      </c>
      <c r="L28">
        <v>0.2671</v>
      </c>
      <c r="M28">
        <v>0.10639999999999999</v>
      </c>
      <c r="N28">
        <v>0.15329999999999999</v>
      </c>
      <c r="O28">
        <v>0.56881364802742862</v>
      </c>
      <c r="P28">
        <v>0.73542275233213528</v>
      </c>
      <c r="Q28">
        <v>0.74678332758369437</v>
      </c>
      <c r="R28">
        <v>0.75079080536032339</v>
      </c>
      <c r="S28">
        <v>0.75116497896068346</v>
      </c>
      <c r="T28">
        <v>0.7511855126336503</v>
      </c>
      <c r="U28">
        <v>0.75125503405502625</v>
      </c>
      <c r="V28">
        <v>0.75125503405502625</v>
      </c>
    </row>
    <row r="29" spans="1:22" ht="15" customHeight="1" x14ac:dyDescent="0.25">
      <c r="A29" s="123"/>
      <c r="B29" s="3">
        <f t="shared" si="2"/>
        <v>24</v>
      </c>
      <c r="C29" s="3" t="s">
        <v>34</v>
      </c>
      <c r="D29" s="3">
        <v>12.5</v>
      </c>
      <c r="E29" s="3"/>
      <c r="F29" s="3"/>
      <c r="G29">
        <v>4.7E-2</v>
      </c>
      <c r="H29">
        <v>0.11509999999999999</v>
      </c>
      <c r="I29">
        <v>7.5499999999999998E-2</v>
      </c>
      <c r="J29">
        <v>3.39E-2</v>
      </c>
      <c r="K29">
        <v>6.9000000000000006E-2</v>
      </c>
      <c r="L29">
        <v>0.26719999999999999</v>
      </c>
      <c r="M29">
        <v>9.0800000000000006E-2</v>
      </c>
      <c r="N29">
        <v>0.13550000000000001</v>
      </c>
      <c r="O29">
        <v>1.020812214857229</v>
      </c>
      <c r="P29">
        <v>1.107135575985686</v>
      </c>
      <c r="Q29">
        <v>1.109942821793575</v>
      </c>
      <c r="R29">
        <v>1.1142866105151199</v>
      </c>
      <c r="S29">
        <v>1.1144221469436599</v>
      </c>
      <c r="T29">
        <v>1.1165908191362539</v>
      </c>
      <c r="U29">
        <v>1.116707131120007</v>
      </c>
      <c r="V29">
        <v>1.116707131120007</v>
      </c>
    </row>
    <row r="30" spans="1:22" ht="15" customHeight="1" x14ac:dyDescent="0.25">
      <c r="A30" s="123"/>
      <c r="B30" s="3">
        <f t="shared" si="2"/>
        <v>25</v>
      </c>
      <c r="C30" s="3" t="s">
        <v>35</v>
      </c>
      <c r="D30" s="3">
        <v>20</v>
      </c>
      <c r="E30" s="3"/>
      <c r="F30" s="3"/>
      <c r="G30">
        <v>4.6699999999999998E-2</v>
      </c>
      <c r="H30">
        <v>0.1154</v>
      </c>
      <c r="I30">
        <v>6.3299999999999995E-2</v>
      </c>
      <c r="J30">
        <v>2.0299999999999999E-2</v>
      </c>
      <c r="K30">
        <v>6.0999999999999999E-2</v>
      </c>
      <c r="L30">
        <v>0.28539999999999999</v>
      </c>
      <c r="M30">
        <v>9.6299999999999997E-2</v>
      </c>
      <c r="N30">
        <v>0.1431</v>
      </c>
      <c r="O30">
        <v>0.84438245929488587</v>
      </c>
      <c r="P30">
        <v>1.0065314905143969</v>
      </c>
      <c r="Q30">
        <v>1.0088917728420841</v>
      </c>
      <c r="R30">
        <v>1.011223316806795</v>
      </c>
      <c r="S30">
        <v>1.0116527321183439</v>
      </c>
      <c r="T30">
        <v>1.0123438929692541</v>
      </c>
      <c r="U30">
        <v>1.012344053939666</v>
      </c>
      <c r="V30">
        <v>1.012344053939666</v>
      </c>
    </row>
    <row r="31" spans="1:22" ht="15" customHeight="1" x14ac:dyDescent="0.25">
      <c r="A31" s="123"/>
      <c r="B31" s="3">
        <f t="shared" si="2"/>
        <v>26</v>
      </c>
      <c r="C31" s="3" t="s">
        <v>36</v>
      </c>
      <c r="D31" s="3">
        <v>15</v>
      </c>
      <c r="E31" s="3"/>
      <c r="F31" s="3"/>
      <c r="G31">
        <v>3.1699999999999999E-2</v>
      </c>
      <c r="H31">
        <v>0.1305</v>
      </c>
      <c r="I31">
        <v>4.4499999999999998E-2</v>
      </c>
      <c r="J31">
        <v>8.0000000000000002E-3</v>
      </c>
      <c r="K31">
        <v>9.0800000000000006E-2</v>
      </c>
      <c r="L31">
        <v>0.32040000000000002</v>
      </c>
      <c r="M31">
        <v>8.6400000000000005E-2</v>
      </c>
      <c r="N31">
        <v>0.13139999999999999</v>
      </c>
      <c r="O31">
        <v>0.72276577587906299</v>
      </c>
      <c r="P31">
        <v>0.9158134942158539</v>
      </c>
      <c r="Q31">
        <v>0.92121213190888995</v>
      </c>
      <c r="R31">
        <v>0.93473090071073595</v>
      </c>
      <c r="S31">
        <v>0.93503919431482785</v>
      </c>
      <c r="T31">
        <v>0.93517022517107884</v>
      </c>
      <c r="U31">
        <v>0.93521964688631432</v>
      </c>
      <c r="V31">
        <v>0.93521964688631432</v>
      </c>
    </row>
    <row r="32" spans="1:22" ht="15" customHeight="1" x14ac:dyDescent="0.25">
      <c r="A32" s="123"/>
      <c r="B32" s="3">
        <f t="shared" si="2"/>
        <v>27</v>
      </c>
      <c r="C32" s="3" t="s">
        <v>32</v>
      </c>
      <c r="D32" s="3">
        <v>8</v>
      </c>
      <c r="E32" s="3"/>
      <c r="F32" s="3"/>
      <c r="G32">
        <v>2.86E-2</v>
      </c>
      <c r="H32">
        <v>0.13339999999999999</v>
      </c>
      <c r="I32">
        <v>4.82E-2</v>
      </c>
      <c r="J32">
        <v>1.14E-2</v>
      </c>
      <c r="K32">
        <v>8.2100000000000006E-2</v>
      </c>
      <c r="L32">
        <v>0.3029</v>
      </c>
      <c r="M32">
        <v>6.6600000000000006E-2</v>
      </c>
      <c r="N32">
        <v>0.10630000000000001</v>
      </c>
      <c r="O32">
        <v>0.9871651349287387</v>
      </c>
      <c r="P32">
        <v>1.0336749665136811</v>
      </c>
      <c r="Q32">
        <v>1.037373292689457</v>
      </c>
      <c r="R32">
        <v>1.0373739595636311</v>
      </c>
      <c r="S32">
        <v>1.037503729203785</v>
      </c>
      <c r="T32">
        <v>1.042703583290562</v>
      </c>
      <c r="U32">
        <v>1.0427727137676399</v>
      </c>
      <c r="V32">
        <v>1.0427727137676399</v>
      </c>
    </row>
    <row r="33" spans="1:22" ht="15" customHeight="1" x14ac:dyDescent="0.25">
      <c r="A33" s="119"/>
      <c r="B33" s="120"/>
      <c r="C33" s="120"/>
      <c r="D33" s="121"/>
      <c r="E33" s="4" t="s">
        <v>24</v>
      </c>
      <c r="F33" s="4"/>
    </row>
    <row r="34" spans="1:22" ht="15" customHeight="1" x14ac:dyDescent="0.25">
      <c r="A34" s="122" t="s">
        <v>15</v>
      </c>
      <c r="B34" s="3">
        <f>B32+1</f>
        <v>28</v>
      </c>
      <c r="C34" s="3" t="s">
        <v>16</v>
      </c>
      <c r="D34" s="3">
        <v>28</v>
      </c>
      <c r="E34" s="3"/>
      <c r="F34" s="3"/>
      <c r="G34">
        <v>3.3999999999999998E-3</v>
      </c>
      <c r="H34">
        <v>0.15890000000000001</v>
      </c>
      <c r="I34">
        <v>1.7100000000000001E-2</v>
      </c>
      <c r="J34">
        <v>3.2000000000000001E-2</v>
      </c>
      <c r="K34">
        <v>7.3300000000000004E-2</v>
      </c>
      <c r="L34">
        <v>0.30059999999999998</v>
      </c>
      <c r="M34">
        <v>9.4899999999999998E-2</v>
      </c>
      <c r="N34">
        <v>0.14169999999999999</v>
      </c>
      <c r="O34">
        <v>0.14889460914781011</v>
      </c>
      <c r="P34">
        <v>0.5228461081846375</v>
      </c>
      <c r="Q34">
        <v>0.52671749581739125</v>
      </c>
      <c r="R34">
        <v>0.529961171934755</v>
      </c>
      <c r="S34">
        <v>0.53060917701674315</v>
      </c>
      <c r="T34">
        <v>0.53060960525006806</v>
      </c>
      <c r="U34">
        <v>0.53067074451882823</v>
      </c>
      <c r="V34">
        <v>0.53067074451882823</v>
      </c>
    </row>
    <row r="35" spans="1:22" ht="15" customHeight="1" x14ac:dyDescent="0.25">
      <c r="A35" s="123"/>
      <c r="B35" s="3">
        <f t="shared" ref="B35:B42" si="3">B34+1</f>
        <v>29</v>
      </c>
      <c r="C35" s="3" t="s">
        <v>29</v>
      </c>
      <c r="D35" s="3">
        <v>13</v>
      </c>
      <c r="E35" s="3"/>
      <c r="F35" s="3"/>
      <c r="G35">
        <v>8.8000000000000005E-3</v>
      </c>
      <c r="H35">
        <v>0.1532</v>
      </c>
      <c r="I35">
        <v>1.3899999999999999E-2</v>
      </c>
      <c r="J35">
        <v>3.1E-2</v>
      </c>
      <c r="K35">
        <v>0.1007</v>
      </c>
      <c r="L35">
        <v>0.32750000000000001</v>
      </c>
      <c r="M35">
        <v>9.2299999999999993E-2</v>
      </c>
      <c r="N35">
        <v>0.1389</v>
      </c>
      <c r="O35">
        <v>0.25195820211773279</v>
      </c>
      <c r="P35">
        <v>0.42259883340078558</v>
      </c>
      <c r="Q35">
        <v>0.4928712953502607</v>
      </c>
      <c r="R35">
        <v>0.49928776760171778</v>
      </c>
      <c r="S35">
        <v>0.50727288645073343</v>
      </c>
      <c r="T35">
        <v>0.50728529126101229</v>
      </c>
      <c r="U35">
        <v>0.50754924747772623</v>
      </c>
      <c r="V35">
        <v>0.50754924747772623</v>
      </c>
    </row>
    <row r="36" spans="1:22" ht="15" customHeight="1" x14ac:dyDescent="0.25">
      <c r="A36" s="123"/>
      <c r="B36" s="3">
        <f t="shared" si="3"/>
        <v>30</v>
      </c>
      <c r="C36" s="3" t="s">
        <v>37</v>
      </c>
      <c r="D36" s="3">
        <v>6</v>
      </c>
      <c r="E36" s="3"/>
      <c r="F36" s="3"/>
      <c r="G36">
        <v>3.6700000000000003E-2</v>
      </c>
      <c r="H36">
        <v>0.12540000000000001</v>
      </c>
      <c r="I36">
        <v>5.1400000000000001E-2</v>
      </c>
      <c r="J36">
        <v>1.03E-2</v>
      </c>
      <c r="K36">
        <v>7.5800000000000006E-2</v>
      </c>
      <c r="L36">
        <v>0.25290000000000001</v>
      </c>
      <c r="M36">
        <v>0.1</v>
      </c>
      <c r="N36">
        <v>0.14530000000000001</v>
      </c>
      <c r="O36">
        <v>0.79152958337765733</v>
      </c>
      <c r="P36">
        <v>0.88602739044828294</v>
      </c>
      <c r="Q36">
        <v>0.89452881428918163</v>
      </c>
      <c r="R36">
        <v>0.90890774426460019</v>
      </c>
      <c r="S36">
        <v>0.91265834512021371</v>
      </c>
      <c r="T36">
        <v>0.91272629074047262</v>
      </c>
      <c r="U36">
        <v>0.91272862326933413</v>
      </c>
      <c r="V36">
        <v>0.91272862326933413</v>
      </c>
    </row>
    <row r="37" spans="1:22" ht="15" customHeight="1" x14ac:dyDescent="0.25">
      <c r="A37" s="123"/>
      <c r="B37" s="3">
        <f t="shared" si="3"/>
        <v>31</v>
      </c>
      <c r="C37" s="3" t="s">
        <v>38</v>
      </c>
      <c r="D37" s="3">
        <v>2.5</v>
      </c>
      <c r="E37" s="3"/>
      <c r="F37" s="3"/>
      <c r="G37">
        <v>2.0400000000000001E-2</v>
      </c>
      <c r="H37">
        <v>0.14180000000000001</v>
      </c>
      <c r="I37">
        <v>3.8800000000000001E-2</v>
      </c>
      <c r="J37">
        <v>1.46E-2</v>
      </c>
      <c r="K37">
        <v>3.9300000000000002E-2</v>
      </c>
      <c r="L37">
        <v>0.26910000000000001</v>
      </c>
      <c r="M37">
        <v>7.2599999999999998E-2</v>
      </c>
      <c r="N37">
        <v>0.1177</v>
      </c>
      <c r="O37">
        <v>0.5565907472735252</v>
      </c>
      <c r="P37">
        <v>0.65636672360486092</v>
      </c>
      <c r="Q37">
        <v>0.65700653724987657</v>
      </c>
      <c r="R37">
        <v>0.65755629375251035</v>
      </c>
      <c r="S37">
        <v>0.66059002099314401</v>
      </c>
      <c r="T37">
        <v>0.66061409558934048</v>
      </c>
      <c r="U37">
        <v>0.66067932236310301</v>
      </c>
      <c r="V37">
        <v>0.66067932236310301</v>
      </c>
    </row>
    <row r="38" spans="1:22" ht="15" customHeight="1" x14ac:dyDescent="0.25">
      <c r="A38" s="123"/>
      <c r="B38" s="3">
        <f t="shared" si="3"/>
        <v>32</v>
      </c>
      <c r="C38" s="3" t="s">
        <v>39</v>
      </c>
      <c r="D38" s="3">
        <v>5</v>
      </c>
      <c r="E38" s="3"/>
      <c r="F38" s="3"/>
      <c r="G38">
        <v>2.2599999999999999E-2</v>
      </c>
      <c r="H38">
        <v>0.13950000000000001</v>
      </c>
      <c r="I38">
        <v>3.8600000000000002E-2</v>
      </c>
      <c r="J38">
        <v>1.2500000000000001E-2</v>
      </c>
      <c r="K38">
        <v>6.0999999999999999E-2</v>
      </c>
      <c r="L38">
        <v>0.30120000000000002</v>
      </c>
      <c r="M38">
        <v>7.51E-2</v>
      </c>
      <c r="N38">
        <v>0.12</v>
      </c>
      <c r="O38">
        <v>0.5966120489557013</v>
      </c>
      <c r="P38">
        <v>0.68785150119688754</v>
      </c>
      <c r="Q38">
        <v>0.69384598954883037</v>
      </c>
      <c r="R38">
        <v>0.69604875026499358</v>
      </c>
      <c r="S38">
        <v>0.69666147802588596</v>
      </c>
      <c r="T38">
        <v>0.69668191298277127</v>
      </c>
      <c r="U38">
        <v>0.69668421482012166</v>
      </c>
      <c r="V38">
        <v>0.69668421482012166</v>
      </c>
    </row>
    <row r="39" spans="1:22" ht="15" customHeight="1" x14ac:dyDescent="0.25">
      <c r="A39" s="123"/>
      <c r="B39" s="3">
        <f t="shared" si="3"/>
        <v>33</v>
      </c>
      <c r="C39" s="3" t="s">
        <v>40</v>
      </c>
      <c r="D39" s="3">
        <v>5.5</v>
      </c>
      <c r="E39" s="3"/>
      <c r="F39" s="3"/>
      <c r="G39">
        <v>3.8399999999999997E-2</v>
      </c>
      <c r="H39">
        <v>0.1236</v>
      </c>
      <c r="I39">
        <v>5.2400000000000002E-2</v>
      </c>
      <c r="J39">
        <v>1.09E-2</v>
      </c>
      <c r="K39">
        <v>5.11E-2</v>
      </c>
      <c r="L39">
        <v>0.29349999999999998</v>
      </c>
      <c r="M39">
        <v>7.4999999999999997E-2</v>
      </c>
      <c r="N39">
        <v>0.1172</v>
      </c>
      <c r="O39">
        <v>0.96627713263613457</v>
      </c>
      <c r="P39">
        <v>0.99333803652161223</v>
      </c>
      <c r="Q39">
        <v>1.0027761240352251</v>
      </c>
      <c r="R39">
        <v>1.002825431076684</v>
      </c>
      <c r="S39">
        <v>1.0031901743886591</v>
      </c>
      <c r="T39">
        <v>1.0035245377657001</v>
      </c>
      <c r="U39">
        <v>1.0035266657648121</v>
      </c>
      <c r="V39">
        <v>1.0035266657648121</v>
      </c>
    </row>
    <row r="40" spans="1:22" ht="15" customHeight="1" x14ac:dyDescent="0.25">
      <c r="A40" s="123"/>
      <c r="B40" s="3">
        <f t="shared" si="3"/>
        <v>34</v>
      </c>
      <c r="C40" s="3" t="s">
        <v>41</v>
      </c>
      <c r="D40" s="3">
        <v>10</v>
      </c>
      <c r="E40" s="5"/>
      <c r="F40" s="5"/>
      <c r="G40">
        <v>1.6500000000000001E-2</v>
      </c>
      <c r="H40">
        <v>0.14560000000000001</v>
      </c>
      <c r="I40">
        <v>3.3300000000000003E-2</v>
      </c>
      <c r="J40">
        <v>1.6799999999999999E-2</v>
      </c>
      <c r="K40">
        <v>6.8400000000000002E-2</v>
      </c>
      <c r="L40">
        <v>0.30070000000000002</v>
      </c>
      <c r="M40">
        <v>7.17E-2</v>
      </c>
      <c r="N40">
        <v>0.11559999999999999</v>
      </c>
      <c r="O40">
        <v>0.61743965598606121</v>
      </c>
      <c r="P40">
        <v>0.72185151750388499</v>
      </c>
      <c r="Q40">
        <v>0.72342900039953983</v>
      </c>
      <c r="R40">
        <v>0.72483476712959871</v>
      </c>
      <c r="S40">
        <v>0.72502361486984268</v>
      </c>
      <c r="T40">
        <v>0.72592955263826797</v>
      </c>
      <c r="U40">
        <v>0.72597558426147635</v>
      </c>
      <c r="V40">
        <v>0.72597558426147635</v>
      </c>
    </row>
    <row r="41" spans="1:22" ht="15" customHeight="1" x14ac:dyDescent="0.25">
      <c r="A41" s="123"/>
      <c r="B41" s="3">
        <f t="shared" si="3"/>
        <v>35</v>
      </c>
      <c r="C41" s="3" t="s">
        <v>42</v>
      </c>
      <c r="D41" s="3">
        <v>25.5</v>
      </c>
      <c r="E41" s="5"/>
      <c r="F41" s="5"/>
      <c r="G41">
        <v>4.0599999999999997E-2</v>
      </c>
      <c r="H41">
        <v>0.1215</v>
      </c>
      <c r="I41">
        <v>5.6300000000000003E-2</v>
      </c>
      <c r="J41">
        <v>1.43E-2</v>
      </c>
      <c r="K41">
        <v>7.0400000000000004E-2</v>
      </c>
      <c r="L41">
        <v>0.28079999999999999</v>
      </c>
      <c r="M41">
        <v>8.3099999999999993E-2</v>
      </c>
      <c r="N41">
        <v>0.1258</v>
      </c>
      <c r="O41">
        <v>1.0048502944686599</v>
      </c>
      <c r="P41">
        <v>1.0756682933018109</v>
      </c>
      <c r="Q41">
        <v>1.076264416873739</v>
      </c>
      <c r="R41">
        <v>1.0770386818488791</v>
      </c>
      <c r="S41">
        <v>1.077695753715139</v>
      </c>
      <c r="T41">
        <v>1.077912514970401</v>
      </c>
      <c r="U41">
        <v>1.077926367523393</v>
      </c>
      <c r="V41">
        <v>1.077926367523393</v>
      </c>
    </row>
    <row r="42" spans="1:22" ht="15" customHeight="1" x14ac:dyDescent="0.25">
      <c r="A42" s="123"/>
      <c r="B42" s="6">
        <f t="shared" si="3"/>
        <v>36</v>
      </c>
      <c r="C42" s="6" t="s">
        <v>26</v>
      </c>
      <c r="D42" s="6">
        <v>3</v>
      </c>
      <c r="E42" s="7"/>
      <c r="F42" s="7"/>
      <c r="G42">
        <v>3.6700000000000003E-2</v>
      </c>
      <c r="H42">
        <v>0.12540000000000001</v>
      </c>
      <c r="I42">
        <v>4.02E-2</v>
      </c>
      <c r="J42">
        <v>3.7000000000000002E-3</v>
      </c>
      <c r="K42">
        <v>5.3600000000000002E-2</v>
      </c>
      <c r="L42">
        <v>0.28749999999999998</v>
      </c>
      <c r="M42">
        <v>7.2300000000000003E-2</v>
      </c>
      <c r="N42">
        <v>0.1162</v>
      </c>
      <c r="O42">
        <v>0.80050678763823513</v>
      </c>
      <c r="P42">
        <v>0.85091500263530762</v>
      </c>
      <c r="Q42">
        <v>0.85248966500707846</v>
      </c>
      <c r="R42">
        <v>0.85284352710291988</v>
      </c>
      <c r="S42">
        <v>0.85560618172693326</v>
      </c>
      <c r="T42">
        <v>0.85713482433567589</v>
      </c>
      <c r="U42">
        <v>0.8571938583328147</v>
      </c>
      <c r="V42">
        <v>0.8571938583328147</v>
      </c>
    </row>
    <row r="43" spans="1:22" ht="15" customHeight="1" x14ac:dyDescent="0.25">
      <c r="A43" s="119"/>
      <c r="B43" s="120"/>
      <c r="C43" s="120"/>
      <c r="D43" s="121"/>
      <c r="E43" s="8" t="s">
        <v>43</v>
      </c>
      <c r="F43" s="8"/>
      <c r="G43" s="9"/>
      <c r="H43" s="10"/>
      <c r="I43" s="10"/>
      <c r="J43" s="10"/>
      <c r="K43" s="10"/>
      <c r="L43" s="10"/>
      <c r="M43" s="10"/>
      <c r="N43" s="11"/>
    </row>
  </sheetData>
  <mergeCells count="15">
    <mergeCell ref="O1:V1"/>
    <mergeCell ref="O2:V2"/>
    <mergeCell ref="A33:D33"/>
    <mergeCell ref="A34:A42"/>
    <mergeCell ref="A43:D43"/>
    <mergeCell ref="A4:A12"/>
    <mergeCell ref="A13:D13"/>
    <mergeCell ref="A14:A22"/>
    <mergeCell ref="A23:D23"/>
    <mergeCell ref="A24:A3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3"/>
  <sheetViews>
    <sheetView zoomScale="60" zoomScaleNormal="60" workbookViewId="0">
      <selection activeCell="N29" sqref="N29"/>
    </sheetView>
  </sheetViews>
  <sheetFormatPr baseColWidth="10" defaultColWidth="8.88671875" defaultRowHeight="13.2" x14ac:dyDescent="0.25"/>
  <cols>
    <col min="1" max="1" width="11.5546875" style="15" customWidth="1"/>
    <col min="2" max="2" width="18.109375" style="15" customWidth="1"/>
    <col min="3" max="3" width="11.5546875" style="15" customWidth="1"/>
    <col min="4" max="4" width="17.33203125" style="15" customWidth="1"/>
    <col min="5" max="5" width="24.5546875" style="15" customWidth="1"/>
    <col min="6" max="6" width="14.6640625" style="15" customWidth="1"/>
    <col min="7" max="1025" width="11.5546875" style="15" customWidth="1"/>
  </cols>
  <sheetData>
    <row r="1" spans="1:22" ht="17.399999999999999" customHeight="1" x14ac:dyDescent="0.3">
      <c r="G1" s="124" t="s">
        <v>0</v>
      </c>
      <c r="H1" s="125"/>
      <c r="I1" s="125"/>
      <c r="J1" s="125"/>
      <c r="K1" s="125"/>
      <c r="L1" s="125"/>
      <c r="M1" s="125"/>
      <c r="N1" s="126"/>
      <c r="O1" s="117" t="s">
        <v>1</v>
      </c>
      <c r="P1" s="118"/>
      <c r="Q1" s="118"/>
      <c r="R1" s="118"/>
      <c r="S1" s="118"/>
      <c r="T1" s="118"/>
      <c r="U1" s="118"/>
      <c r="V1" s="118"/>
    </row>
    <row r="2" spans="1:22" ht="17.399999999999999" customHeight="1" x14ac:dyDescent="0.3">
      <c r="G2" s="127" t="s">
        <v>2</v>
      </c>
      <c r="H2" s="121"/>
      <c r="I2" s="128" t="s">
        <v>3</v>
      </c>
      <c r="J2" s="121"/>
      <c r="K2" s="128" t="s">
        <v>4</v>
      </c>
      <c r="L2" s="121"/>
      <c r="M2" s="128" t="s">
        <v>5</v>
      </c>
      <c r="N2" s="121"/>
      <c r="O2" s="117" t="s">
        <v>6</v>
      </c>
      <c r="P2" s="118"/>
      <c r="Q2" s="118"/>
      <c r="R2" s="118"/>
      <c r="S2" s="118"/>
      <c r="T2" s="118"/>
      <c r="U2" s="118"/>
      <c r="V2" s="118"/>
    </row>
    <row r="3" spans="1:22" ht="17.399999999999999" customHeight="1" x14ac:dyDescent="0.3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2" t="s">
        <v>13</v>
      </c>
      <c r="H3" s="1" t="s">
        <v>14</v>
      </c>
      <c r="I3" s="1" t="s">
        <v>13</v>
      </c>
      <c r="J3" s="1" t="s">
        <v>14</v>
      </c>
      <c r="K3" s="1" t="s">
        <v>13</v>
      </c>
      <c r="L3" s="1" t="s">
        <v>14</v>
      </c>
      <c r="M3" s="1" t="s">
        <v>13</v>
      </c>
      <c r="N3" s="1" t="s">
        <v>14</v>
      </c>
      <c r="O3" s="16">
        <v>2</v>
      </c>
      <c r="P3" s="16">
        <v>3</v>
      </c>
      <c r="Q3" s="16">
        <v>4</v>
      </c>
      <c r="R3" s="16">
        <v>5</v>
      </c>
      <c r="S3" s="16">
        <v>6</v>
      </c>
      <c r="T3" s="16">
        <v>7</v>
      </c>
      <c r="U3" s="16">
        <v>8</v>
      </c>
      <c r="V3" s="16">
        <v>9</v>
      </c>
    </row>
    <row r="4" spans="1:22" ht="15" customHeight="1" x14ac:dyDescent="0.25">
      <c r="A4" s="122" t="s">
        <v>15</v>
      </c>
      <c r="B4" s="3">
        <v>1</v>
      </c>
      <c r="C4" s="3" t="s">
        <v>18</v>
      </c>
      <c r="D4" s="3">
        <v>11</v>
      </c>
      <c r="E4" s="3"/>
      <c r="F4" s="3"/>
      <c r="G4">
        <v>3.0099999999999998E-2</v>
      </c>
      <c r="H4">
        <v>0.19209999999999999</v>
      </c>
      <c r="I4">
        <v>2.29E-2</v>
      </c>
      <c r="J4">
        <v>6.1600000000000002E-2</v>
      </c>
      <c r="K4">
        <v>0.1661</v>
      </c>
      <c r="L4">
        <v>0.11310000000000001</v>
      </c>
      <c r="M4">
        <v>2.7400000000000001E-2</v>
      </c>
      <c r="N4">
        <v>7.6499999999999999E-2</v>
      </c>
      <c r="O4">
        <v>0.95227717579331117</v>
      </c>
      <c r="P4">
        <v>1.000130670408111</v>
      </c>
      <c r="Q4">
        <v>1.0658316192681649</v>
      </c>
      <c r="R4">
        <v>1.128424710353704</v>
      </c>
      <c r="S4">
        <v>1.132600253712416</v>
      </c>
      <c r="T4">
        <v>1.13292780408544</v>
      </c>
      <c r="U4">
        <v>1.1330076463880361</v>
      </c>
      <c r="V4">
        <v>1.1330076463880361</v>
      </c>
    </row>
    <row r="5" spans="1:22" ht="15" customHeight="1" x14ac:dyDescent="0.25">
      <c r="A5" s="123"/>
      <c r="B5" s="3">
        <f t="shared" ref="B5:B12" si="0">B4+1</f>
        <v>2</v>
      </c>
      <c r="C5" s="3" t="s">
        <v>44</v>
      </c>
      <c r="D5" s="3">
        <v>18.5</v>
      </c>
      <c r="E5" s="3"/>
      <c r="F5" s="3"/>
      <c r="G5">
        <v>1.49E-2</v>
      </c>
      <c r="H5">
        <v>0.14729999999999999</v>
      </c>
      <c r="I5">
        <v>4.99E-2</v>
      </c>
      <c r="J5">
        <v>2.0400000000000001E-2</v>
      </c>
      <c r="K5">
        <v>0.1434</v>
      </c>
      <c r="L5">
        <v>0.34570000000000001</v>
      </c>
      <c r="M5">
        <v>3.27E-2</v>
      </c>
      <c r="N5">
        <v>3.27E-2</v>
      </c>
      <c r="O5">
        <v>1.06938519608058</v>
      </c>
      <c r="P5">
        <v>1.0754760631019591</v>
      </c>
      <c r="Q5">
        <v>1.089187612207027</v>
      </c>
      <c r="R5">
        <v>1.197598254139661</v>
      </c>
      <c r="S5">
        <v>1.198982976286167</v>
      </c>
      <c r="T5">
        <v>1.204871718616606</v>
      </c>
      <c r="U5">
        <v>1.204871718760858</v>
      </c>
      <c r="V5">
        <v>1.204871718760858</v>
      </c>
    </row>
    <row r="6" spans="1:22" ht="15" customHeight="1" x14ac:dyDescent="0.25">
      <c r="A6" s="123"/>
      <c r="B6" s="3">
        <f t="shared" si="0"/>
        <v>3</v>
      </c>
      <c r="C6" s="3" t="s">
        <v>45</v>
      </c>
      <c r="D6" s="3">
        <v>34</v>
      </c>
      <c r="E6" s="3"/>
      <c r="F6" s="3"/>
      <c r="G6">
        <v>6.7000000000000002E-3</v>
      </c>
      <c r="H6">
        <v>0.1681</v>
      </c>
      <c r="I6">
        <v>2.0299999999999999E-2</v>
      </c>
      <c r="J6">
        <v>3.3700000000000001E-2</v>
      </c>
      <c r="K6">
        <v>0.2082</v>
      </c>
      <c r="L6">
        <v>5.6800000000000003E-2</v>
      </c>
      <c r="M6">
        <v>4.53E-2</v>
      </c>
      <c r="N6">
        <v>9.4799999999999995E-2</v>
      </c>
      <c r="O6">
        <v>0.94595683229300687</v>
      </c>
      <c r="P6">
        <v>0.95028421251081863</v>
      </c>
      <c r="Q6">
        <v>1.054456178374777</v>
      </c>
      <c r="R6">
        <v>1.056593604588451</v>
      </c>
      <c r="S6">
        <v>1.0602937098028939</v>
      </c>
      <c r="T6">
        <v>1.0610808592447549</v>
      </c>
      <c r="U6">
        <v>1.061322816652458</v>
      </c>
      <c r="V6">
        <v>1.061322816652458</v>
      </c>
    </row>
    <row r="7" spans="1:22" ht="15" customHeight="1" x14ac:dyDescent="0.25">
      <c r="A7" s="123"/>
      <c r="B7" s="3">
        <f t="shared" si="0"/>
        <v>4</v>
      </c>
      <c r="C7" s="3" t="s">
        <v>46</v>
      </c>
      <c r="D7" s="3">
        <v>18.5</v>
      </c>
      <c r="E7" s="3"/>
      <c r="F7" s="3"/>
      <c r="G7">
        <v>1.89E-2</v>
      </c>
      <c r="H7">
        <v>0.18090000000000001</v>
      </c>
      <c r="I7">
        <v>1.78E-2</v>
      </c>
      <c r="J7">
        <v>4.7600000000000003E-2</v>
      </c>
      <c r="K7">
        <v>0.21390000000000001</v>
      </c>
      <c r="L7">
        <v>5.9200000000000003E-2</v>
      </c>
      <c r="M7">
        <v>3.44E-2</v>
      </c>
      <c r="N7">
        <v>8.2400000000000001E-2</v>
      </c>
      <c r="O7">
        <v>0.84667023464696334</v>
      </c>
      <c r="P7">
        <v>0.85277585802188871</v>
      </c>
      <c r="Q7">
        <v>1.047774885207623</v>
      </c>
      <c r="R7">
        <v>1.0507794102683761</v>
      </c>
      <c r="S7">
        <v>1.05078851419243</v>
      </c>
      <c r="T7">
        <v>1.0508040283699209</v>
      </c>
      <c r="U7">
        <v>1.0508392462621501</v>
      </c>
      <c r="V7">
        <v>1.0508392462621501</v>
      </c>
    </row>
    <row r="8" spans="1:22" ht="15" customHeight="1" x14ac:dyDescent="0.25">
      <c r="A8" s="123"/>
      <c r="B8" s="3">
        <f t="shared" si="0"/>
        <v>5</v>
      </c>
      <c r="C8" s="3" t="s">
        <v>47</v>
      </c>
      <c r="D8" s="3">
        <v>8</v>
      </c>
      <c r="E8" s="3"/>
      <c r="F8" s="3"/>
      <c r="G8">
        <v>9.7000000000000003E-3</v>
      </c>
      <c r="H8">
        <v>0.1716</v>
      </c>
      <c r="I8">
        <v>2.2800000000000001E-2</v>
      </c>
      <c r="J8">
        <v>3.5999999999999997E-2</v>
      </c>
      <c r="K8">
        <v>0.154</v>
      </c>
      <c r="L8">
        <v>0.1095</v>
      </c>
      <c r="M8">
        <v>3.5200000000000002E-2</v>
      </c>
      <c r="N8">
        <v>8.2699999999999996E-2</v>
      </c>
      <c r="O8">
        <v>0.86163197648918444</v>
      </c>
      <c r="P8">
        <v>0.95857055535583024</v>
      </c>
      <c r="Q8">
        <v>1.0300138145271569</v>
      </c>
      <c r="R8">
        <v>1.0324064905097801</v>
      </c>
      <c r="S8">
        <v>1.0329276294364029</v>
      </c>
      <c r="T8">
        <v>1.0331486125598499</v>
      </c>
      <c r="U8">
        <v>1.0332041675389461</v>
      </c>
      <c r="V8">
        <v>1.0332041675389461</v>
      </c>
    </row>
    <row r="9" spans="1:22" ht="15" customHeight="1" x14ac:dyDescent="0.25">
      <c r="A9" s="123"/>
      <c r="B9" s="3">
        <f t="shared" si="0"/>
        <v>6</v>
      </c>
      <c r="C9" s="3" t="s">
        <v>48</v>
      </c>
      <c r="D9" s="3">
        <v>10.5</v>
      </c>
      <c r="E9" s="3"/>
      <c r="F9" s="3"/>
      <c r="G9">
        <v>1.17E-2</v>
      </c>
      <c r="H9">
        <v>0.17369999999999999</v>
      </c>
      <c r="I9">
        <v>1.38E-2</v>
      </c>
      <c r="J9">
        <v>4.36E-2</v>
      </c>
      <c r="K9">
        <v>0.1195</v>
      </c>
      <c r="L9">
        <v>0.14860000000000001</v>
      </c>
      <c r="M9">
        <v>3.8399999999999997E-2</v>
      </c>
      <c r="N9">
        <v>8.5500000000000007E-2</v>
      </c>
      <c r="O9">
        <v>0.76948812199456529</v>
      </c>
      <c r="P9">
        <v>0.96220295158633884</v>
      </c>
      <c r="Q9">
        <v>0.98512585191543889</v>
      </c>
      <c r="R9">
        <v>0.98580235001264427</v>
      </c>
      <c r="S9">
        <v>0.98742629449227237</v>
      </c>
      <c r="T9">
        <v>0.98778808410786623</v>
      </c>
      <c r="U9">
        <v>0.98799531544154906</v>
      </c>
      <c r="V9">
        <v>0.98799531544154906</v>
      </c>
    </row>
    <row r="10" spans="1:22" ht="15" customHeight="1" x14ac:dyDescent="0.25">
      <c r="A10" s="123"/>
      <c r="B10" s="3">
        <f t="shared" si="0"/>
        <v>7</v>
      </c>
      <c r="C10" s="3" t="s">
        <v>22</v>
      </c>
      <c r="D10" s="3">
        <v>8.5</v>
      </c>
      <c r="E10" s="3"/>
      <c r="F10" s="3"/>
      <c r="G10">
        <v>1.18E-2</v>
      </c>
      <c r="H10">
        <v>0.17380000000000001</v>
      </c>
      <c r="I10">
        <v>1.2500000000000001E-2</v>
      </c>
      <c r="J10">
        <v>4.5400000000000003E-2</v>
      </c>
      <c r="K10">
        <v>0.15</v>
      </c>
      <c r="L10">
        <v>0.11020000000000001</v>
      </c>
      <c r="M10">
        <v>2.5499999999999998E-2</v>
      </c>
      <c r="N10">
        <v>7.4999999999999997E-2</v>
      </c>
      <c r="O10">
        <v>0.64890080661678551</v>
      </c>
      <c r="P10">
        <v>0.65721265675401574</v>
      </c>
      <c r="Q10">
        <v>0.73945674989508892</v>
      </c>
      <c r="R10">
        <v>0.75029900034426222</v>
      </c>
      <c r="S10">
        <v>0.75589457926208348</v>
      </c>
      <c r="T10">
        <v>0.75591643737991898</v>
      </c>
      <c r="U10">
        <v>0.75630334889021211</v>
      </c>
      <c r="V10">
        <v>0.75630334889021211</v>
      </c>
    </row>
    <row r="11" spans="1:22" ht="15" customHeight="1" x14ac:dyDescent="0.25">
      <c r="A11" s="123"/>
      <c r="B11" s="3">
        <f t="shared" si="0"/>
        <v>8</v>
      </c>
      <c r="C11" s="3" t="s">
        <v>38</v>
      </c>
      <c r="D11" s="3">
        <v>1.5</v>
      </c>
      <c r="E11" s="3"/>
      <c r="F11" s="3"/>
      <c r="G11">
        <v>7.4999999999999997E-3</v>
      </c>
      <c r="H11">
        <v>0.16919999999999999</v>
      </c>
      <c r="I11">
        <v>1.6899999999999998E-2</v>
      </c>
      <c r="J11">
        <v>3.6700000000000003E-2</v>
      </c>
      <c r="K11">
        <v>0.18640000000000001</v>
      </c>
      <c r="L11">
        <v>7.0999999999999994E-2</v>
      </c>
      <c r="M11">
        <v>6.3E-2</v>
      </c>
      <c r="N11">
        <v>0.1119</v>
      </c>
      <c r="O11">
        <v>1.0573376946231909</v>
      </c>
      <c r="P11">
        <v>1.143487406581879</v>
      </c>
      <c r="Q11">
        <v>1.1782643757505089</v>
      </c>
      <c r="R11">
        <v>1.18015907162878</v>
      </c>
      <c r="S11">
        <v>1.1801613072863111</v>
      </c>
      <c r="T11">
        <v>1.1807974624841839</v>
      </c>
      <c r="U11">
        <v>1.1808257958096691</v>
      </c>
      <c r="V11">
        <v>1.1808257958096691</v>
      </c>
    </row>
    <row r="12" spans="1:22" ht="15" customHeight="1" x14ac:dyDescent="0.25">
      <c r="A12" s="123"/>
      <c r="B12" s="3">
        <f t="shared" si="0"/>
        <v>9</v>
      </c>
      <c r="C12" s="3" t="s">
        <v>19</v>
      </c>
      <c r="D12" s="3">
        <v>3</v>
      </c>
      <c r="E12" s="3"/>
      <c r="F12" s="3"/>
      <c r="G12">
        <v>1.61E-2</v>
      </c>
      <c r="H12">
        <v>0.1464</v>
      </c>
      <c r="I12">
        <v>6.4799999999999996E-2</v>
      </c>
      <c r="J12">
        <v>3.1099999999999999E-2</v>
      </c>
      <c r="K12">
        <v>0.18690000000000001</v>
      </c>
      <c r="L12">
        <v>7.3700000000000002E-2</v>
      </c>
      <c r="M12">
        <v>5.3699999999999998E-2</v>
      </c>
      <c r="N12">
        <v>0.10199999999999999</v>
      </c>
      <c r="O12">
        <v>1.520536697509888</v>
      </c>
      <c r="P12">
        <v>1.5229741106812831</v>
      </c>
      <c r="Q12">
        <v>1.6205122364934681</v>
      </c>
      <c r="R12">
        <v>1.62051235502836</v>
      </c>
      <c r="S12">
        <v>1.6228413656655301</v>
      </c>
      <c r="T12">
        <v>1.6266438562078669</v>
      </c>
      <c r="U12">
        <v>1.6268086737363969</v>
      </c>
      <c r="V12">
        <v>1.6268086737363969</v>
      </c>
    </row>
    <row r="13" spans="1:22" ht="15" customHeight="1" x14ac:dyDescent="0.25">
      <c r="A13" s="119"/>
      <c r="B13" s="120"/>
      <c r="C13" s="120"/>
      <c r="D13" s="121"/>
      <c r="E13" s="4" t="s">
        <v>49</v>
      </c>
      <c r="F13" s="4"/>
    </row>
    <row r="14" spans="1:22" ht="15" customHeight="1" x14ac:dyDescent="0.25">
      <c r="A14" s="122" t="s">
        <v>15</v>
      </c>
      <c r="B14" s="3">
        <f>B12+1</f>
        <v>10</v>
      </c>
      <c r="C14" s="3" t="s">
        <v>25</v>
      </c>
      <c r="D14" s="3">
        <v>42</v>
      </c>
      <c r="E14" s="3"/>
      <c r="F14" s="3"/>
      <c r="G14">
        <v>2.7099999999999999E-2</v>
      </c>
      <c r="H14">
        <v>0.189</v>
      </c>
      <c r="I14">
        <v>2.4500000000000001E-2</v>
      </c>
      <c r="J14">
        <v>6.7299999999999999E-2</v>
      </c>
      <c r="K14">
        <v>7.2499999999999995E-2</v>
      </c>
      <c r="L14">
        <v>0.32350000000000001</v>
      </c>
      <c r="M14">
        <v>0.1236</v>
      </c>
      <c r="N14">
        <v>7.5300000000000006E-2</v>
      </c>
      <c r="O14">
        <v>0.71180290010306491</v>
      </c>
      <c r="P14">
        <v>0.8486819158828558</v>
      </c>
      <c r="Q14">
        <v>0.89072629071514553</v>
      </c>
      <c r="R14">
        <v>0.9500000024455113</v>
      </c>
      <c r="S14">
        <v>0.95780103218257662</v>
      </c>
      <c r="T14">
        <v>0.95890826352213798</v>
      </c>
      <c r="U14">
        <v>0.95940341508631866</v>
      </c>
      <c r="V14">
        <v>0.95940341508631866</v>
      </c>
    </row>
    <row r="15" spans="1:22" ht="15" customHeight="1" x14ac:dyDescent="0.25">
      <c r="A15" s="123"/>
      <c r="B15" s="3">
        <f t="shared" ref="B15:B22" si="1">B14+1</f>
        <v>11</v>
      </c>
      <c r="C15" s="3" t="s">
        <v>46</v>
      </c>
      <c r="D15" s="3">
        <v>27</v>
      </c>
      <c r="E15" s="3"/>
      <c r="F15" s="3"/>
      <c r="G15">
        <v>3.3E-3</v>
      </c>
      <c r="H15">
        <v>0.1653</v>
      </c>
      <c r="I15">
        <v>1.0699999999999999E-2</v>
      </c>
      <c r="J15">
        <v>3.9E-2</v>
      </c>
      <c r="K15">
        <v>4.07E-2</v>
      </c>
      <c r="L15">
        <v>0.29480000000000001</v>
      </c>
      <c r="M15">
        <v>9.98E-2</v>
      </c>
      <c r="N15">
        <v>5.4699999999999999E-2</v>
      </c>
      <c r="O15">
        <v>0.56054723160788722</v>
      </c>
      <c r="P15">
        <v>0.63906851090556616</v>
      </c>
      <c r="Q15">
        <v>0.68205760288825457</v>
      </c>
      <c r="R15">
        <v>0.69329266238073306</v>
      </c>
      <c r="S15">
        <v>0.70529416139838952</v>
      </c>
      <c r="T15">
        <v>0.70902328169986539</v>
      </c>
      <c r="U15">
        <v>0.70902340783210593</v>
      </c>
      <c r="V15">
        <v>0.70902340783210593</v>
      </c>
    </row>
    <row r="16" spans="1:22" ht="15" customHeight="1" x14ac:dyDescent="0.25">
      <c r="A16" s="123"/>
      <c r="B16" s="3">
        <f t="shared" si="1"/>
        <v>12</v>
      </c>
      <c r="C16" s="3" t="s">
        <v>44</v>
      </c>
      <c r="D16" s="3">
        <v>18</v>
      </c>
      <c r="E16" s="3"/>
      <c r="F16" s="3"/>
      <c r="G16">
        <v>2.3099999999999999E-2</v>
      </c>
      <c r="H16">
        <v>0.18509999999999999</v>
      </c>
      <c r="I16">
        <v>1.8800000000000001E-2</v>
      </c>
      <c r="J16">
        <v>6.0499999999999998E-2</v>
      </c>
      <c r="K16">
        <v>1.6799999999999999E-2</v>
      </c>
      <c r="L16">
        <v>0.25929999999999997</v>
      </c>
      <c r="M16">
        <v>7.0999999999999994E-2</v>
      </c>
      <c r="N16">
        <v>3.4099999999999998E-2</v>
      </c>
      <c r="O16">
        <v>0.15483072359623509</v>
      </c>
      <c r="P16">
        <v>0.84558039301498056</v>
      </c>
      <c r="Q16">
        <v>0.86674123916908186</v>
      </c>
      <c r="R16">
        <v>0.87187683381010805</v>
      </c>
      <c r="S16">
        <v>0.87192183349205021</v>
      </c>
      <c r="T16">
        <v>0.87573838738780596</v>
      </c>
      <c r="U16">
        <v>0.87584194838384333</v>
      </c>
      <c r="V16">
        <v>0.87584194838384333</v>
      </c>
    </row>
    <row r="17" spans="1:22" ht="15" customHeight="1" x14ac:dyDescent="0.25">
      <c r="A17" s="123"/>
      <c r="B17" s="3">
        <f t="shared" si="1"/>
        <v>13</v>
      </c>
      <c r="C17" s="3" t="s">
        <v>50</v>
      </c>
      <c r="D17" s="3">
        <v>1</v>
      </c>
      <c r="E17" s="3"/>
      <c r="F17" s="3"/>
      <c r="G17">
        <v>1.0800000000000001E-2</v>
      </c>
      <c r="H17">
        <v>0.17280000000000001</v>
      </c>
      <c r="I17">
        <v>1.1900000000000001E-2</v>
      </c>
      <c r="J17">
        <v>5.5E-2</v>
      </c>
      <c r="K17">
        <v>6.08E-2</v>
      </c>
      <c r="L17">
        <v>0.248</v>
      </c>
      <c r="M17">
        <v>9.74E-2</v>
      </c>
      <c r="N17">
        <v>5.0999999999999997E-2</v>
      </c>
      <c r="O17">
        <v>0.36049704800153209</v>
      </c>
      <c r="P17">
        <v>0.50740149102856213</v>
      </c>
      <c r="Q17">
        <v>0.62683574985295765</v>
      </c>
      <c r="R17">
        <v>0.63045047098007956</v>
      </c>
      <c r="S17">
        <v>0.63888848796666264</v>
      </c>
      <c r="T17">
        <v>0.64159515535075295</v>
      </c>
      <c r="U17">
        <v>0.64211038354246308</v>
      </c>
      <c r="V17">
        <v>0.64211038354246308</v>
      </c>
    </row>
    <row r="18" spans="1:22" ht="15" customHeight="1" x14ac:dyDescent="0.25">
      <c r="A18" s="123"/>
      <c r="B18" s="3">
        <f t="shared" si="1"/>
        <v>14</v>
      </c>
      <c r="C18" s="3" t="s">
        <v>40</v>
      </c>
      <c r="D18" s="3">
        <v>6</v>
      </c>
      <c r="E18" s="3"/>
      <c r="F18" s="3"/>
      <c r="G18">
        <v>9.5999999999999992E-3</v>
      </c>
      <c r="H18">
        <v>0.1716</v>
      </c>
      <c r="I18">
        <v>8.3999999999999995E-3</v>
      </c>
      <c r="J18">
        <v>4.9399999999999999E-2</v>
      </c>
      <c r="K18">
        <v>3.49E-2</v>
      </c>
      <c r="L18">
        <v>0.2397</v>
      </c>
      <c r="M18">
        <v>0.1142</v>
      </c>
      <c r="N18">
        <v>6.7000000000000004E-2</v>
      </c>
      <c r="O18">
        <v>0.36652948418964071</v>
      </c>
      <c r="P18">
        <v>0.47961511442653748</v>
      </c>
      <c r="Q18">
        <v>0.63212807230938262</v>
      </c>
      <c r="R18">
        <v>0.63326147474288552</v>
      </c>
      <c r="S18">
        <v>0.66833314287846612</v>
      </c>
      <c r="T18">
        <v>0.66871040451065134</v>
      </c>
      <c r="U18">
        <v>0.66872001295167782</v>
      </c>
      <c r="V18">
        <v>0.66872001295167782</v>
      </c>
    </row>
    <row r="19" spans="1:22" ht="15" customHeight="1" x14ac:dyDescent="0.25">
      <c r="A19" s="123"/>
      <c r="B19" s="3">
        <f t="shared" si="1"/>
        <v>15</v>
      </c>
      <c r="C19" s="3" t="s">
        <v>51</v>
      </c>
      <c r="D19" s="3">
        <v>16.5</v>
      </c>
      <c r="E19" s="3"/>
      <c r="F19" s="3"/>
      <c r="G19">
        <v>4.1000000000000003E-3</v>
      </c>
      <c r="H19">
        <v>0.16600000000000001</v>
      </c>
      <c r="I19">
        <v>2.8299999999999999E-2</v>
      </c>
      <c r="J19">
        <v>3.0599999999999999E-2</v>
      </c>
      <c r="K19">
        <v>5.8400000000000001E-2</v>
      </c>
      <c r="L19">
        <v>0.2374</v>
      </c>
      <c r="M19">
        <v>8.3799999999999999E-2</v>
      </c>
      <c r="N19">
        <v>4.1799999999999997E-2</v>
      </c>
      <c r="O19">
        <v>0.59311641032335427</v>
      </c>
      <c r="P19">
        <v>0.67701020744691887</v>
      </c>
      <c r="Q19">
        <v>0.84736430192802825</v>
      </c>
      <c r="R19">
        <v>0.85089261651488712</v>
      </c>
      <c r="S19">
        <v>0.85170029471442898</v>
      </c>
      <c r="T19">
        <v>0.85284185090381293</v>
      </c>
      <c r="U19">
        <v>0.85298233992713512</v>
      </c>
      <c r="V19">
        <v>0.85298233992713512</v>
      </c>
    </row>
    <row r="20" spans="1:22" ht="15" customHeight="1" x14ac:dyDescent="0.25">
      <c r="A20" s="123"/>
      <c r="B20" s="3">
        <f t="shared" si="1"/>
        <v>16</v>
      </c>
      <c r="C20" s="3" t="s">
        <v>52</v>
      </c>
      <c r="D20" s="3">
        <v>9</v>
      </c>
      <c r="E20" s="3"/>
      <c r="F20" s="3"/>
      <c r="G20">
        <v>9.1999999999999998E-3</v>
      </c>
      <c r="H20">
        <v>0.17119999999999999</v>
      </c>
      <c r="I20">
        <v>2.0299999999999999E-2</v>
      </c>
      <c r="J20">
        <v>3.7699999999999997E-2</v>
      </c>
      <c r="K20">
        <v>0.1037</v>
      </c>
      <c r="L20">
        <v>0.29959999999999998</v>
      </c>
      <c r="M20">
        <v>0.1449</v>
      </c>
      <c r="N20">
        <v>9.7699999999999995E-2</v>
      </c>
      <c r="O20">
        <v>0.75626272545018958</v>
      </c>
      <c r="P20">
        <v>0.84248750783446036</v>
      </c>
      <c r="Q20">
        <v>1.051450421639504</v>
      </c>
      <c r="R20">
        <v>1.0514578468665241</v>
      </c>
      <c r="S20">
        <v>1.053607252284299</v>
      </c>
      <c r="T20">
        <v>1.053655440706428</v>
      </c>
      <c r="U20">
        <v>1.053705229359311</v>
      </c>
      <c r="V20">
        <v>1.053705229359311</v>
      </c>
    </row>
    <row r="21" spans="1:22" ht="15" customHeight="1" x14ac:dyDescent="0.25">
      <c r="A21" s="123"/>
      <c r="B21" s="3">
        <f t="shared" si="1"/>
        <v>17</v>
      </c>
      <c r="C21" s="3" t="s">
        <v>26</v>
      </c>
      <c r="D21" s="3">
        <v>6</v>
      </c>
      <c r="E21" s="3"/>
      <c r="F21" s="3"/>
      <c r="G21">
        <v>1.5E-3</v>
      </c>
      <c r="H21">
        <v>0.16339999999999999</v>
      </c>
      <c r="I21">
        <v>1.9900000000000001E-2</v>
      </c>
      <c r="J21">
        <v>3.2300000000000002E-2</v>
      </c>
      <c r="K21">
        <v>7.8399999999999997E-2</v>
      </c>
      <c r="L21">
        <v>0.23069999999999999</v>
      </c>
      <c r="M21">
        <v>0.1028</v>
      </c>
      <c r="N21">
        <v>5.3499999999999999E-2</v>
      </c>
      <c r="O21">
        <v>0.42664979703748912</v>
      </c>
      <c r="P21">
        <v>0.57487528309131664</v>
      </c>
      <c r="Q21">
        <v>0.87600965294854316</v>
      </c>
      <c r="R21">
        <v>0.87989909163337487</v>
      </c>
      <c r="S21">
        <v>0.88436428073192919</v>
      </c>
      <c r="T21">
        <v>0.88440559269701946</v>
      </c>
      <c r="U21">
        <v>0.88441008327388471</v>
      </c>
      <c r="V21">
        <v>0.88441008327388471</v>
      </c>
    </row>
    <row r="22" spans="1:22" ht="15" customHeight="1" x14ac:dyDescent="0.25">
      <c r="A22" s="123"/>
      <c r="B22" s="3">
        <f t="shared" si="1"/>
        <v>18</v>
      </c>
      <c r="C22" s="3" t="s">
        <v>53</v>
      </c>
      <c r="D22" s="3">
        <v>9</v>
      </c>
      <c r="E22" s="3"/>
      <c r="F22" s="3"/>
      <c r="G22">
        <v>8.2000000000000007E-3</v>
      </c>
      <c r="H22">
        <v>0.1701</v>
      </c>
      <c r="I22">
        <v>1.95E-2</v>
      </c>
      <c r="J22">
        <v>3.7100000000000001E-2</v>
      </c>
      <c r="K22">
        <v>5.96E-2</v>
      </c>
      <c r="L22">
        <v>0.30430000000000001</v>
      </c>
      <c r="M22">
        <v>9.2499999999999999E-2</v>
      </c>
      <c r="N22">
        <v>5.0099999999999999E-2</v>
      </c>
      <c r="O22">
        <v>0.63192100555548758</v>
      </c>
      <c r="P22">
        <v>0.80910429282619645</v>
      </c>
      <c r="Q22">
        <v>0.86470684152902788</v>
      </c>
      <c r="R22">
        <v>0.87460234808661541</v>
      </c>
      <c r="S22">
        <v>0.87748983685275672</v>
      </c>
      <c r="T22">
        <v>0.88016672469192836</v>
      </c>
      <c r="U22">
        <v>0.88020211339347632</v>
      </c>
      <c r="V22">
        <v>0.88020211339347632</v>
      </c>
    </row>
    <row r="23" spans="1:22" ht="15" customHeight="1" x14ac:dyDescent="0.25">
      <c r="A23" s="119"/>
      <c r="B23" s="120"/>
      <c r="C23" s="120"/>
      <c r="D23" s="121"/>
      <c r="E23" s="4" t="s">
        <v>54</v>
      </c>
      <c r="F23" s="4" t="s">
        <v>55</v>
      </c>
    </row>
    <row r="24" spans="1:22" ht="15" customHeight="1" x14ac:dyDescent="0.25">
      <c r="A24" s="122" t="s">
        <v>15</v>
      </c>
      <c r="B24" s="3">
        <f>B22+1</f>
        <v>19</v>
      </c>
      <c r="C24" s="3" t="s">
        <v>45</v>
      </c>
      <c r="D24" s="3">
        <v>27</v>
      </c>
      <c r="E24" s="3"/>
      <c r="F24" s="3"/>
      <c r="G24">
        <v>1.8800000000000001E-2</v>
      </c>
      <c r="H24">
        <v>0.18079999999999999</v>
      </c>
      <c r="I24">
        <v>1.4999999999999999E-2</v>
      </c>
      <c r="J24">
        <v>5.5599999999999997E-2</v>
      </c>
      <c r="K24">
        <v>8.2799999999999999E-2</v>
      </c>
      <c r="L24">
        <v>0.17829999999999999</v>
      </c>
      <c r="M24">
        <v>4.1000000000000003E-3</v>
      </c>
      <c r="N24">
        <v>4.9200000000000001E-2</v>
      </c>
      <c r="O24">
        <v>0.3366791563075725</v>
      </c>
      <c r="P24">
        <v>0.48700084090848977</v>
      </c>
      <c r="Q24">
        <v>0.55103377547863763</v>
      </c>
      <c r="R24">
        <v>0.55751143286304139</v>
      </c>
      <c r="S24">
        <v>0.55786087746157464</v>
      </c>
      <c r="T24">
        <v>0.5578704168053803</v>
      </c>
      <c r="U24">
        <v>0.55787322649588045</v>
      </c>
      <c r="V24">
        <v>0.55787322649588045</v>
      </c>
    </row>
    <row r="25" spans="1:22" ht="15" customHeight="1" x14ac:dyDescent="0.25">
      <c r="A25" s="123"/>
      <c r="B25" s="3">
        <f t="shared" ref="B25:B32" si="2">B24+1</f>
        <v>20</v>
      </c>
      <c r="C25" s="3" t="s">
        <v>56</v>
      </c>
      <c r="D25" s="3">
        <v>7</v>
      </c>
      <c r="E25" s="3"/>
      <c r="F25" s="3"/>
      <c r="G25">
        <v>1.0800000000000001E-2</v>
      </c>
      <c r="H25">
        <v>0.17269999999999999</v>
      </c>
      <c r="I25">
        <v>1.11E-2</v>
      </c>
      <c r="J25">
        <v>4.4999999999999998E-2</v>
      </c>
      <c r="K25">
        <v>6.2100000000000002E-2</v>
      </c>
      <c r="L25">
        <v>0.21029999999999999</v>
      </c>
      <c r="M25">
        <v>4.4000000000000003E-3</v>
      </c>
      <c r="N25">
        <v>4.8000000000000001E-2</v>
      </c>
      <c r="O25">
        <v>0.26484373819822821</v>
      </c>
      <c r="P25">
        <v>0.32514074961646022</v>
      </c>
      <c r="Q25">
        <v>0.38987735603649881</v>
      </c>
      <c r="R25">
        <v>0.42161715243851028</v>
      </c>
      <c r="S25">
        <v>0.42182396751824242</v>
      </c>
      <c r="T25">
        <v>0.42232548861773511</v>
      </c>
      <c r="U25">
        <v>0.42232553226320868</v>
      </c>
      <c r="V25">
        <v>0.42232553226320868</v>
      </c>
    </row>
    <row r="26" spans="1:22" ht="15" customHeight="1" x14ac:dyDescent="0.25">
      <c r="A26" s="123"/>
      <c r="B26" s="3">
        <f t="shared" si="2"/>
        <v>21</v>
      </c>
      <c r="C26" s="3" t="s">
        <v>45</v>
      </c>
      <c r="D26" s="3">
        <v>27</v>
      </c>
      <c r="E26" s="3"/>
      <c r="F26" s="3"/>
      <c r="G26">
        <v>2.12E-2</v>
      </c>
      <c r="H26">
        <v>0.18310000000000001</v>
      </c>
      <c r="I26">
        <v>1.8100000000000002E-2</v>
      </c>
      <c r="J26">
        <v>6.0499999999999998E-2</v>
      </c>
      <c r="K26">
        <v>0.1007</v>
      </c>
      <c r="L26">
        <v>0.16869999999999999</v>
      </c>
      <c r="M26">
        <v>2.8199999999999999E-2</v>
      </c>
      <c r="N26">
        <v>7.5399999999999995E-2</v>
      </c>
      <c r="O26">
        <v>0.48222863459909943</v>
      </c>
      <c r="P26">
        <v>0.74390383614003619</v>
      </c>
      <c r="Q26">
        <v>0.7631769231241331</v>
      </c>
      <c r="R26">
        <v>0.76363818765797498</v>
      </c>
      <c r="S26">
        <v>0.7670061627192124</v>
      </c>
      <c r="T26">
        <v>0.77050867912235133</v>
      </c>
      <c r="U26">
        <v>0.7706162971012599</v>
      </c>
      <c r="V26">
        <v>0.7706162971012599</v>
      </c>
    </row>
    <row r="27" spans="1:22" ht="15" customHeight="1" x14ac:dyDescent="0.25">
      <c r="A27" s="123"/>
      <c r="B27" s="3">
        <f t="shared" si="2"/>
        <v>22</v>
      </c>
      <c r="C27" s="3" t="s">
        <v>32</v>
      </c>
      <c r="D27" s="3">
        <v>6</v>
      </c>
      <c r="E27" s="3"/>
      <c r="F27" s="3"/>
      <c r="G27">
        <v>4.7999999999999996E-3</v>
      </c>
      <c r="H27">
        <v>0.16669999999999999</v>
      </c>
      <c r="I27">
        <v>1.14E-2</v>
      </c>
      <c r="J27">
        <v>3.9600000000000003E-2</v>
      </c>
      <c r="K27">
        <v>5.4699999999999999E-2</v>
      </c>
      <c r="L27">
        <v>0.20319999999999999</v>
      </c>
      <c r="M27">
        <v>2.0799999999999999E-2</v>
      </c>
      <c r="N27">
        <v>6.7400000000000002E-2</v>
      </c>
      <c r="O27">
        <v>0.24772912584952689</v>
      </c>
      <c r="P27">
        <v>0.27804846463439348</v>
      </c>
      <c r="Q27">
        <v>0.33687560869418059</v>
      </c>
      <c r="R27">
        <v>0.34462709159116628</v>
      </c>
      <c r="S27">
        <v>0.35043206014716838</v>
      </c>
      <c r="T27">
        <v>0.35257629052649903</v>
      </c>
      <c r="U27">
        <v>0.35257908157869788</v>
      </c>
      <c r="V27">
        <v>0.35257908157869788</v>
      </c>
    </row>
    <row r="28" spans="1:22" ht="15" customHeight="1" x14ac:dyDescent="0.25">
      <c r="A28" s="123"/>
      <c r="B28" s="3">
        <f t="shared" si="2"/>
        <v>23</v>
      </c>
      <c r="C28" s="3" t="s">
        <v>57</v>
      </c>
      <c r="D28" s="3">
        <v>15.5</v>
      </c>
      <c r="E28" s="3"/>
      <c r="F28" s="3"/>
      <c r="G28">
        <v>4.3E-3</v>
      </c>
      <c r="H28">
        <v>0.15770000000000001</v>
      </c>
      <c r="I28">
        <v>1.84E-2</v>
      </c>
      <c r="J28">
        <v>2.9700000000000001E-2</v>
      </c>
      <c r="K28">
        <v>6.0100000000000001E-2</v>
      </c>
      <c r="L28">
        <v>0.26300000000000001</v>
      </c>
      <c r="M28">
        <v>1.6299999999999999E-2</v>
      </c>
      <c r="N28">
        <v>6.3200000000000006E-2</v>
      </c>
      <c r="O28">
        <v>0.5620572786392507</v>
      </c>
      <c r="P28">
        <v>0.56241991500804189</v>
      </c>
      <c r="Q28">
        <v>0.56278079669228942</v>
      </c>
      <c r="R28">
        <v>0.59941676461071902</v>
      </c>
      <c r="S28">
        <v>0.59941909305482477</v>
      </c>
      <c r="T28">
        <v>0.59944707649178675</v>
      </c>
      <c r="U28">
        <v>0.59957500375175721</v>
      </c>
      <c r="V28">
        <v>0.59957500375175721</v>
      </c>
    </row>
    <row r="29" spans="1:22" ht="15" customHeight="1" x14ac:dyDescent="0.25">
      <c r="A29" s="123"/>
      <c r="B29" s="3">
        <f t="shared" si="2"/>
        <v>24</v>
      </c>
      <c r="C29" s="3" t="s">
        <v>32</v>
      </c>
      <c r="D29" s="3">
        <v>6</v>
      </c>
      <c r="E29" s="3"/>
      <c r="F29" s="3"/>
      <c r="G29">
        <v>1.72E-2</v>
      </c>
      <c r="H29">
        <v>0.1792</v>
      </c>
      <c r="I29">
        <v>1.43E-2</v>
      </c>
      <c r="J29">
        <v>5.04E-2</v>
      </c>
      <c r="K29">
        <v>5.1200000000000002E-2</v>
      </c>
      <c r="L29">
        <v>0.23400000000000001</v>
      </c>
      <c r="M29">
        <v>1.8100000000000002E-2</v>
      </c>
      <c r="N29">
        <v>6.5500000000000003E-2</v>
      </c>
      <c r="O29">
        <v>0.30619924370862289</v>
      </c>
      <c r="P29">
        <v>0.40281956903766403</v>
      </c>
      <c r="Q29">
        <v>0.4153998297429578</v>
      </c>
      <c r="R29">
        <v>0.48495490011914599</v>
      </c>
      <c r="S29">
        <v>0.49283894948283508</v>
      </c>
      <c r="T29">
        <v>0.49856698829486901</v>
      </c>
      <c r="U29">
        <v>0.49859173661302197</v>
      </c>
      <c r="V29">
        <v>0.49859173661302197</v>
      </c>
    </row>
    <row r="30" spans="1:22" ht="15" customHeight="1" x14ac:dyDescent="0.25">
      <c r="A30" s="123"/>
      <c r="B30" s="3">
        <f t="shared" si="2"/>
        <v>25</v>
      </c>
      <c r="C30" s="3" t="s">
        <v>28</v>
      </c>
      <c r="D30" s="3">
        <v>13</v>
      </c>
      <c r="E30" s="3"/>
      <c r="F30" s="3"/>
      <c r="G30">
        <v>1.3299999999999999E-2</v>
      </c>
      <c r="H30">
        <v>0.17530000000000001</v>
      </c>
      <c r="I30">
        <v>1.21E-2</v>
      </c>
      <c r="J30">
        <v>4.7600000000000003E-2</v>
      </c>
      <c r="K30">
        <v>9.3799999999999994E-2</v>
      </c>
      <c r="L30">
        <v>0.16619999999999999</v>
      </c>
      <c r="M30">
        <v>2.0299999999999999E-2</v>
      </c>
      <c r="N30">
        <v>6.7699999999999996E-2</v>
      </c>
      <c r="O30">
        <v>0.44133547657483679</v>
      </c>
      <c r="P30">
        <v>0.47863394586291858</v>
      </c>
      <c r="Q30">
        <v>0.52457772431149807</v>
      </c>
      <c r="R30">
        <v>0.53820003383453774</v>
      </c>
      <c r="S30">
        <v>0.53840713101318083</v>
      </c>
      <c r="T30">
        <v>0.54572874676009564</v>
      </c>
      <c r="U30">
        <v>0.54582165334454724</v>
      </c>
      <c r="V30">
        <v>0.54582165334454724</v>
      </c>
    </row>
    <row r="31" spans="1:22" ht="15" customHeight="1" x14ac:dyDescent="0.25">
      <c r="A31" s="123"/>
      <c r="B31" s="3">
        <f t="shared" si="2"/>
        <v>26</v>
      </c>
      <c r="C31" s="3" t="s">
        <v>36</v>
      </c>
      <c r="D31" s="3">
        <v>14</v>
      </c>
      <c r="E31" s="3"/>
      <c r="F31" s="3"/>
      <c r="G31">
        <v>6.7000000000000002E-3</v>
      </c>
      <c r="H31">
        <v>0.16869999999999999</v>
      </c>
      <c r="I31">
        <v>1.1599999999999999E-2</v>
      </c>
      <c r="J31">
        <v>4.1000000000000002E-2</v>
      </c>
      <c r="K31">
        <v>5.6300000000000003E-2</v>
      </c>
      <c r="L31">
        <v>0.252</v>
      </c>
      <c r="M31">
        <v>1.18E-2</v>
      </c>
      <c r="N31">
        <v>5.6000000000000001E-2</v>
      </c>
      <c r="O31">
        <v>0.40153187597152112</v>
      </c>
      <c r="P31">
        <v>0.47762212774089369</v>
      </c>
      <c r="Q31">
        <v>0.47840449871696072</v>
      </c>
      <c r="R31">
        <v>0.52314873817520546</v>
      </c>
      <c r="S31">
        <v>0.52324909991261914</v>
      </c>
      <c r="T31">
        <v>0.53199654344524161</v>
      </c>
      <c r="U31">
        <v>0.53208598699948284</v>
      </c>
      <c r="V31">
        <v>0.53208598699948284</v>
      </c>
    </row>
    <row r="32" spans="1:22" ht="15" customHeight="1" x14ac:dyDescent="0.25">
      <c r="A32" s="123"/>
      <c r="B32" s="3">
        <f t="shared" si="2"/>
        <v>27</v>
      </c>
      <c r="C32" s="3" t="s">
        <v>39</v>
      </c>
      <c r="D32" s="3">
        <v>5.5</v>
      </c>
      <c r="E32" s="3"/>
      <c r="F32" s="3"/>
      <c r="G32">
        <v>8.0999999999999996E-3</v>
      </c>
      <c r="H32">
        <v>0.154</v>
      </c>
      <c r="I32">
        <v>2.6200000000000001E-2</v>
      </c>
      <c r="J32">
        <v>2.3300000000000001E-2</v>
      </c>
      <c r="K32">
        <v>5.3800000000000001E-2</v>
      </c>
      <c r="L32">
        <v>0.26419999999999999</v>
      </c>
      <c r="M32">
        <v>1.38E-2</v>
      </c>
      <c r="N32">
        <v>4.0500000000000001E-2</v>
      </c>
      <c r="O32">
        <v>0.63705825120956272</v>
      </c>
      <c r="P32">
        <v>0.64356936433782563</v>
      </c>
      <c r="Q32">
        <v>0.64793990431309778</v>
      </c>
      <c r="R32">
        <v>0.67379431924625377</v>
      </c>
      <c r="S32">
        <v>0.67813505083666104</v>
      </c>
      <c r="T32">
        <v>0.6985206592999964</v>
      </c>
      <c r="U32">
        <v>0.69854010796218724</v>
      </c>
      <c r="V32">
        <v>0.69854010796218724</v>
      </c>
    </row>
    <row r="33" spans="1:22" ht="15" customHeight="1" x14ac:dyDescent="0.25">
      <c r="A33" s="119"/>
      <c r="B33" s="120"/>
      <c r="C33" s="120"/>
      <c r="D33" s="121"/>
      <c r="E33" s="4" t="s">
        <v>58</v>
      </c>
      <c r="F33" s="4" t="s">
        <v>59</v>
      </c>
    </row>
    <row r="34" spans="1:22" ht="15" customHeight="1" x14ac:dyDescent="0.25">
      <c r="A34" s="122" t="s">
        <v>15</v>
      </c>
      <c r="B34" s="3">
        <f>B32+1</f>
        <v>28</v>
      </c>
      <c r="C34" s="3" t="s">
        <v>29</v>
      </c>
      <c r="D34" s="3">
        <v>14</v>
      </c>
      <c r="E34" s="3"/>
      <c r="F34" s="3"/>
      <c r="G34">
        <v>1.7299999999999999E-2</v>
      </c>
      <c r="H34">
        <v>0.1794</v>
      </c>
      <c r="I34">
        <v>1.41E-2</v>
      </c>
      <c r="J34">
        <v>5.3400000000000003E-2</v>
      </c>
      <c r="K34">
        <v>5.0900000000000001E-2</v>
      </c>
      <c r="L34">
        <v>0.26169999999999999</v>
      </c>
      <c r="M34">
        <v>4.7800000000000002E-2</v>
      </c>
      <c r="N34">
        <v>1.8800000000000001E-2</v>
      </c>
      <c r="O34">
        <v>0.14476546731523099</v>
      </c>
      <c r="P34">
        <v>0.4766918580741264</v>
      </c>
      <c r="Q34">
        <v>0.54732851266507254</v>
      </c>
      <c r="R34">
        <v>0.55195569670656308</v>
      </c>
      <c r="S34">
        <v>0.56218738182836947</v>
      </c>
      <c r="T34">
        <v>0.56289334875928976</v>
      </c>
      <c r="U34">
        <v>0.56293764452088935</v>
      </c>
      <c r="V34">
        <v>0.56293764452088935</v>
      </c>
    </row>
    <row r="35" spans="1:22" ht="15" customHeight="1" x14ac:dyDescent="0.25">
      <c r="A35" s="123"/>
      <c r="B35" s="3">
        <f t="shared" ref="B35:B42" si="3">B34+1</f>
        <v>29</v>
      </c>
      <c r="C35" s="3" t="s">
        <v>47</v>
      </c>
      <c r="D35" s="3">
        <v>9.5</v>
      </c>
      <c r="E35" s="3"/>
      <c r="F35" s="3"/>
      <c r="G35">
        <v>2.3900000000000001E-2</v>
      </c>
      <c r="H35">
        <v>0.186</v>
      </c>
      <c r="I35">
        <v>1.8599999999999998E-2</v>
      </c>
      <c r="J35">
        <v>5.5800000000000002E-2</v>
      </c>
      <c r="K35">
        <v>4.6100000000000002E-2</v>
      </c>
      <c r="L35">
        <v>0.26989999999999997</v>
      </c>
      <c r="M35">
        <v>4.7899999999999998E-2</v>
      </c>
      <c r="N35">
        <v>1.21E-2</v>
      </c>
      <c r="O35">
        <v>0.3106999039156404</v>
      </c>
      <c r="P35">
        <v>0.49141334070268738</v>
      </c>
      <c r="Q35">
        <v>0.58744629332844012</v>
      </c>
      <c r="R35">
        <v>0.61886714814777011</v>
      </c>
      <c r="S35">
        <v>0.63983178365248294</v>
      </c>
      <c r="T35">
        <v>0.64043997472623748</v>
      </c>
      <c r="U35">
        <v>0.64044031204932783</v>
      </c>
      <c r="V35">
        <v>0.64044031204932783</v>
      </c>
    </row>
    <row r="36" spans="1:22" ht="15" customHeight="1" x14ac:dyDescent="0.25">
      <c r="A36" s="123"/>
      <c r="B36" s="3">
        <f t="shared" si="3"/>
        <v>30</v>
      </c>
      <c r="C36" s="3" t="s">
        <v>22</v>
      </c>
      <c r="D36" s="3">
        <v>3.5</v>
      </c>
      <c r="E36" s="3"/>
      <c r="F36" s="3"/>
      <c r="G36">
        <v>1.72E-2</v>
      </c>
      <c r="H36">
        <v>0.1792</v>
      </c>
      <c r="I36">
        <v>1.7000000000000001E-2</v>
      </c>
      <c r="J36">
        <v>4.6699999999999998E-2</v>
      </c>
      <c r="K36">
        <v>4.4699999999999997E-2</v>
      </c>
      <c r="L36">
        <v>0.2382</v>
      </c>
      <c r="M36">
        <v>4.5900000000000003E-2</v>
      </c>
      <c r="N36">
        <v>2.0999999999999999E-3</v>
      </c>
      <c r="O36">
        <v>0.35796623123902122</v>
      </c>
      <c r="P36">
        <v>0.35972682969502678</v>
      </c>
      <c r="Q36">
        <v>0.57181327806774018</v>
      </c>
      <c r="R36">
        <v>0.61575880416373929</v>
      </c>
      <c r="S36">
        <v>0.62230954576977526</v>
      </c>
      <c r="T36">
        <v>0.62328879211215871</v>
      </c>
      <c r="U36">
        <v>0.62329917457437201</v>
      </c>
      <c r="V36">
        <v>0.62329917457437201</v>
      </c>
    </row>
    <row r="37" spans="1:22" ht="15" customHeight="1" x14ac:dyDescent="0.25">
      <c r="A37" s="123"/>
      <c r="B37" s="3">
        <f t="shared" si="3"/>
        <v>31</v>
      </c>
      <c r="C37" s="12" t="s">
        <v>32</v>
      </c>
      <c r="D37" s="3">
        <v>4.5</v>
      </c>
      <c r="E37" s="3"/>
      <c r="F37" s="3"/>
      <c r="G37">
        <v>1.66E-2</v>
      </c>
      <c r="H37">
        <v>0.17860000000000001</v>
      </c>
      <c r="I37">
        <v>1.41E-2</v>
      </c>
      <c r="J37">
        <v>5.0700000000000002E-2</v>
      </c>
      <c r="K37">
        <v>0.04</v>
      </c>
      <c r="L37">
        <v>0.26040000000000002</v>
      </c>
      <c r="M37">
        <v>3.6200000000000003E-2</v>
      </c>
      <c r="N37">
        <v>1.8200000000000001E-2</v>
      </c>
      <c r="O37">
        <v>0.14212472591515701</v>
      </c>
      <c r="P37">
        <v>0.34901937561965268</v>
      </c>
      <c r="Q37">
        <v>0.43987948169675217</v>
      </c>
      <c r="R37">
        <v>0.44759043462177311</v>
      </c>
      <c r="S37">
        <v>0.47178844160837557</v>
      </c>
      <c r="T37">
        <v>0.47273571053753521</v>
      </c>
      <c r="U37">
        <v>0.47286547626517028</v>
      </c>
      <c r="V37">
        <v>0.47286547626517028</v>
      </c>
    </row>
    <row r="38" spans="1:22" ht="15" customHeight="1" x14ac:dyDescent="0.25">
      <c r="A38" s="123"/>
      <c r="B38" s="3">
        <f t="shared" si="3"/>
        <v>32</v>
      </c>
      <c r="C38" s="3" t="s">
        <v>21</v>
      </c>
      <c r="D38" s="3">
        <v>12.5</v>
      </c>
      <c r="E38" s="3"/>
      <c r="F38" s="3"/>
      <c r="G38">
        <v>9.9000000000000008E-3</v>
      </c>
      <c r="H38">
        <v>0.1719</v>
      </c>
      <c r="I38">
        <v>1.17E-2</v>
      </c>
      <c r="J38">
        <v>4.3900000000000002E-2</v>
      </c>
      <c r="K38">
        <v>4.0899999999999999E-2</v>
      </c>
      <c r="L38">
        <v>0.28270000000000001</v>
      </c>
      <c r="M38">
        <v>4.3900000000000002E-2</v>
      </c>
      <c r="N38">
        <v>1.4500000000000001E-2</v>
      </c>
      <c r="O38">
        <v>0.23060706017113819</v>
      </c>
      <c r="P38">
        <v>0.28776905583487661</v>
      </c>
      <c r="Q38">
        <v>0.36630695875047231</v>
      </c>
      <c r="R38">
        <v>0.38446628488415369</v>
      </c>
      <c r="S38">
        <v>0.39752568999418941</v>
      </c>
      <c r="T38">
        <v>0.39842261538251239</v>
      </c>
      <c r="U38">
        <v>0.39842267027105233</v>
      </c>
      <c r="V38">
        <v>0.39842267027105233</v>
      </c>
    </row>
    <row r="39" spans="1:22" ht="15" customHeight="1" x14ac:dyDescent="0.25">
      <c r="A39" s="123"/>
      <c r="B39" s="3">
        <f t="shared" si="3"/>
        <v>33</v>
      </c>
      <c r="C39" s="3" t="s">
        <v>41</v>
      </c>
      <c r="D39" s="3">
        <v>10</v>
      </c>
      <c r="E39" s="3"/>
      <c r="F39" s="3"/>
      <c r="G39">
        <v>6.7000000000000002E-3</v>
      </c>
      <c r="H39">
        <v>0.15540000000000001</v>
      </c>
      <c r="I39">
        <v>2.87E-2</v>
      </c>
      <c r="J39">
        <v>2.3300000000000001E-2</v>
      </c>
      <c r="K39">
        <v>3.2500000000000001E-2</v>
      </c>
      <c r="L39">
        <v>0.27329999999999999</v>
      </c>
      <c r="M39">
        <v>0.04</v>
      </c>
      <c r="N39">
        <v>2.2499999999999999E-2</v>
      </c>
      <c r="O39">
        <v>0.6672048915547879</v>
      </c>
      <c r="P39">
        <v>0.66726775307906661</v>
      </c>
      <c r="Q39">
        <v>0.70641970509945862</v>
      </c>
      <c r="R39">
        <v>0.71819509891725242</v>
      </c>
      <c r="S39">
        <v>0.7186827110806443</v>
      </c>
      <c r="T39">
        <v>0.72036121441006984</v>
      </c>
      <c r="U39">
        <v>0.72038536876185288</v>
      </c>
      <c r="V39">
        <v>0.72038536876185288</v>
      </c>
    </row>
    <row r="40" spans="1:22" ht="15" customHeight="1" x14ac:dyDescent="0.25">
      <c r="A40" s="123"/>
      <c r="B40" s="3">
        <f t="shared" si="3"/>
        <v>34</v>
      </c>
      <c r="C40" s="3" t="s">
        <v>28</v>
      </c>
      <c r="D40" s="3">
        <v>13</v>
      </c>
      <c r="E40" s="5"/>
      <c r="F40" s="5"/>
      <c r="G40">
        <v>1.54E-2</v>
      </c>
      <c r="H40">
        <v>0.1774</v>
      </c>
      <c r="I40">
        <v>1.23E-2</v>
      </c>
      <c r="J40">
        <v>5.0700000000000002E-2</v>
      </c>
      <c r="K40">
        <v>6.0499999999999998E-2</v>
      </c>
      <c r="L40">
        <v>0.23480000000000001</v>
      </c>
      <c r="M40">
        <v>5.3199999999999997E-2</v>
      </c>
      <c r="N40">
        <v>1.4500000000000001E-2</v>
      </c>
      <c r="O40">
        <v>0.19105900969773781</v>
      </c>
      <c r="P40">
        <v>0.31644745989237649</v>
      </c>
      <c r="Q40">
        <v>0.49482007611591039</v>
      </c>
      <c r="R40">
        <v>0.49535041394675272</v>
      </c>
      <c r="S40">
        <v>0.49905006862455159</v>
      </c>
      <c r="T40">
        <v>0.49909192316151568</v>
      </c>
      <c r="U40">
        <v>0.49923450192071572</v>
      </c>
      <c r="V40">
        <v>0.49923450192071572</v>
      </c>
    </row>
    <row r="41" spans="1:22" ht="15" customHeight="1" x14ac:dyDescent="0.25">
      <c r="A41" s="123"/>
      <c r="B41" s="3">
        <f t="shared" si="3"/>
        <v>35</v>
      </c>
      <c r="C41" s="3" t="s">
        <v>25</v>
      </c>
      <c r="D41" s="3">
        <v>26</v>
      </c>
      <c r="E41" s="5"/>
      <c r="F41" s="5"/>
      <c r="G41">
        <v>7.1999999999999998E-3</v>
      </c>
      <c r="H41">
        <v>0.15479999999999999</v>
      </c>
      <c r="I41">
        <v>2.7E-2</v>
      </c>
      <c r="J41">
        <v>2.3699999999999999E-2</v>
      </c>
      <c r="K41">
        <v>5.3499999999999999E-2</v>
      </c>
      <c r="L41">
        <v>0.22850000000000001</v>
      </c>
      <c r="M41">
        <v>3.3399999999999999E-2</v>
      </c>
      <c r="N41">
        <v>1.5299999999999999E-2</v>
      </c>
      <c r="O41">
        <v>0.34037122365018008</v>
      </c>
      <c r="P41">
        <v>0.48884376314823069</v>
      </c>
      <c r="Q41">
        <v>0.63163393860276285</v>
      </c>
      <c r="R41">
        <v>0.63648133773321891</v>
      </c>
      <c r="S41">
        <v>0.63651715512144524</v>
      </c>
      <c r="T41">
        <v>0.63716228456804447</v>
      </c>
      <c r="U41">
        <v>0.63725532713326893</v>
      </c>
      <c r="V41">
        <v>0.63725532713326893</v>
      </c>
    </row>
    <row r="42" spans="1:22" ht="15" customHeight="1" x14ac:dyDescent="0.25">
      <c r="A42" s="123"/>
      <c r="B42" s="6">
        <f t="shared" si="3"/>
        <v>36</v>
      </c>
      <c r="C42" s="6" t="s">
        <v>18</v>
      </c>
      <c r="D42" s="6">
        <v>10.5</v>
      </c>
      <c r="E42" s="7"/>
      <c r="F42" s="7"/>
      <c r="G42">
        <v>7.3000000000000001E-3</v>
      </c>
      <c r="H42">
        <v>0.16919999999999999</v>
      </c>
      <c r="I42">
        <v>1.55E-2</v>
      </c>
      <c r="J42">
        <v>3.8300000000000001E-2</v>
      </c>
      <c r="K42">
        <v>6.3E-2</v>
      </c>
      <c r="L42">
        <v>0.2379</v>
      </c>
      <c r="M42">
        <v>2.81E-2</v>
      </c>
      <c r="N42">
        <v>2.1499999999999998E-2</v>
      </c>
      <c r="O42">
        <v>0.10219879481204119</v>
      </c>
      <c r="P42">
        <v>0.105613085981611</v>
      </c>
      <c r="Q42">
        <v>0.37191477124905747</v>
      </c>
      <c r="R42">
        <v>0.3905305215175025</v>
      </c>
      <c r="S42">
        <v>0.40144060764615891</v>
      </c>
      <c r="T42">
        <v>0.40691248360108973</v>
      </c>
      <c r="U42">
        <v>0.40698764155887712</v>
      </c>
      <c r="V42">
        <v>0.40698764155887712</v>
      </c>
    </row>
    <row r="43" spans="1:22" ht="15" customHeight="1" x14ac:dyDescent="0.25">
      <c r="A43" s="119"/>
      <c r="B43" s="120"/>
      <c r="C43" s="120"/>
      <c r="D43" s="121"/>
      <c r="E43" s="4" t="s">
        <v>60</v>
      </c>
      <c r="F43" s="8"/>
      <c r="G43" s="9"/>
      <c r="H43" s="10"/>
      <c r="I43" s="10"/>
      <c r="J43" s="10"/>
      <c r="K43" s="10"/>
      <c r="L43" s="10"/>
      <c r="M43" s="10"/>
      <c r="N43" s="11"/>
    </row>
  </sheetData>
  <mergeCells count="15">
    <mergeCell ref="O1:V1"/>
    <mergeCell ref="O2:V2"/>
    <mergeCell ref="A33:D33"/>
    <mergeCell ref="A34:A42"/>
    <mergeCell ref="A43:D43"/>
    <mergeCell ref="A4:A12"/>
    <mergeCell ref="A13:D13"/>
    <mergeCell ref="A14:A22"/>
    <mergeCell ref="A23:D23"/>
    <mergeCell ref="A24:A3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3"/>
  <sheetViews>
    <sheetView zoomScale="60" zoomScaleNormal="60" workbookViewId="0">
      <selection activeCell="N29" sqref="N29"/>
    </sheetView>
  </sheetViews>
  <sheetFormatPr baseColWidth="10" defaultColWidth="8.88671875" defaultRowHeight="13.2" x14ac:dyDescent="0.25"/>
  <cols>
    <col min="1" max="1" width="11.5546875" style="15" customWidth="1"/>
    <col min="2" max="2" width="18.109375" style="15" customWidth="1"/>
    <col min="3" max="3" width="11.5546875" style="15" customWidth="1"/>
    <col min="4" max="4" width="17.33203125" style="15" customWidth="1"/>
    <col min="5" max="5" width="21.77734375" style="15" customWidth="1"/>
    <col min="6" max="6" width="14.6640625" style="15" customWidth="1"/>
    <col min="7" max="1025" width="11.5546875" style="15" customWidth="1"/>
  </cols>
  <sheetData>
    <row r="1" spans="1:22" ht="17.399999999999999" customHeight="1" x14ac:dyDescent="0.3">
      <c r="G1" s="124" t="s">
        <v>0</v>
      </c>
      <c r="H1" s="125"/>
      <c r="I1" s="125"/>
      <c r="J1" s="125"/>
      <c r="K1" s="125"/>
      <c r="L1" s="125"/>
      <c r="M1" s="125"/>
      <c r="N1" s="126"/>
      <c r="O1" s="117" t="s">
        <v>1</v>
      </c>
      <c r="P1" s="118"/>
      <c r="Q1" s="118"/>
      <c r="R1" s="118"/>
      <c r="S1" s="118"/>
      <c r="T1" s="118"/>
      <c r="U1" s="118"/>
      <c r="V1" s="118"/>
    </row>
    <row r="2" spans="1:22" ht="17.399999999999999" customHeight="1" x14ac:dyDescent="0.3">
      <c r="G2" s="127" t="s">
        <v>2</v>
      </c>
      <c r="H2" s="121"/>
      <c r="I2" s="128" t="s">
        <v>3</v>
      </c>
      <c r="J2" s="121"/>
      <c r="K2" s="128" t="s">
        <v>4</v>
      </c>
      <c r="L2" s="121"/>
      <c r="M2" s="128" t="s">
        <v>5</v>
      </c>
      <c r="N2" s="121"/>
      <c r="O2" s="117" t="s">
        <v>6</v>
      </c>
      <c r="P2" s="118"/>
      <c r="Q2" s="118"/>
      <c r="R2" s="118"/>
      <c r="S2" s="118"/>
      <c r="T2" s="118"/>
      <c r="U2" s="118"/>
      <c r="V2" s="118"/>
    </row>
    <row r="3" spans="1:22" ht="17.399999999999999" customHeight="1" x14ac:dyDescent="0.3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2" t="s">
        <v>13</v>
      </c>
      <c r="H3" s="1" t="s">
        <v>14</v>
      </c>
      <c r="I3" s="1" t="s">
        <v>13</v>
      </c>
      <c r="J3" s="1" t="s">
        <v>14</v>
      </c>
      <c r="K3" s="1" t="s">
        <v>13</v>
      </c>
      <c r="L3" s="1" t="s">
        <v>14</v>
      </c>
      <c r="M3" s="1" t="s">
        <v>13</v>
      </c>
      <c r="N3" s="1" t="s">
        <v>14</v>
      </c>
      <c r="O3" s="16">
        <v>2</v>
      </c>
      <c r="P3" s="16">
        <v>3</v>
      </c>
      <c r="Q3" s="16">
        <v>4</v>
      </c>
      <c r="R3" s="16">
        <v>5</v>
      </c>
      <c r="S3" s="16">
        <v>6</v>
      </c>
      <c r="T3" s="16">
        <v>7</v>
      </c>
      <c r="U3" s="16">
        <v>8</v>
      </c>
      <c r="V3" s="16">
        <v>9</v>
      </c>
    </row>
    <row r="4" spans="1:22" ht="15" customHeight="1" x14ac:dyDescent="0.25">
      <c r="A4" s="122" t="s">
        <v>15</v>
      </c>
      <c r="B4" s="3">
        <v>1</v>
      </c>
      <c r="C4" s="3" t="s">
        <v>46</v>
      </c>
      <c r="D4" s="3">
        <v>21</v>
      </c>
      <c r="E4" s="3"/>
      <c r="F4" s="3"/>
      <c r="G4">
        <v>1.18E-2</v>
      </c>
      <c r="H4">
        <v>0.17330000000000001</v>
      </c>
      <c r="I4">
        <v>4.2099999999999999E-2</v>
      </c>
      <c r="J4">
        <v>3.3500000000000002E-2</v>
      </c>
      <c r="K4">
        <v>0.1744</v>
      </c>
      <c r="L4">
        <v>0.10489999999999999</v>
      </c>
      <c r="M4">
        <v>0.1305</v>
      </c>
      <c r="N4">
        <v>0.1734</v>
      </c>
      <c r="O4">
        <v>1.2682522916275769</v>
      </c>
      <c r="P4">
        <v>1.671268067251678</v>
      </c>
      <c r="Q4">
        <v>1.674833786642137</v>
      </c>
      <c r="R4">
        <v>1.697258940743043</v>
      </c>
      <c r="S4">
        <v>1.701626467028625</v>
      </c>
      <c r="T4">
        <v>1.701840347192856</v>
      </c>
      <c r="U4">
        <v>1.7022799371119199</v>
      </c>
      <c r="V4">
        <v>1.7022799371119199</v>
      </c>
    </row>
    <row r="5" spans="1:22" ht="15" customHeight="1" x14ac:dyDescent="0.25">
      <c r="A5" s="123"/>
      <c r="B5" s="3">
        <f t="shared" ref="B5:B12" si="0">B4+1</f>
        <v>2</v>
      </c>
      <c r="C5" s="3" t="s">
        <v>61</v>
      </c>
      <c r="D5" s="3">
        <v>12</v>
      </c>
      <c r="E5" s="3"/>
      <c r="F5" s="3"/>
      <c r="G5">
        <v>2.3099999999999999E-2</v>
      </c>
      <c r="H5">
        <v>0.18509999999999999</v>
      </c>
      <c r="I5">
        <v>2.29E-2</v>
      </c>
      <c r="J5">
        <v>4.8300000000000003E-2</v>
      </c>
      <c r="K5">
        <v>0.28470000000000001</v>
      </c>
      <c r="L5">
        <v>0.45600000000000002</v>
      </c>
      <c r="M5">
        <v>0.12740000000000001</v>
      </c>
      <c r="N5">
        <v>0.1731</v>
      </c>
      <c r="O5">
        <v>0.72664934858379315</v>
      </c>
      <c r="P5">
        <v>1.2436500224494871</v>
      </c>
      <c r="Q5">
        <v>1.4173671975428359</v>
      </c>
      <c r="R5">
        <v>1.42319143789791</v>
      </c>
      <c r="S5">
        <v>1.423302943644879</v>
      </c>
      <c r="T5">
        <v>1.4241447975809221</v>
      </c>
      <c r="U5">
        <v>1.424176264587413</v>
      </c>
      <c r="V5">
        <v>1.424176264587413</v>
      </c>
    </row>
    <row r="6" spans="1:22" ht="15" customHeight="1" x14ac:dyDescent="0.25">
      <c r="A6" s="123"/>
      <c r="B6" s="3">
        <f t="shared" si="0"/>
        <v>3</v>
      </c>
      <c r="C6" s="3" t="s">
        <v>53</v>
      </c>
      <c r="D6" s="3">
        <v>6.5</v>
      </c>
      <c r="E6" s="3"/>
      <c r="F6" s="3"/>
      <c r="G6">
        <v>4.8999999999999998E-3</v>
      </c>
      <c r="H6">
        <v>0.1663</v>
      </c>
      <c r="I6">
        <v>4.1300000000000003E-2</v>
      </c>
      <c r="J6">
        <v>2.92E-2</v>
      </c>
      <c r="K6">
        <v>0.19969999999999999</v>
      </c>
      <c r="L6">
        <v>0.1158</v>
      </c>
      <c r="M6">
        <v>0.1343</v>
      </c>
      <c r="N6">
        <v>0.1804</v>
      </c>
      <c r="O6">
        <v>0.97861868524702078</v>
      </c>
      <c r="P6">
        <v>1.0916153665497219</v>
      </c>
      <c r="Q6">
        <v>1.2466888221328749</v>
      </c>
      <c r="R6">
        <v>1.2625567122271519</v>
      </c>
      <c r="S6">
        <v>1.2648305511281559</v>
      </c>
      <c r="T6">
        <v>1.26483234249072</v>
      </c>
      <c r="U6">
        <v>1.264889777489123</v>
      </c>
      <c r="V6">
        <v>1.264889777489123</v>
      </c>
    </row>
    <row r="7" spans="1:22" ht="15" customHeight="1" x14ac:dyDescent="0.25">
      <c r="A7" s="123"/>
      <c r="B7" s="3">
        <f t="shared" si="0"/>
        <v>4</v>
      </c>
      <c r="C7" s="3" t="s">
        <v>62</v>
      </c>
      <c r="D7" s="3">
        <v>19.5</v>
      </c>
      <c r="E7" s="3"/>
      <c r="F7" s="3"/>
      <c r="G7">
        <v>8.2000000000000007E-3</v>
      </c>
      <c r="H7">
        <v>0.15390000000000001</v>
      </c>
      <c r="I7">
        <v>4.2299999999999997E-2</v>
      </c>
      <c r="J7">
        <v>2.23E-2</v>
      </c>
      <c r="K7">
        <v>0.19389999999999999</v>
      </c>
      <c r="L7">
        <v>9.7199999999999995E-2</v>
      </c>
      <c r="M7">
        <v>8.9399999999999993E-2</v>
      </c>
      <c r="N7">
        <v>0.1343</v>
      </c>
      <c r="O7">
        <v>1.244984092858016</v>
      </c>
      <c r="P7">
        <v>1.285263522282835</v>
      </c>
      <c r="Q7">
        <v>1.318955360279763</v>
      </c>
      <c r="R7">
        <v>1.3229571484103251</v>
      </c>
      <c r="S7">
        <v>1.3260175875081019</v>
      </c>
      <c r="T7">
        <v>1.3285204153887571</v>
      </c>
      <c r="U7">
        <v>1.328677459878344</v>
      </c>
      <c r="V7">
        <v>1.328677459878344</v>
      </c>
    </row>
    <row r="8" spans="1:22" ht="15" customHeight="1" x14ac:dyDescent="0.25">
      <c r="A8" s="123"/>
      <c r="B8" s="3">
        <f t="shared" si="0"/>
        <v>5</v>
      </c>
      <c r="C8" s="3" t="s">
        <v>23</v>
      </c>
      <c r="D8" s="3">
        <v>2.5</v>
      </c>
      <c r="E8" s="3"/>
      <c r="F8" s="3"/>
      <c r="G8">
        <v>1.03E-2</v>
      </c>
      <c r="H8">
        <v>0.17230000000000001</v>
      </c>
      <c r="I8">
        <v>1.18E-2</v>
      </c>
      <c r="J8">
        <v>4.36E-2</v>
      </c>
      <c r="K8">
        <v>0.1978</v>
      </c>
      <c r="L8">
        <v>0.1028</v>
      </c>
      <c r="M8">
        <v>0.13300000000000001</v>
      </c>
      <c r="N8">
        <v>0.1789</v>
      </c>
      <c r="O8">
        <v>0.71839372462364459</v>
      </c>
      <c r="P8">
        <v>0.97637131190911008</v>
      </c>
      <c r="Q8">
        <v>1.033893618272987</v>
      </c>
      <c r="R8">
        <v>1.037471825463135</v>
      </c>
      <c r="S8">
        <v>1.038823340385002</v>
      </c>
      <c r="T8">
        <v>1.042574065702665</v>
      </c>
      <c r="U8">
        <v>1.042588680941158</v>
      </c>
      <c r="V8">
        <v>1.042588680941158</v>
      </c>
    </row>
    <row r="9" spans="1:22" ht="15" customHeight="1" x14ac:dyDescent="0.25">
      <c r="A9" s="123"/>
      <c r="B9" s="3">
        <f t="shared" si="0"/>
        <v>6</v>
      </c>
      <c r="C9" s="3" t="s">
        <v>26</v>
      </c>
      <c r="D9" s="3">
        <v>5.5</v>
      </c>
      <c r="E9" s="3"/>
      <c r="F9" s="3"/>
      <c r="G9">
        <v>2.2000000000000001E-3</v>
      </c>
      <c r="H9">
        <v>0.16</v>
      </c>
      <c r="I9">
        <v>2.9600000000000001E-2</v>
      </c>
      <c r="J9">
        <v>2.6200000000000001E-2</v>
      </c>
      <c r="K9">
        <v>0.17879999999999999</v>
      </c>
      <c r="L9">
        <v>9.8900000000000002E-2</v>
      </c>
      <c r="M9">
        <v>0.1183</v>
      </c>
      <c r="N9">
        <v>0.1643</v>
      </c>
      <c r="O9">
        <v>0.93385677962392022</v>
      </c>
      <c r="P9">
        <v>0.98564340091051661</v>
      </c>
      <c r="Q9">
        <v>1.0761865660081169</v>
      </c>
      <c r="R9">
        <v>1.078578487179545</v>
      </c>
      <c r="S9">
        <v>1.079689706892865</v>
      </c>
      <c r="T9">
        <v>1.0831121782313571</v>
      </c>
      <c r="U9">
        <v>1.0833819312872131</v>
      </c>
      <c r="V9">
        <v>1.0833819312872131</v>
      </c>
    </row>
    <row r="10" spans="1:22" ht="15" customHeight="1" x14ac:dyDescent="0.25">
      <c r="A10" s="123"/>
      <c r="B10" s="3">
        <f t="shared" si="0"/>
        <v>7</v>
      </c>
      <c r="C10" s="3" t="s">
        <v>17</v>
      </c>
      <c r="D10" s="3">
        <v>4.5</v>
      </c>
      <c r="E10" s="3"/>
      <c r="F10" s="3"/>
      <c r="G10">
        <v>2.0500000000000001E-2</v>
      </c>
      <c r="H10">
        <v>0.1416</v>
      </c>
      <c r="I10">
        <v>4.7E-2</v>
      </c>
      <c r="J10">
        <v>1.4999999999999999E-2</v>
      </c>
      <c r="K10">
        <v>0.25190000000000001</v>
      </c>
      <c r="L10">
        <v>8.5199999999999998E-2</v>
      </c>
      <c r="M10">
        <v>0.12470000000000001</v>
      </c>
      <c r="N10">
        <v>0.17069999999999999</v>
      </c>
      <c r="O10">
        <v>1.4844781082832781</v>
      </c>
      <c r="P10">
        <v>1.484543242642953</v>
      </c>
      <c r="Q10">
        <v>1.596059111936259</v>
      </c>
      <c r="R10">
        <v>1.5979008493821609</v>
      </c>
      <c r="S10">
        <v>1.5984929289344949</v>
      </c>
      <c r="T10">
        <v>1.598502978876287</v>
      </c>
      <c r="U10">
        <v>1.5985069206988189</v>
      </c>
      <c r="V10">
        <v>1.5985069206988189</v>
      </c>
    </row>
    <row r="11" spans="1:22" ht="15" customHeight="1" x14ac:dyDescent="0.25">
      <c r="A11" s="123"/>
      <c r="B11" s="3">
        <f t="shared" si="0"/>
        <v>8</v>
      </c>
      <c r="C11" s="3" t="s">
        <v>56</v>
      </c>
      <c r="D11" s="3">
        <v>7.5</v>
      </c>
      <c r="E11" s="3"/>
      <c r="F11" s="3"/>
      <c r="G11">
        <v>5.1999999999999998E-3</v>
      </c>
      <c r="H11">
        <v>0.15679999999999999</v>
      </c>
      <c r="I11">
        <v>4.5400000000000003E-2</v>
      </c>
      <c r="J11">
        <v>2.5499999999999998E-2</v>
      </c>
      <c r="K11">
        <v>0.20480000000000001</v>
      </c>
      <c r="L11">
        <v>0.1075</v>
      </c>
      <c r="M11">
        <v>0.12559999999999999</v>
      </c>
      <c r="N11">
        <v>0.17130000000000001</v>
      </c>
      <c r="O11">
        <v>1.1836933189276531</v>
      </c>
      <c r="P11">
        <v>1.2376033896814029</v>
      </c>
      <c r="Q11">
        <v>1.350290435231257</v>
      </c>
      <c r="R11">
        <v>1.356865554991207</v>
      </c>
      <c r="S11">
        <v>1.356869296702734</v>
      </c>
      <c r="T11">
        <v>1.3571173783918939</v>
      </c>
      <c r="U11">
        <v>1.357789218161527</v>
      </c>
      <c r="V11">
        <v>1.357789218161527</v>
      </c>
    </row>
    <row r="12" spans="1:22" ht="15" customHeight="1" x14ac:dyDescent="0.25">
      <c r="A12" s="123"/>
      <c r="B12" s="3">
        <f t="shared" si="0"/>
        <v>9</v>
      </c>
      <c r="C12" s="3" t="s">
        <v>50</v>
      </c>
      <c r="D12" s="3">
        <v>1</v>
      </c>
      <c r="E12" s="3"/>
      <c r="F12" s="3"/>
      <c r="G12">
        <v>1.72E-2</v>
      </c>
      <c r="H12">
        <v>0.14480000000000001</v>
      </c>
      <c r="I12">
        <v>4.3799999999999999E-2</v>
      </c>
      <c r="J12">
        <v>1.6E-2</v>
      </c>
      <c r="K12">
        <v>0.19520000000000001</v>
      </c>
      <c r="L12">
        <v>0.1048</v>
      </c>
      <c r="M12">
        <v>0.1171</v>
      </c>
      <c r="N12">
        <v>0.16309999999999999</v>
      </c>
      <c r="O12">
        <v>1.271260582937515</v>
      </c>
      <c r="P12">
        <v>1.2722902674735199</v>
      </c>
      <c r="Q12">
        <v>1.400323737850721</v>
      </c>
      <c r="R12">
        <v>1.400425588229266</v>
      </c>
      <c r="S12">
        <v>1.4044164712230529</v>
      </c>
      <c r="T12">
        <v>1.4046327476713849</v>
      </c>
      <c r="U12">
        <v>1.404661755859663</v>
      </c>
      <c r="V12">
        <v>1.404661755859663</v>
      </c>
    </row>
    <row r="13" spans="1:22" ht="15" customHeight="1" x14ac:dyDescent="0.25">
      <c r="A13" s="119"/>
      <c r="B13" s="120"/>
      <c r="C13" s="120"/>
      <c r="D13" s="121"/>
      <c r="E13" s="4" t="s">
        <v>63</v>
      </c>
      <c r="F13" s="4"/>
    </row>
    <row r="14" spans="1:22" ht="15" customHeight="1" x14ac:dyDescent="0.25">
      <c r="A14" s="122" t="s">
        <v>15</v>
      </c>
      <c r="B14" s="3">
        <f>B12+1</f>
        <v>10</v>
      </c>
      <c r="C14" s="3" t="s">
        <v>42</v>
      </c>
      <c r="D14" s="3">
        <v>26.5</v>
      </c>
      <c r="E14" s="3"/>
      <c r="F14" s="3"/>
      <c r="G14">
        <v>2.3599999999999999E-2</v>
      </c>
      <c r="H14">
        <v>0.18559999999999999</v>
      </c>
      <c r="I14">
        <v>3.2000000000000001E-2</v>
      </c>
      <c r="J14">
        <v>7.5800000000000006E-2</v>
      </c>
      <c r="K14">
        <v>0.1489</v>
      </c>
      <c r="L14">
        <v>0.1391</v>
      </c>
      <c r="M14">
        <v>5.8200000000000002E-2</v>
      </c>
      <c r="N14">
        <v>0.1057</v>
      </c>
      <c r="O14">
        <v>0.8155322671281886</v>
      </c>
      <c r="P14">
        <v>0.94235501297988256</v>
      </c>
      <c r="Q14">
        <v>1.036507872344929</v>
      </c>
      <c r="R14">
        <v>1.0418452280968551</v>
      </c>
      <c r="S14">
        <v>1.0451668293051339</v>
      </c>
      <c r="T14">
        <v>1.045202235665819</v>
      </c>
      <c r="U14">
        <v>1.0454905723591501</v>
      </c>
      <c r="V14">
        <v>1.0454905723591501</v>
      </c>
    </row>
    <row r="15" spans="1:22" ht="15" customHeight="1" x14ac:dyDescent="0.25">
      <c r="A15" s="123"/>
      <c r="B15" s="3">
        <f t="shared" ref="B15:B22" si="1">B14+1</f>
        <v>11</v>
      </c>
      <c r="C15" s="3" t="s">
        <v>31</v>
      </c>
      <c r="D15" s="3">
        <v>18</v>
      </c>
      <c r="E15" s="3"/>
      <c r="F15" s="3"/>
      <c r="G15">
        <v>2.3400000000000001E-2</v>
      </c>
      <c r="H15">
        <v>0.18540000000000001</v>
      </c>
      <c r="I15">
        <v>2.8899999999999999E-2</v>
      </c>
      <c r="J15">
        <v>7.2700000000000001E-2</v>
      </c>
      <c r="K15">
        <v>0.17019999999999999</v>
      </c>
      <c r="L15">
        <v>0.1128</v>
      </c>
      <c r="M15">
        <v>6.0499999999999998E-2</v>
      </c>
      <c r="N15">
        <v>0.1079</v>
      </c>
      <c r="O15">
        <v>0.88798000355730455</v>
      </c>
      <c r="P15">
        <v>0.98620682355457778</v>
      </c>
      <c r="Q15">
        <v>1.091558360302844</v>
      </c>
      <c r="R15">
        <v>1.094186044384261</v>
      </c>
      <c r="S15">
        <v>1.095628562143435</v>
      </c>
      <c r="T15">
        <v>1.0956488993367299</v>
      </c>
      <c r="U15">
        <v>1.095672874448641</v>
      </c>
      <c r="V15">
        <v>1.095672874448641</v>
      </c>
    </row>
    <row r="16" spans="1:22" ht="15" customHeight="1" x14ac:dyDescent="0.25">
      <c r="A16" s="123"/>
      <c r="B16" s="3">
        <f t="shared" si="1"/>
        <v>12</v>
      </c>
      <c r="C16" s="3" t="s">
        <v>27</v>
      </c>
      <c r="D16" s="3">
        <v>13</v>
      </c>
      <c r="E16" s="3"/>
      <c r="F16" s="3"/>
      <c r="G16">
        <v>8.8999999999999999E-3</v>
      </c>
      <c r="H16">
        <v>0.1709</v>
      </c>
      <c r="I16">
        <v>8.8999999999999999E-3</v>
      </c>
      <c r="J16">
        <v>4.7500000000000001E-2</v>
      </c>
      <c r="K16">
        <v>0.15890000000000001</v>
      </c>
      <c r="L16">
        <v>0.13789999999999999</v>
      </c>
      <c r="M16">
        <v>5.6300000000000003E-2</v>
      </c>
      <c r="N16">
        <v>0.1037</v>
      </c>
      <c r="O16">
        <v>0.58016358114156974</v>
      </c>
      <c r="P16">
        <v>0.59149511128204568</v>
      </c>
      <c r="Q16">
        <v>0.90061877157987558</v>
      </c>
      <c r="R16">
        <v>0.90070036842913159</v>
      </c>
      <c r="S16">
        <v>0.90153929095258079</v>
      </c>
      <c r="T16">
        <v>0.90456796769310155</v>
      </c>
      <c r="U16">
        <v>0.90457695988516407</v>
      </c>
      <c r="V16">
        <v>0.90457695988516407</v>
      </c>
    </row>
    <row r="17" spans="1:22" ht="15" customHeight="1" x14ac:dyDescent="0.25">
      <c r="A17" s="123"/>
      <c r="B17" s="3">
        <f t="shared" si="1"/>
        <v>13</v>
      </c>
      <c r="C17" s="3" t="s">
        <v>64</v>
      </c>
      <c r="D17" s="3">
        <v>8</v>
      </c>
      <c r="E17" s="3"/>
      <c r="F17" s="3"/>
      <c r="G17">
        <v>1.11E-2</v>
      </c>
      <c r="H17">
        <v>0.1731</v>
      </c>
      <c r="I17">
        <v>1.7500000000000002E-2</v>
      </c>
      <c r="J17">
        <v>6.13E-2</v>
      </c>
      <c r="K17">
        <v>0.17380000000000001</v>
      </c>
      <c r="L17">
        <v>0.10489999999999999</v>
      </c>
      <c r="M17">
        <v>6.5000000000000002E-2</v>
      </c>
      <c r="N17">
        <v>0.11210000000000001</v>
      </c>
      <c r="O17">
        <v>0.61821969410799005</v>
      </c>
      <c r="P17">
        <v>0.70901558206464566</v>
      </c>
      <c r="Q17">
        <v>0.78188560126149653</v>
      </c>
      <c r="R17">
        <v>0.80152379071979762</v>
      </c>
      <c r="S17">
        <v>0.81217490764051803</v>
      </c>
      <c r="T17">
        <v>0.81224934322415965</v>
      </c>
      <c r="U17">
        <v>0.81234963271967142</v>
      </c>
      <c r="V17">
        <v>0.81234963271967142</v>
      </c>
    </row>
    <row r="18" spans="1:22" ht="15" customHeight="1" x14ac:dyDescent="0.25">
      <c r="A18" s="123"/>
      <c r="B18" s="3">
        <f t="shared" si="1"/>
        <v>14</v>
      </c>
      <c r="C18" s="3" t="s">
        <v>65</v>
      </c>
      <c r="D18" s="3">
        <v>11.5</v>
      </c>
      <c r="E18" s="3"/>
      <c r="F18" s="3"/>
      <c r="G18">
        <v>2.29E-2</v>
      </c>
      <c r="H18">
        <v>0.185</v>
      </c>
      <c r="I18">
        <v>2.01E-2</v>
      </c>
      <c r="J18">
        <v>6.1699999999999998E-2</v>
      </c>
      <c r="K18">
        <v>0.18890000000000001</v>
      </c>
      <c r="L18">
        <v>8.9499999999999996E-2</v>
      </c>
      <c r="M18">
        <v>6.0699999999999997E-2</v>
      </c>
      <c r="N18">
        <v>0.1081</v>
      </c>
      <c r="O18">
        <v>0.79961293333648875</v>
      </c>
      <c r="P18">
        <v>0.94294195881293885</v>
      </c>
      <c r="Q18">
        <v>1.0158672945758791</v>
      </c>
      <c r="R18">
        <v>1.0183678434080969</v>
      </c>
      <c r="S18">
        <v>1.018458933953142</v>
      </c>
      <c r="T18">
        <v>1.0190590259348129</v>
      </c>
      <c r="U18">
        <v>1.019145268242774</v>
      </c>
      <c r="V18">
        <v>1.019145268242774</v>
      </c>
    </row>
    <row r="19" spans="1:22" ht="15" customHeight="1" x14ac:dyDescent="0.25">
      <c r="A19" s="123"/>
      <c r="B19" s="3">
        <f t="shared" si="1"/>
        <v>15</v>
      </c>
      <c r="C19" s="3" t="s">
        <v>22</v>
      </c>
      <c r="D19" s="3">
        <v>4</v>
      </c>
      <c r="E19" s="3"/>
      <c r="F19" s="3"/>
      <c r="G19">
        <v>3.2300000000000002E-2</v>
      </c>
      <c r="H19">
        <v>0.19439999999999999</v>
      </c>
      <c r="I19">
        <v>3.32E-2</v>
      </c>
      <c r="J19">
        <v>7.6600000000000001E-2</v>
      </c>
      <c r="K19">
        <v>0.16370000000000001</v>
      </c>
      <c r="L19">
        <v>0.11559999999999999</v>
      </c>
      <c r="M19">
        <v>6.4100000000000004E-2</v>
      </c>
      <c r="N19">
        <v>0.1115</v>
      </c>
      <c r="O19">
        <v>0.92104626516410193</v>
      </c>
      <c r="P19">
        <v>1.1364858663128039</v>
      </c>
      <c r="Q19">
        <v>1.1842153824672621</v>
      </c>
      <c r="R19">
        <v>1.1843496076766</v>
      </c>
      <c r="S19">
        <v>1.1845093722655671</v>
      </c>
      <c r="T19">
        <v>1.184542653530257</v>
      </c>
      <c r="U19">
        <v>1.18462656725176</v>
      </c>
      <c r="V19">
        <v>1.18462656725176</v>
      </c>
    </row>
    <row r="20" spans="1:22" ht="15" customHeight="1" x14ac:dyDescent="0.25">
      <c r="A20" s="123"/>
      <c r="B20" s="3">
        <f t="shared" si="1"/>
        <v>16</v>
      </c>
      <c r="C20" s="3" t="s">
        <v>37</v>
      </c>
      <c r="D20" s="3">
        <v>4.5</v>
      </c>
      <c r="E20" s="3"/>
      <c r="F20" s="3"/>
      <c r="G20">
        <v>1.89E-2</v>
      </c>
      <c r="H20">
        <v>0.18090000000000001</v>
      </c>
      <c r="I20">
        <v>1.83E-2</v>
      </c>
      <c r="J20">
        <v>6.1100000000000002E-2</v>
      </c>
      <c r="K20">
        <v>0.2175</v>
      </c>
      <c r="L20">
        <v>7.2599999999999998E-2</v>
      </c>
      <c r="M20">
        <v>7.9100000000000004E-2</v>
      </c>
      <c r="N20">
        <v>0.1263</v>
      </c>
      <c r="O20">
        <v>0.82097247929539818</v>
      </c>
      <c r="P20">
        <v>0.96862222760942018</v>
      </c>
      <c r="Q20">
        <v>1.0544646046768431</v>
      </c>
      <c r="R20">
        <v>1.0555160753636541</v>
      </c>
      <c r="S20">
        <v>1.0605102964938791</v>
      </c>
      <c r="T20">
        <v>1.060532010619109</v>
      </c>
      <c r="U20">
        <v>1.060535253170543</v>
      </c>
      <c r="V20">
        <v>1.060535253170543</v>
      </c>
    </row>
    <row r="21" spans="1:22" ht="15" customHeight="1" x14ac:dyDescent="0.25">
      <c r="A21" s="123"/>
      <c r="B21" s="3">
        <f t="shared" si="1"/>
        <v>17</v>
      </c>
      <c r="C21" s="3" t="s">
        <v>66</v>
      </c>
      <c r="D21" s="3">
        <v>4.5</v>
      </c>
      <c r="E21" s="3"/>
      <c r="F21" s="3"/>
      <c r="G21">
        <v>2.6800000000000001E-2</v>
      </c>
      <c r="H21">
        <v>0.1888</v>
      </c>
      <c r="I21">
        <v>2.7900000000000001E-2</v>
      </c>
      <c r="J21">
        <v>7.1300000000000002E-2</v>
      </c>
      <c r="K21">
        <v>0.1613</v>
      </c>
      <c r="L21">
        <v>0.108</v>
      </c>
      <c r="M21">
        <v>6.4299999999999996E-2</v>
      </c>
      <c r="N21">
        <v>0.1116</v>
      </c>
      <c r="O21">
        <v>0.83219476385780733</v>
      </c>
      <c r="P21">
        <v>0.99654550272349351</v>
      </c>
      <c r="Q21">
        <v>1.0476952517246649</v>
      </c>
      <c r="R21">
        <v>1.0479305555253069</v>
      </c>
      <c r="S21">
        <v>1.047997960154686</v>
      </c>
      <c r="T21">
        <v>1.0483804836177411</v>
      </c>
      <c r="U21">
        <v>1.0484452784291141</v>
      </c>
      <c r="V21">
        <v>1.0484452784291141</v>
      </c>
    </row>
    <row r="22" spans="1:22" ht="15" customHeight="1" x14ac:dyDescent="0.25">
      <c r="A22" s="123"/>
      <c r="B22" s="3">
        <f t="shared" si="1"/>
        <v>18</v>
      </c>
      <c r="C22" s="3" t="s">
        <v>56</v>
      </c>
      <c r="D22" s="3">
        <v>5</v>
      </c>
      <c r="E22" s="3"/>
      <c r="F22" s="3"/>
      <c r="G22">
        <v>3.1800000000000002E-2</v>
      </c>
      <c r="H22">
        <v>0.1938</v>
      </c>
      <c r="I22">
        <v>3.4799999999999998E-2</v>
      </c>
      <c r="J22">
        <v>7.8200000000000006E-2</v>
      </c>
      <c r="K22">
        <v>0.14460000000000001</v>
      </c>
      <c r="L22">
        <v>0.1242</v>
      </c>
      <c r="M22">
        <v>6.9099999999999995E-2</v>
      </c>
      <c r="N22">
        <v>0.1164</v>
      </c>
      <c r="O22">
        <v>0.89511506469909263</v>
      </c>
      <c r="P22">
        <v>1.1094136181709831</v>
      </c>
      <c r="Q22">
        <v>1.1435572188437191</v>
      </c>
      <c r="R22">
        <v>1.143773370646769</v>
      </c>
      <c r="S22">
        <v>1.1441350250579689</v>
      </c>
      <c r="T22">
        <v>1.145102236410259</v>
      </c>
      <c r="U22">
        <v>1.145742091493497</v>
      </c>
      <c r="V22">
        <v>1.145742091493497</v>
      </c>
    </row>
    <row r="23" spans="1:22" ht="15" customHeight="1" x14ac:dyDescent="0.25">
      <c r="A23" s="119"/>
      <c r="B23" s="120"/>
      <c r="C23" s="120"/>
      <c r="D23" s="121"/>
      <c r="E23" s="4" t="s">
        <v>63</v>
      </c>
      <c r="F23" s="4"/>
    </row>
    <row r="24" spans="1:22" ht="15" customHeight="1" x14ac:dyDescent="0.25">
      <c r="A24" s="122" t="s">
        <v>15</v>
      </c>
      <c r="B24" s="3">
        <f>B22+1</f>
        <v>19</v>
      </c>
      <c r="C24" s="3" t="s">
        <v>36</v>
      </c>
      <c r="D24" s="3">
        <v>15</v>
      </c>
      <c r="E24" s="3"/>
      <c r="F24" s="3"/>
      <c r="G24">
        <v>1.46E-2</v>
      </c>
      <c r="H24">
        <v>0.17660000000000001</v>
      </c>
      <c r="I24">
        <v>1.6199999999999999E-2</v>
      </c>
      <c r="J24">
        <v>5.9700000000000003E-2</v>
      </c>
      <c r="K24">
        <v>0.1013</v>
      </c>
      <c r="L24">
        <v>0.16070000000000001</v>
      </c>
      <c r="M24">
        <v>2.23E-2</v>
      </c>
      <c r="N24">
        <v>6.7000000000000004E-2</v>
      </c>
      <c r="O24">
        <v>0.64958124266968142</v>
      </c>
      <c r="P24">
        <v>0.65031894441834626</v>
      </c>
      <c r="Q24">
        <v>0.76581945568239085</v>
      </c>
      <c r="R24">
        <v>0.77624926471425704</v>
      </c>
      <c r="S24">
        <v>0.78248644587724248</v>
      </c>
      <c r="T24">
        <v>0.78343298349917345</v>
      </c>
      <c r="U24">
        <v>0.78345148059103853</v>
      </c>
      <c r="V24">
        <v>0.78345148059103853</v>
      </c>
    </row>
    <row r="25" spans="1:22" ht="15" customHeight="1" x14ac:dyDescent="0.25">
      <c r="A25" s="123"/>
      <c r="B25" s="3">
        <f t="shared" ref="B25:B32" si="2">B24+1</f>
        <v>20</v>
      </c>
      <c r="C25" s="3" t="s">
        <v>67</v>
      </c>
      <c r="D25" s="3">
        <v>10.5</v>
      </c>
      <c r="E25" s="3"/>
      <c r="F25" s="3"/>
      <c r="G25">
        <v>2.5000000000000001E-3</v>
      </c>
      <c r="H25">
        <v>0.16450000000000001</v>
      </c>
      <c r="I25">
        <v>1.34E-2</v>
      </c>
      <c r="J25">
        <v>3.73E-2</v>
      </c>
      <c r="K25">
        <v>8.2699999999999996E-2</v>
      </c>
      <c r="L25">
        <v>0.18579999999999999</v>
      </c>
      <c r="M25">
        <v>1.52E-2</v>
      </c>
      <c r="N25">
        <v>5.8700000000000002E-2</v>
      </c>
      <c r="O25">
        <v>0.31277722106342343</v>
      </c>
      <c r="P25">
        <v>0.35859018783194191</v>
      </c>
      <c r="Q25">
        <v>0.60750778760131219</v>
      </c>
      <c r="R25">
        <v>0.64814184161054778</v>
      </c>
      <c r="S25">
        <v>0.65330159053240533</v>
      </c>
      <c r="T25">
        <v>0.65418434172425388</v>
      </c>
      <c r="U25">
        <v>0.65439588892119693</v>
      </c>
      <c r="V25">
        <v>0.65439588892119693</v>
      </c>
    </row>
    <row r="26" spans="1:22" ht="15" customHeight="1" x14ac:dyDescent="0.25">
      <c r="A26" s="123"/>
      <c r="B26" s="3">
        <f t="shared" si="2"/>
        <v>21</v>
      </c>
      <c r="C26" s="3" t="s">
        <v>34</v>
      </c>
      <c r="D26" s="3">
        <v>12.5</v>
      </c>
      <c r="E26" s="3"/>
      <c r="F26" s="3"/>
      <c r="G26">
        <v>2.3E-2</v>
      </c>
      <c r="H26">
        <v>0.185</v>
      </c>
      <c r="I26">
        <v>2.5700000000000001E-2</v>
      </c>
      <c r="J26">
        <v>6.93E-2</v>
      </c>
      <c r="K26">
        <v>0.13139999999999999</v>
      </c>
      <c r="L26">
        <v>0.13550000000000001</v>
      </c>
      <c r="M26">
        <v>1.8800000000000001E-2</v>
      </c>
      <c r="N26">
        <v>6.6199999999999995E-2</v>
      </c>
      <c r="O26">
        <v>0.57691670789306404</v>
      </c>
      <c r="P26">
        <v>0.77495261368624913</v>
      </c>
      <c r="Q26">
        <v>0.78428582189137741</v>
      </c>
      <c r="R26">
        <v>0.78516392377588495</v>
      </c>
      <c r="S26">
        <v>0.80930202525125394</v>
      </c>
      <c r="T26">
        <v>0.81024959701226507</v>
      </c>
      <c r="U26">
        <v>0.81078654691912189</v>
      </c>
      <c r="V26">
        <v>0.81078654691912189</v>
      </c>
    </row>
    <row r="27" spans="1:22" ht="15" customHeight="1" x14ac:dyDescent="0.25">
      <c r="A27" s="123"/>
      <c r="B27" s="3">
        <f t="shared" si="2"/>
        <v>22</v>
      </c>
      <c r="C27" s="3" t="s">
        <v>45</v>
      </c>
      <c r="D27" s="3">
        <v>28</v>
      </c>
      <c r="E27" s="3"/>
      <c r="F27" s="3"/>
      <c r="G27">
        <v>1.6400000000000001E-2</v>
      </c>
      <c r="H27">
        <v>0.1784</v>
      </c>
      <c r="I27">
        <v>1.9800000000000002E-2</v>
      </c>
      <c r="J27">
        <v>6.3500000000000001E-2</v>
      </c>
      <c r="K27">
        <v>8.1100000000000005E-2</v>
      </c>
      <c r="L27">
        <v>0.19600000000000001</v>
      </c>
      <c r="M27">
        <v>3.9E-2</v>
      </c>
      <c r="N27">
        <v>8.6199999999999999E-2</v>
      </c>
      <c r="O27">
        <v>0.58641245016619736</v>
      </c>
      <c r="P27">
        <v>0.601668544555236</v>
      </c>
      <c r="Q27">
        <v>0.73508661525631014</v>
      </c>
      <c r="R27">
        <v>0.73758980833058729</v>
      </c>
      <c r="S27">
        <v>0.7424793647763609</v>
      </c>
      <c r="T27">
        <v>0.74810027299901005</v>
      </c>
      <c r="U27">
        <v>0.74819453016706139</v>
      </c>
      <c r="V27">
        <v>0.74819453016706139</v>
      </c>
    </row>
    <row r="28" spans="1:22" ht="15" customHeight="1" x14ac:dyDescent="0.25">
      <c r="A28" s="123"/>
      <c r="B28" s="3">
        <f t="shared" si="2"/>
        <v>23</v>
      </c>
      <c r="C28" s="3" t="s">
        <v>32</v>
      </c>
      <c r="D28" s="3">
        <v>8</v>
      </c>
      <c r="E28" s="3"/>
      <c r="F28" s="3"/>
      <c r="G28">
        <v>1.9699999999999999E-2</v>
      </c>
      <c r="H28">
        <v>0.1817</v>
      </c>
      <c r="I28">
        <v>2.1100000000000001E-2</v>
      </c>
      <c r="J28">
        <v>6.4299999999999996E-2</v>
      </c>
      <c r="K28">
        <v>0.13</v>
      </c>
      <c r="L28">
        <v>0.1346</v>
      </c>
      <c r="M28">
        <v>4.8599999999999997E-2</v>
      </c>
      <c r="N28">
        <v>9.5600000000000004E-2</v>
      </c>
      <c r="O28">
        <v>0.53740872032228981</v>
      </c>
      <c r="P28">
        <v>0.7246445210208593</v>
      </c>
      <c r="Q28">
        <v>0.7435188625510698</v>
      </c>
      <c r="R28">
        <v>0.74353031409867054</v>
      </c>
      <c r="S28">
        <v>0.74540772071018058</v>
      </c>
      <c r="T28">
        <v>0.74540816362375939</v>
      </c>
      <c r="U28">
        <v>0.74628229018636405</v>
      </c>
      <c r="V28">
        <v>0.74628229018636405</v>
      </c>
    </row>
    <row r="29" spans="1:22" ht="15" customHeight="1" x14ac:dyDescent="0.25">
      <c r="A29" s="123"/>
      <c r="B29" s="3">
        <f t="shared" si="2"/>
        <v>24</v>
      </c>
      <c r="C29" s="3" t="s">
        <v>26</v>
      </c>
      <c r="D29" s="3">
        <v>5.5</v>
      </c>
      <c r="E29" s="3"/>
      <c r="F29" s="3"/>
      <c r="G29">
        <v>1.4800000000000001E-2</v>
      </c>
      <c r="H29">
        <v>0.17680000000000001</v>
      </c>
      <c r="I29">
        <v>1.43E-2</v>
      </c>
      <c r="J29">
        <v>5.6899999999999999E-2</v>
      </c>
      <c r="K29">
        <v>8.3599999999999994E-2</v>
      </c>
      <c r="L29">
        <v>0.18459999999999999</v>
      </c>
      <c r="M29">
        <v>3.8399999999999997E-2</v>
      </c>
      <c r="N29">
        <v>8.5900000000000004E-2</v>
      </c>
      <c r="O29">
        <v>0.39921394495657581</v>
      </c>
      <c r="P29">
        <v>0.4645202343929315</v>
      </c>
      <c r="Q29">
        <v>0.56119702813535211</v>
      </c>
      <c r="R29">
        <v>0.56569414902403792</v>
      </c>
      <c r="S29">
        <v>0.5665540623961508</v>
      </c>
      <c r="T29">
        <v>0.56679812343780833</v>
      </c>
      <c r="U29">
        <v>0.56693962472523363</v>
      </c>
      <c r="V29">
        <v>0.56693962472523363</v>
      </c>
    </row>
    <row r="30" spans="1:22" ht="15" customHeight="1" x14ac:dyDescent="0.25">
      <c r="A30" s="123"/>
      <c r="B30" s="3">
        <f t="shared" si="2"/>
        <v>25</v>
      </c>
      <c r="C30" s="3" t="s">
        <v>27</v>
      </c>
      <c r="D30" s="3">
        <v>14</v>
      </c>
      <c r="E30" s="3"/>
      <c r="F30" s="3"/>
      <c r="G30">
        <v>8.9999999999999993E-3</v>
      </c>
      <c r="H30">
        <v>0.17100000000000001</v>
      </c>
      <c r="I30">
        <v>9.2999999999999992E-3</v>
      </c>
      <c r="J30">
        <v>5.2299999999999999E-2</v>
      </c>
      <c r="K30">
        <v>0.1181</v>
      </c>
      <c r="L30">
        <v>0.16239999999999999</v>
      </c>
      <c r="M30">
        <v>4.9599999999999998E-2</v>
      </c>
      <c r="N30">
        <v>9.7000000000000003E-2</v>
      </c>
      <c r="O30">
        <v>0.47043397797514208</v>
      </c>
      <c r="P30">
        <v>0.47785507592401788</v>
      </c>
      <c r="Q30">
        <v>0.72614083346371872</v>
      </c>
      <c r="R30">
        <v>0.72618033276153948</v>
      </c>
      <c r="S30">
        <v>0.73012750442275653</v>
      </c>
      <c r="T30">
        <v>0.73018018413066776</v>
      </c>
      <c r="U30">
        <v>0.73023752833951194</v>
      </c>
      <c r="V30">
        <v>0.73023752833951194</v>
      </c>
    </row>
    <row r="31" spans="1:22" ht="15" customHeight="1" x14ac:dyDescent="0.25">
      <c r="A31" s="123"/>
      <c r="B31" s="3">
        <f t="shared" si="2"/>
        <v>26</v>
      </c>
      <c r="C31" s="3" t="s">
        <v>37</v>
      </c>
      <c r="D31" s="3">
        <v>2</v>
      </c>
      <c r="E31" s="3"/>
      <c r="F31" s="3"/>
      <c r="G31">
        <v>1.8599999999999998E-2</v>
      </c>
      <c r="H31">
        <v>0.18060000000000001</v>
      </c>
      <c r="I31">
        <v>2.46E-2</v>
      </c>
      <c r="J31">
        <v>6.83E-2</v>
      </c>
      <c r="K31">
        <v>0.36020000000000002</v>
      </c>
      <c r="L31">
        <v>0.56499999999999995</v>
      </c>
      <c r="M31">
        <v>4.2099999999999999E-2</v>
      </c>
      <c r="N31">
        <v>8.9499999999999996E-2</v>
      </c>
      <c r="O31">
        <v>1.214271740290511</v>
      </c>
      <c r="P31">
        <v>1.270444965092921</v>
      </c>
      <c r="Q31">
        <v>1.4408952585949</v>
      </c>
      <c r="R31">
        <v>1.440958244398723</v>
      </c>
      <c r="S31">
        <v>1.448863716727574</v>
      </c>
      <c r="T31">
        <v>1.4489341935874711</v>
      </c>
      <c r="U31">
        <v>1.448987844832877</v>
      </c>
      <c r="V31">
        <v>1.448987844832877</v>
      </c>
    </row>
    <row r="32" spans="1:22" ht="15" customHeight="1" x14ac:dyDescent="0.25">
      <c r="A32" s="123"/>
      <c r="B32" s="3">
        <f t="shared" si="2"/>
        <v>27</v>
      </c>
      <c r="C32" s="3" t="s">
        <v>68</v>
      </c>
      <c r="D32" s="3">
        <v>2.5</v>
      </c>
      <c r="E32" s="3"/>
      <c r="F32" s="3"/>
      <c r="G32">
        <v>2.3900000000000001E-2</v>
      </c>
      <c r="H32">
        <v>0.18590000000000001</v>
      </c>
      <c r="I32">
        <v>2.6599999999999999E-2</v>
      </c>
      <c r="J32">
        <v>7.0199999999999999E-2</v>
      </c>
      <c r="K32">
        <v>0.3523</v>
      </c>
      <c r="L32">
        <v>0.55720000000000003</v>
      </c>
      <c r="M32">
        <v>5.1799999999999999E-2</v>
      </c>
      <c r="N32">
        <v>9.8900000000000002E-2</v>
      </c>
      <c r="O32">
        <v>1.1938400940536951</v>
      </c>
      <c r="P32">
        <v>1.3344387658516119</v>
      </c>
      <c r="Q32">
        <v>1.4562416188501099</v>
      </c>
      <c r="R32">
        <v>1.456245846365753</v>
      </c>
      <c r="S32">
        <v>1.4595380630840471</v>
      </c>
      <c r="T32">
        <v>1.459588019612017</v>
      </c>
      <c r="U32">
        <v>1.459627185947012</v>
      </c>
      <c r="V32">
        <v>1.459627185947012</v>
      </c>
    </row>
    <row r="33" spans="1:22" ht="15" customHeight="1" x14ac:dyDescent="0.25">
      <c r="A33" s="119"/>
      <c r="B33" s="120"/>
      <c r="C33" s="120"/>
      <c r="D33" s="121"/>
      <c r="E33" s="4" t="s">
        <v>69</v>
      </c>
      <c r="F33" s="4"/>
    </row>
    <row r="34" spans="1:22" ht="15" customHeight="1" x14ac:dyDescent="0.25">
      <c r="A34" s="122" t="s">
        <v>15</v>
      </c>
      <c r="B34" s="3">
        <f>B32+1</f>
        <v>28</v>
      </c>
      <c r="C34" s="3" t="s">
        <v>23</v>
      </c>
      <c r="D34" s="3">
        <v>6</v>
      </c>
      <c r="E34" s="3"/>
      <c r="F34" s="3"/>
      <c r="G34">
        <v>2.2200000000000001E-2</v>
      </c>
      <c r="H34">
        <v>0.1842</v>
      </c>
      <c r="I34">
        <v>2.9100000000000001E-2</v>
      </c>
      <c r="J34">
        <v>7.2900000000000006E-2</v>
      </c>
      <c r="K34">
        <v>0.1545</v>
      </c>
      <c r="L34">
        <v>0.1024</v>
      </c>
      <c r="M34">
        <v>6.6E-3</v>
      </c>
      <c r="N34">
        <v>5.3699999999999998E-2</v>
      </c>
      <c r="O34">
        <v>0.65059103799652329</v>
      </c>
      <c r="P34">
        <v>0.83300198091354838</v>
      </c>
      <c r="Q34">
        <v>0.83554911998046832</v>
      </c>
      <c r="R34">
        <v>0.83562452210385896</v>
      </c>
      <c r="S34">
        <v>0.86797108586456406</v>
      </c>
      <c r="T34">
        <v>0.86849499332522984</v>
      </c>
      <c r="U34">
        <v>0.86854233824355198</v>
      </c>
      <c r="V34">
        <v>0.86854233824355198</v>
      </c>
    </row>
    <row r="35" spans="1:22" ht="15" customHeight="1" x14ac:dyDescent="0.25">
      <c r="A35" s="123"/>
      <c r="B35" s="3">
        <f t="shared" ref="B35:B42" si="3">B34+1</f>
        <v>29</v>
      </c>
      <c r="C35" s="3" t="s">
        <v>68</v>
      </c>
      <c r="D35" s="3">
        <v>8.5</v>
      </c>
      <c r="E35" s="3"/>
      <c r="F35" s="3"/>
      <c r="G35">
        <v>2.8E-3</v>
      </c>
      <c r="H35">
        <v>0.15939999999999999</v>
      </c>
      <c r="I35">
        <v>8.5000000000000006E-3</v>
      </c>
      <c r="J35">
        <v>3.7900000000000003E-2</v>
      </c>
      <c r="K35">
        <v>0.1132</v>
      </c>
      <c r="L35">
        <v>0.15529999999999999</v>
      </c>
      <c r="M35">
        <v>1.0999999999999999E-2</v>
      </c>
      <c r="N35">
        <v>5.5100000000000003E-2</v>
      </c>
      <c r="O35">
        <v>0.50367072651820965</v>
      </c>
      <c r="P35">
        <v>0.51219127500580752</v>
      </c>
      <c r="Q35">
        <v>0.51722150753683849</v>
      </c>
      <c r="R35">
        <v>0.52028809397997733</v>
      </c>
      <c r="S35">
        <v>0.60477051341550114</v>
      </c>
      <c r="T35">
        <v>0.60512387080153751</v>
      </c>
      <c r="U35">
        <v>0.60554690326421634</v>
      </c>
      <c r="V35">
        <v>0.60554690326421634</v>
      </c>
    </row>
    <row r="36" spans="1:22" ht="15" customHeight="1" x14ac:dyDescent="0.25">
      <c r="A36" s="123"/>
      <c r="B36" s="3">
        <f t="shared" si="3"/>
        <v>30</v>
      </c>
      <c r="C36" s="3" t="s">
        <v>47</v>
      </c>
      <c r="D36" s="3">
        <v>6.5</v>
      </c>
      <c r="E36" s="3"/>
      <c r="F36" s="3"/>
      <c r="G36">
        <v>1.5800000000000002E-2</v>
      </c>
      <c r="H36">
        <v>0.17780000000000001</v>
      </c>
      <c r="I36">
        <v>1.4999999999999999E-2</v>
      </c>
      <c r="J36">
        <v>5.6800000000000003E-2</v>
      </c>
      <c r="K36">
        <v>0.1333</v>
      </c>
      <c r="L36">
        <v>0.12620000000000001</v>
      </c>
      <c r="M36">
        <v>9.4000000000000004E-3</v>
      </c>
      <c r="N36">
        <v>5.62E-2</v>
      </c>
      <c r="O36">
        <v>0.4716818333835846</v>
      </c>
      <c r="P36">
        <v>0.59242393539649885</v>
      </c>
      <c r="Q36">
        <v>0.592477548471114</v>
      </c>
      <c r="R36">
        <v>0.61513691239667001</v>
      </c>
      <c r="S36">
        <v>0.64458700831011384</v>
      </c>
      <c r="T36">
        <v>0.64458896798730003</v>
      </c>
      <c r="U36">
        <v>0.64525235719027008</v>
      </c>
      <c r="V36">
        <v>0.64525235719027008</v>
      </c>
    </row>
    <row r="37" spans="1:22" ht="15" customHeight="1" x14ac:dyDescent="0.25">
      <c r="A37" s="123"/>
      <c r="B37" s="3">
        <f t="shared" si="3"/>
        <v>31</v>
      </c>
      <c r="C37" s="12" t="s">
        <v>25</v>
      </c>
      <c r="D37" s="3">
        <v>25</v>
      </c>
      <c r="E37" s="3"/>
      <c r="F37" s="3"/>
      <c r="G37">
        <v>2.5000000000000001E-2</v>
      </c>
      <c r="H37">
        <v>0.187</v>
      </c>
      <c r="I37">
        <v>2.46E-2</v>
      </c>
      <c r="J37">
        <v>6.7500000000000004E-2</v>
      </c>
      <c r="K37">
        <v>6.3200000000000006E-2</v>
      </c>
      <c r="L37">
        <v>0.25779999999999997</v>
      </c>
      <c r="M37">
        <v>3.3300000000000003E-2</v>
      </c>
      <c r="N37">
        <v>3.73E-2</v>
      </c>
      <c r="O37">
        <v>0.86701161387776238</v>
      </c>
      <c r="P37">
        <v>0.86705148441682589</v>
      </c>
      <c r="Q37">
        <v>0.90801904368400765</v>
      </c>
      <c r="R37">
        <v>0.9848884335427287</v>
      </c>
      <c r="S37">
        <v>0.98529787322892448</v>
      </c>
      <c r="T37">
        <v>0.98734258013716047</v>
      </c>
      <c r="U37">
        <v>0.98749269093040137</v>
      </c>
      <c r="V37">
        <v>0.98749269093040137</v>
      </c>
    </row>
    <row r="38" spans="1:22" ht="15" customHeight="1" x14ac:dyDescent="0.25">
      <c r="A38" s="123"/>
      <c r="B38" s="3">
        <f t="shared" si="3"/>
        <v>32</v>
      </c>
      <c r="C38" s="3" t="s">
        <v>38</v>
      </c>
      <c r="D38" s="3">
        <v>5.5</v>
      </c>
      <c r="E38" s="3"/>
      <c r="F38" s="3"/>
      <c r="G38">
        <v>2.5000000000000001E-3</v>
      </c>
      <c r="H38">
        <v>0.16439999999999999</v>
      </c>
      <c r="I38">
        <v>5.5999999999999999E-3</v>
      </c>
      <c r="J38">
        <v>4.3900000000000002E-2</v>
      </c>
      <c r="K38">
        <v>0.1114</v>
      </c>
      <c r="L38">
        <v>0.14560000000000001</v>
      </c>
      <c r="M38">
        <v>9.1999999999999998E-3</v>
      </c>
      <c r="N38">
        <v>4.7399999999999998E-2</v>
      </c>
      <c r="O38">
        <v>0.44976656703556761</v>
      </c>
      <c r="P38">
        <v>0.4655782717438155</v>
      </c>
      <c r="Q38">
        <v>0.53105389284962135</v>
      </c>
      <c r="R38">
        <v>0.54234623247890534</v>
      </c>
      <c r="S38">
        <v>0.55347317888485226</v>
      </c>
      <c r="T38">
        <v>0.55503725332077947</v>
      </c>
      <c r="U38">
        <v>0.55537542621382374</v>
      </c>
      <c r="V38">
        <v>0.55537542621382374</v>
      </c>
    </row>
    <row r="39" spans="1:22" ht="15" customHeight="1" x14ac:dyDescent="0.25">
      <c r="A39" s="123"/>
      <c r="B39" s="3">
        <f t="shared" si="3"/>
        <v>33</v>
      </c>
      <c r="C39" s="3" t="s">
        <v>38</v>
      </c>
      <c r="D39" s="3">
        <v>7</v>
      </c>
      <c r="E39" s="3"/>
      <c r="F39" s="3"/>
      <c r="G39">
        <v>1.84E-2</v>
      </c>
      <c r="H39">
        <v>0.1804</v>
      </c>
      <c r="I39">
        <v>1.5800000000000002E-2</v>
      </c>
      <c r="J39">
        <v>5.6899999999999999E-2</v>
      </c>
      <c r="K39">
        <v>0.1162</v>
      </c>
      <c r="L39">
        <v>0.1482</v>
      </c>
      <c r="M39">
        <v>1.5299999999999999E-2</v>
      </c>
      <c r="N39">
        <v>5.9400000000000001E-2</v>
      </c>
      <c r="O39">
        <v>0.64131919104279667</v>
      </c>
      <c r="P39">
        <v>0.65431615421060618</v>
      </c>
      <c r="Q39">
        <v>0.71154902035984202</v>
      </c>
      <c r="R39">
        <v>0.76722080123292236</v>
      </c>
      <c r="S39">
        <v>0.7747097227627403</v>
      </c>
      <c r="T39">
        <v>0.77644026370391572</v>
      </c>
      <c r="U39">
        <v>0.77659747229038334</v>
      </c>
      <c r="V39">
        <v>0.77659747229038334</v>
      </c>
    </row>
    <row r="40" spans="1:22" ht="15" customHeight="1" x14ac:dyDescent="0.25">
      <c r="A40" s="123"/>
      <c r="B40" s="3">
        <f t="shared" si="3"/>
        <v>34</v>
      </c>
      <c r="C40" s="3" t="s">
        <v>70</v>
      </c>
      <c r="D40" s="3">
        <v>9.5</v>
      </c>
      <c r="E40" s="5"/>
      <c r="F40" s="5"/>
      <c r="G40">
        <v>1.7299999999999999E-2</v>
      </c>
      <c r="H40">
        <v>0.17929999999999999</v>
      </c>
      <c r="I40">
        <v>1.83E-2</v>
      </c>
      <c r="J40">
        <v>6.1699999999999998E-2</v>
      </c>
      <c r="K40">
        <v>0.1419</v>
      </c>
      <c r="L40">
        <v>0.1181</v>
      </c>
      <c r="M40">
        <v>1.4500000000000001E-2</v>
      </c>
      <c r="N40">
        <v>5.9799999999999999E-2</v>
      </c>
      <c r="O40">
        <v>0.70268666782795985</v>
      </c>
      <c r="P40">
        <v>0.73224204021273764</v>
      </c>
      <c r="Q40">
        <v>0.77604775547582261</v>
      </c>
      <c r="R40">
        <v>0.77926084905185977</v>
      </c>
      <c r="S40">
        <v>0.78235123198148937</v>
      </c>
      <c r="T40">
        <v>0.7847207064810503</v>
      </c>
      <c r="U40">
        <v>0.784979987867645</v>
      </c>
      <c r="V40">
        <v>0.784979987867645</v>
      </c>
    </row>
    <row r="41" spans="1:22" ht="15" customHeight="1" x14ac:dyDescent="0.25">
      <c r="A41" s="123"/>
      <c r="B41" s="3">
        <f t="shared" si="3"/>
        <v>35</v>
      </c>
      <c r="C41" s="3" t="s">
        <v>56</v>
      </c>
      <c r="D41" s="3">
        <v>6.5</v>
      </c>
      <c r="E41" s="5"/>
      <c r="F41" s="5"/>
      <c r="G41">
        <v>2.8000000000000001E-2</v>
      </c>
      <c r="H41">
        <v>0.19</v>
      </c>
      <c r="I41">
        <v>2.81E-2</v>
      </c>
      <c r="J41">
        <v>7.1199999999999999E-2</v>
      </c>
      <c r="K41">
        <v>0.1188</v>
      </c>
      <c r="L41">
        <v>0.1384</v>
      </c>
      <c r="M41">
        <v>1.12E-2</v>
      </c>
      <c r="N41">
        <v>5.7799999999999997E-2</v>
      </c>
      <c r="O41">
        <v>0.75292870381753219</v>
      </c>
      <c r="P41">
        <v>0.88645112098635637</v>
      </c>
      <c r="Q41">
        <v>0.89104835328385257</v>
      </c>
      <c r="R41">
        <v>0.90632001721839262</v>
      </c>
      <c r="S41">
        <v>0.90740107100539147</v>
      </c>
      <c r="T41">
        <v>0.90825001936071148</v>
      </c>
      <c r="U41">
        <v>0.90829208918297955</v>
      </c>
      <c r="V41">
        <v>0.90829208918297955</v>
      </c>
    </row>
    <row r="42" spans="1:22" ht="15" customHeight="1" x14ac:dyDescent="0.25">
      <c r="A42" s="123"/>
      <c r="B42" s="6">
        <f t="shared" si="3"/>
        <v>36</v>
      </c>
      <c r="C42" s="6" t="s">
        <v>38</v>
      </c>
      <c r="D42" s="6">
        <v>2.5</v>
      </c>
      <c r="E42" s="7"/>
      <c r="F42" s="7"/>
      <c r="G42">
        <v>1.8100000000000002E-2</v>
      </c>
      <c r="H42">
        <v>0.1802</v>
      </c>
      <c r="I42">
        <v>1.8800000000000001E-2</v>
      </c>
      <c r="J42">
        <v>6.2E-2</v>
      </c>
      <c r="K42">
        <v>0.13350000000000001</v>
      </c>
      <c r="L42">
        <v>0.12790000000000001</v>
      </c>
      <c r="M42">
        <v>1.83E-2</v>
      </c>
      <c r="N42">
        <v>6.5199999999999994E-2</v>
      </c>
      <c r="O42">
        <v>0.65492968061174028</v>
      </c>
      <c r="P42">
        <v>0.70733162990698129</v>
      </c>
      <c r="Q42">
        <v>0.74580910522401855</v>
      </c>
      <c r="R42">
        <v>0.74913044933382278</v>
      </c>
      <c r="S42">
        <v>0.75051273204146385</v>
      </c>
      <c r="T42">
        <v>0.75302172878991436</v>
      </c>
      <c r="U42">
        <v>0.75303615542845792</v>
      </c>
      <c r="V42">
        <v>0.75303615542845792</v>
      </c>
    </row>
    <row r="43" spans="1:22" ht="15" customHeight="1" x14ac:dyDescent="0.25">
      <c r="A43" s="119"/>
      <c r="B43" s="120"/>
      <c r="C43" s="120"/>
      <c r="D43" s="121"/>
      <c r="E43" s="4" t="s">
        <v>63</v>
      </c>
      <c r="F43" s="8"/>
      <c r="G43" s="9"/>
      <c r="H43" s="10"/>
      <c r="I43" s="10"/>
      <c r="J43" s="10"/>
      <c r="K43" s="10"/>
      <c r="L43" s="10"/>
      <c r="M43" s="10"/>
      <c r="N43" s="11"/>
    </row>
  </sheetData>
  <mergeCells count="15">
    <mergeCell ref="O1:V1"/>
    <mergeCell ref="O2:V2"/>
    <mergeCell ref="A33:D33"/>
    <mergeCell ref="A34:A42"/>
    <mergeCell ref="A43:D43"/>
    <mergeCell ref="A4:A12"/>
    <mergeCell ref="A13:D13"/>
    <mergeCell ref="A14:A22"/>
    <mergeCell ref="A23:D23"/>
    <mergeCell ref="A24:A3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3"/>
  <sheetViews>
    <sheetView zoomScale="60" zoomScaleNormal="60" workbookViewId="0">
      <selection activeCell="N29" sqref="N29"/>
    </sheetView>
  </sheetViews>
  <sheetFormatPr baseColWidth="10" defaultColWidth="8.88671875" defaultRowHeight="13.2" x14ac:dyDescent="0.25"/>
  <cols>
    <col min="1" max="1" width="11.5546875" style="15" customWidth="1"/>
    <col min="2" max="2" width="18.109375" style="15" customWidth="1"/>
    <col min="3" max="3" width="11.5546875" style="15" customWidth="1"/>
    <col min="4" max="4" width="17.33203125" style="15" customWidth="1"/>
    <col min="5" max="5" width="22" style="15" customWidth="1"/>
    <col min="6" max="6" width="14.6640625" style="15" customWidth="1"/>
    <col min="7" max="1025" width="11.5546875" style="15" customWidth="1"/>
  </cols>
  <sheetData>
    <row r="1" spans="1:22" ht="17.399999999999999" customHeight="1" x14ac:dyDescent="0.3">
      <c r="G1" s="124" t="s">
        <v>0</v>
      </c>
      <c r="H1" s="125"/>
      <c r="I1" s="125"/>
      <c r="J1" s="125"/>
      <c r="K1" s="125"/>
      <c r="L1" s="125"/>
      <c r="M1" s="125"/>
      <c r="N1" s="126"/>
      <c r="O1" s="117" t="s">
        <v>1</v>
      </c>
      <c r="P1" s="118"/>
      <c r="Q1" s="118"/>
      <c r="R1" s="118"/>
      <c r="S1" s="118"/>
      <c r="T1" s="118"/>
      <c r="U1" s="118"/>
      <c r="V1" s="118"/>
    </row>
    <row r="2" spans="1:22" ht="17.399999999999999" customHeight="1" x14ac:dyDescent="0.3">
      <c r="G2" s="127" t="s">
        <v>2</v>
      </c>
      <c r="H2" s="121"/>
      <c r="I2" s="128" t="s">
        <v>3</v>
      </c>
      <c r="J2" s="121"/>
      <c r="K2" s="128" t="s">
        <v>4</v>
      </c>
      <c r="L2" s="121"/>
      <c r="M2" s="128" t="s">
        <v>5</v>
      </c>
      <c r="N2" s="121"/>
      <c r="O2" s="117" t="s">
        <v>6</v>
      </c>
      <c r="P2" s="118"/>
      <c r="Q2" s="118"/>
      <c r="R2" s="118"/>
      <c r="S2" s="118"/>
      <c r="T2" s="118"/>
      <c r="U2" s="118"/>
      <c r="V2" s="118"/>
    </row>
    <row r="3" spans="1:22" ht="17.399999999999999" customHeight="1" x14ac:dyDescent="0.3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2" t="s">
        <v>13</v>
      </c>
      <c r="H3" s="1" t="s">
        <v>14</v>
      </c>
      <c r="I3" s="1" t="s">
        <v>13</v>
      </c>
      <c r="J3" s="1" t="s">
        <v>14</v>
      </c>
      <c r="K3" s="1" t="s">
        <v>13</v>
      </c>
      <c r="L3" s="1" t="s">
        <v>14</v>
      </c>
      <c r="M3" s="1" t="s">
        <v>13</v>
      </c>
      <c r="N3" s="1" t="s">
        <v>14</v>
      </c>
      <c r="O3" s="16">
        <v>2</v>
      </c>
      <c r="P3" s="16">
        <v>3</v>
      </c>
      <c r="Q3" s="16">
        <v>4</v>
      </c>
      <c r="R3" s="16">
        <v>5</v>
      </c>
      <c r="S3" s="16">
        <v>6</v>
      </c>
      <c r="T3" s="16">
        <v>7</v>
      </c>
      <c r="U3" s="16">
        <v>8</v>
      </c>
      <c r="V3" s="16">
        <v>9</v>
      </c>
    </row>
    <row r="4" spans="1:22" ht="15" customHeight="1" x14ac:dyDescent="0.25">
      <c r="A4" s="122" t="s">
        <v>15</v>
      </c>
      <c r="B4" s="3">
        <v>1</v>
      </c>
      <c r="C4" s="3" t="s">
        <v>71</v>
      </c>
      <c r="D4" s="3">
        <v>13</v>
      </c>
      <c r="E4" s="3"/>
      <c r="F4" s="3"/>
      <c r="G4">
        <v>1.23E-2</v>
      </c>
      <c r="H4">
        <v>0.1741</v>
      </c>
      <c r="I4">
        <v>2.5999999999999999E-2</v>
      </c>
      <c r="J4">
        <v>3.9600000000000003E-2</v>
      </c>
      <c r="K4">
        <v>0.23719999999999999</v>
      </c>
      <c r="L4">
        <v>0.14630000000000001</v>
      </c>
      <c r="M4">
        <v>0.22850000000000001</v>
      </c>
      <c r="N4">
        <v>0.27529999999999999</v>
      </c>
      <c r="O4">
        <v>0.95631140550232174</v>
      </c>
      <c r="P4">
        <v>1.2138655776639971</v>
      </c>
      <c r="Q4">
        <v>1.22031284481671</v>
      </c>
      <c r="R4">
        <v>1.2261178739262411</v>
      </c>
      <c r="S4">
        <v>1.2265021951035979</v>
      </c>
      <c r="T4">
        <v>1.231169104690268</v>
      </c>
      <c r="U4">
        <v>1.2320778433342079</v>
      </c>
      <c r="V4">
        <v>1.2320778433342079</v>
      </c>
    </row>
    <row r="5" spans="1:22" ht="15" customHeight="1" x14ac:dyDescent="0.25">
      <c r="A5" s="123"/>
      <c r="B5" s="3">
        <f t="shared" ref="B5:B12" si="0">B4+1</f>
        <v>2</v>
      </c>
      <c r="C5" s="3" t="s">
        <v>72</v>
      </c>
      <c r="D5" s="3">
        <v>5.5</v>
      </c>
      <c r="E5" s="3"/>
      <c r="F5" s="3"/>
      <c r="G5">
        <v>1.15E-2</v>
      </c>
      <c r="H5">
        <v>0.1515</v>
      </c>
      <c r="I5">
        <v>3.7199999999999997E-2</v>
      </c>
      <c r="J5">
        <v>1.67E-2</v>
      </c>
      <c r="K5">
        <v>0.2387</v>
      </c>
      <c r="L5">
        <v>0.15060000000000001</v>
      </c>
      <c r="M5">
        <v>0.25159999999999999</v>
      </c>
      <c r="N5">
        <v>0.2984</v>
      </c>
      <c r="O5">
        <v>1.3049071247995949</v>
      </c>
      <c r="P5">
        <v>1.3624955802551431</v>
      </c>
      <c r="Q5">
        <v>1.3656836264685679</v>
      </c>
      <c r="R5">
        <v>1.3716890165959179</v>
      </c>
      <c r="S5">
        <v>1.3741852018716401</v>
      </c>
      <c r="T5">
        <v>1.3742681145649731</v>
      </c>
      <c r="U5">
        <v>1.375833698544765</v>
      </c>
      <c r="V5">
        <v>1.375833698544765</v>
      </c>
    </row>
    <row r="6" spans="1:22" ht="15" customHeight="1" x14ac:dyDescent="0.25">
      <c r="A6" s="123"/>
      <c r="B6" s="3">
        <f t="shared" si="0"/>
        <v>3</v>
      </c>
      <c r="C6" s="3" t="s">
        <v>64</v>
      </c>
      <c r="D6" s="3">
        <v>5</v>
      </c>
      <c r="E6" s="3"/>
      <c r="F6" s="3"/>
      <c r="G6">
        <v>2.1999999999999999E-2</v>
      </c>
      <c r="H6">
        <v>0.14050000000000001</v>
      </c>
      <c r="I6">
        <v>5.8900000000000001E-2</v>
      </c>
      <c r="J6">
        <v>2.2700000000000001E-2</v>
      </c>
      <c r="K6">
        <v>0.24179999999999999</v>
      </c>
      <c r="L6">
        <v>0.154</v>
      </c>
      <c r="M6">
        <v>0.22869999999999999</v>
      </c>
      <c r="N6">
        <v>0.2752</v>
      </c>
      <c r="O6">
        <v>1.3651042232322661</v>
      </c>
      <c r="P6">
        <v>1.3960636080471609</v>
      </c>
      <c r="Q6">
        <v>1.396122818400946</v>
      </c>
      <c r="R6">
        <v>1.3974583392528741</v>
      </c>
      <c r="S6">
        <v>1.4021349374319689</v>
      </c>
      <c r="T6">
        <v>1.4021576425413551</v>
      </c>
      <c r="U6">
        <v>1.402411137800925</v>
      </c>
      <c r="V6">
        <v>1.402411137800925</v>
      </c>
    </row>
    <row r="7" spans="1:22" ht="15" customHeight="1" x14ac:dyDescent="0.25">
      <c r="A7" s="123"/>
      <c r="B7" s="3">
        <f t="shared" si="0"/>
        <v>4</v>
      </c>
      <c r="C7" s="3" t="s">
        <v>66</v>
      </c>
      <c r="D7" s="3">
        <v>5.5</v>
      </c>
      <c r="E7" s="3"/>
      <c r="F7" s="3"/>
      <c r="G7">
        <v>1.8700000000000001E-2</v>
      </c>
      <c r="H7">
        <v>0.1454</v>
      </c>
      <c r="I7">
        <v>7.6200000000000004E-2</v>
      </c>
      <c r="J7">
        <v>0.04</v>
      </c>
      <c r="K7">
        <v>0.27839999999999998</v>
      </c>
      <c r="L7">
        <v>0.1366</v>
      </c>
      <c r="M7">
        <v>0.22439999999999999</v>
      </c>
      <c r="N7">
        <v>0.27029999999999998</v>
      </c>
      <c r="O7">
        <v>1.4812681976352431</v>
      </c>
      <c r="P7">
        <v>1.5680165613970309</v>
      </c>
      <c r="Q7">
        <v>1.5691387543089259</v>
      </c>
      <c r="R7">
        <v>1.572241719953827</v>
      </c>
      <c r="S7">
        <v>1.572453390488582</v>
      </c>
      <c r="T7">
        <v>1.572457722427633</v>
      </c>
      <c r="U7">
        <v>1.5726632737516419</v>
      </c>
      <c r="V7">
        <v>1.5726632737516419</v>
      </c>
    </row>
    <row r="8" spans="1:22" ht="15" customHeight="1" x14ac:dyDescent="0.25">
      <c r="A8" s="123"/>
      <c r="B8" s="3">
        <f t="shared" si="0"/>
        <v>5</v>
      </c>
      <c r="C8" s="3" t="s">
        <v>73</v>
      </c>
      <c r="D8" s="3">
        <v>10</v>
      </c>
      <c r="E8" s="3"/>
      <c r="F8" s="3"/>
      <c r="G8">
        <v>1.2200000000000001E-2</v>
      </c>
      <c r="H8">
        <v>0.15329999999999999</v>
      </c>
      <c r="I8">
        <v>7.4099999999999999E-2</v>
      </c>
      <c r="J8">
        <v>4.0500000000000001E-2</v>
      </c>
      <c r="K8">
        <v>0.2414</v>
      </c>
      <c r="L8">
        <v>0.12659999999999999</v>
      </c>
      <c r="M8">
        <v>0.21249999999999999</v>
      </c>
      <c r="N8">
        <v>0.25790000000000002</v>
      </c>
      <c r="O8">
        <v>1.4252477524820211</v>
      </c>
      <c r="P8">
        <v>1.547105889408747</v>
      </c>
      <c r="Q8">
        <v>1.547462905664216</v>
      </c>
      <c r="R8">
        <v>1.5474629636272761</v>
      </c>
      <c r="S8">
        <v>1.548499517763783</v>
      </c>
      <c r="T8">
        <v>1.54863294985837</v>
      </c>
      <c r="U8">
        <v>1.548648845052635</v>
      </c>
      <c r="V8">
        <v>1.548648845052635</v>
      </c>
    </row>
    <row r="9" spans="1:22" ht="15" customHeight="1" x14ac:dyDescent="0.25">
      <c r="A9" s="123"/>
      <c r="B9" s="3">
        <f t="shared" si="0"/>
        <v>6</v>
      </c>
      <c r="C9" s="3" t="s">
        <v>34</v>
      </c>
      <c r="D9" s="3">
        <v>13.5</v>
      </c>
      <c r="E9" s="3"/>
      <c r="F9" s="3"/>
      <c r="G9">
        <v>2.7300000000000001E-2</v>
      </c>
      <c r="H9">
        <v>0.13880000000000001</v>
      </c>
      <c r="I9">
        <v>0.115</v>
      </c>
      <c r="J9">
        <v>7.6600000000000001E-2</v>
      </c>
      <c r="K9">
        <v>0.25019999999999998</v>
      </c>
      <c r="L9">
        <v>0.1741</v>
      </c>
      <c r="M9">
        <v>0.192</v>
      </c>
      <c r="N9">
        <v>0.23619999999999999</v>
      </c>
      <c r="O9">
        <v>2.1166841561809151</v>
      </c>
      <c r="P9">
        <v>2.1715190419843751</v>
      </c>
      <c r="Q9">
        <v>2.1731679615249431</v>
      </c>
      <c r="R9">
        <v>2.1963608423926519</v>
      </c>
      <c r="S9">
        <v>2.196386416883414</v>
      </c>
      <c r="T9">
        <v>2.1965099505194612</v>
      </c>
      <c r="U9">
        <v>2.196584573966641</v>
      </c>
      <c r="V9">
        <v>2.196584573966641</v>
      </c>
    </row>
    <row r="10" spans="1:22" ht="15" customHeight="1" x14ac:dyDescent="0.25">
      <c r="A10" s="123"/>
      <c r="B10" s="3">
        <f t="shared" si="0"/>
        <v>7</v>
      </c>
      <c r="C10" s="3" t="s">
        <v>20</v>
      </c>
      <c r="D10" s="3">
        <v>15</v>
      </c>
      <c r="E10" s="3"/>
      <c r="F10" s="3"/>
      <c r="G10">
        <v>8.8000000000000005E-3</v>
      </c>
      <c r="H10">
        <v>0.156</v>
      </c>
      <c r="I10">
        <v>4.6100000000000002E-2</v>
      </c>
      <c r="J10">
        <v>2.1000000000000001E-2</v>
      </c>
      <c r="K10">
        <v>0.22939999999999999</v>
      </c>
      <c r="L10">
        <v>0.1198</v>
      </c>
      <c r="M10">
        <v>0.2185</v>
      </c>
      <c r="N10">
        <v>0.26429999999999998</v>
      </c>
      <c r="O10">
        <v>1.1086474994387689</v>
      </c>
      <c r="P10">
        <v>1.2437355501645051</v>
      </c>
      <c r="Q10">
        <v>1.250834072139074</v>
      </c>
      <c r="R10">
        <v>1.2555830444636329</v>
      </c>
      <c r="S10">
        <v>1.255723844645579</v>
      </c>
      <c r="T10">
        <v>1.256480793913977</v>
      </c>
      <c r="U10">
        <v>1.256512281790845</v>
      </c>
      <c r="V10">
        <v>1.256512281790845</v>
      </c>
    </row>
    <row r="11" spans="1:22" ht="15" customHeight="1" x14ac:dyDescent="0.25">
      <c r="A11" s="123"/>
      <c r="B11" s="3">
        <f t="shared" si="0"/>
        <v>8</v>
      </c>
      <c r="C11" s="3" t="s">
        <v>74</v>
      </c>
      <c r="D11" s="3">
        <v>4</v>
      </c>
      <c r="E11" s="3"/>
      <c r="F11" s="3"/>
      <c r="G11">
        <v>1.5299999999999999E-2</v>
      </c>
      <c r="H11">
        <v>0.14849999999999999</v>
      </c>
      <c r="I11">
        <v>6.5000000000000002E-2</v>
      </c>
      <c r="J11">
        <v>3.09E-2</v>
      </c>
      <c r="K11">
        <v>0.23699999999999999</v>
      </c>
      <c r="L11">
        <v>0.1241</v>
      </c>
      <c r="M11">
        <v>0.21659999999999999</v>
      </c>
      <c r="N11">
        <v>0.26240000000000002</v>
      </c>
      <c r="O11">
        <v>1.320883501741404</v>
      </c>
      <c r="P11">
        <v>1.403613476743178</v>
      </c>
      <c r="Q11">
        <v>1.404982691446081</v>
      </c>
      <c r="R11">
        <v>1.4062137964717529</v>
      </c>
      <c r="S11">
        <v>1.406218577267017</v>
      </c>
      <c r="T11">
        <v>1.4062194484106181</v>
      </c>
      <c r="U11">
        <v>1.406260184778453</v>
      </c>
      <c r="V11">
        <v>1.406260184778453</v>
      </c>
    </row>
    <row r="12" spans="1:22" ht="15" customHeight="1" x14ac:dyDescent="0.25">
      <c r="A12" s="123"/>
      <c r="B12" s="3">
        <f t="shared" si="0"/>
        <v>9</v>
      </c>
      <c r="C12" s="3" t="s">
        <v>52</v>
      </c>
      <c r="D12" s="3">
        <v>2.5</v>
      </c>
      <c r="E12" s="3"/>
      <c r="F12" s="3"/>
      <c r="G12">
        <v>8.3999999999999995E-3</v>
      </c>
      <c r="H12">
        <v>0.1573</v>
      </c>
      <c r="I12">
        <v>6.3200000000000006E-2</v>
      </c>
      <c r="J12">
        <v>3.32E-2</v>
      </c>
      <c r="K12">
        <v>0.2316</v>
      </c>
      <c r="L12">
        <v>0.16220000000000001</v>
      </c>
      <c r="M12">
        <v>0.20699999999999999</v>
      </c>
      <c r="N12">
        <v>0.25290000000000001</v>
      </c>
      <c r="O12">
        <v>1.168243330137668</v>
      </c>
      <c r="P12">
        <v>1.309414145815097</v>
      </c>
      <c r="Q12">
        <v>1.31121374319741</v>
      </c>
      <c r="R12">
        <v>1.316790156735884</v>
      </c>
      <c r="S12">
        <v>1.316809236596425</v>
      </c>
      <c r="T12">
        <v>1.3168138579572031</v>
      </c>
      <c r="U12">
        <v>1.316842779672539</v>
      </c>
      <c r="V12">
        <v>1.316842779672539</v>
      </c>
    </row>
    <row r="13" spans="1:22" ht="15" customHeight="1" x14ac:dyDescent="0.25">
      <c r="A13" s="119"/>
      <c r="B13" s="120"/>
      <c r="C13" s="120"/>
      <c r="D13" s="121"/>
      <c r="E13" s="4" t="s">
        <v>75</v>
      </c>
      <c r="F13" s="4"/>
    </row>
    <row r="14" spans="1:22" ht="15" customHeight="1" x14ac:dyDescent="0.25">
      <c r="A14" s="122" t="s">
        <v>15</v>
      </c>
      <c r="B14" s="3">
        <f>B12+1</f>
        <v>10</v>
      </c>
      <c r="C14" s="3" t="s">
        <v>76</v>
      </c>
      <c r="D14" s="3">
        <v>17</v>
      </c>
      <c r="E14" s="3"/>
      <c r="F14" s="3"/>
      <c r="G14">
        <v>2.87E-2</v>
      </c>
      <c r="H14">
        <v>0.19070000000000001</v>
      </c>
      <c r="I14">
        <v>2.1600000000000001E-2</v>
      </c>
      <c r="J14">
        <v>6.1199999999999997E-2</v>
      </c>
      <c r="K14">
        <v>0.23280000000000001</v>
      </c>
      <c r="L14">
        <v>0.218</v>
      </c>
      <c r="M14">
        <v>0.15049999999999999</v>
      </c>
      <c r="N14">
        <v>0.1978</v>
      </c>
      <c r="O14">
        <v>1.1470808066006031</v>
      </c>
      <c r="P14">
        <v>1.4377185802806201</v>
      </c>
      <c r="Q14">
        <v>1.4423600041076281</v>
      </c>
      <c r="R14">
        <v>1.4439874324101709</v>
      </c>
      <c r="S14">
        <v>1.4474884995221939</v>
      </c>
      <c r="T14">
        <v>1.447635215928192</v>
      </c>
      <c r="U14">
        <v>1.4476378434746739</v>
      </c>
      <c r="V14">
        <v>1.4476378434746739</v>
      </c>
    </row>
    <row r="15" spans="1:22" ht="15" customHeight="1" x14ac:dyDescent="0.25">
      <c r="A15" s="123"/>
      <c r="B15" s="3">
        <f t="shared" ref="B15:B22" si="1">B14+1</f>
        <v>11</v>
      </c>
      <c r="C15" s="3" t="s">
        <v>25</v>
      </c>
      <c r="D15" s="3">
        <v>18</v>
      </c>
      <c r="E15" s="3"/>
      <c r="F15" s="3"/>
      <c r="G15">
        <v>4.7000000000000002E-3</v>
      </c>
      <c r="H15">
        <v>0.1648</v>
      </c>
      <c r="I15">
        <v>2.5999999999999999E-2</v>
      </c>
      <c r="J15">
        <v>2.8400000000000002E-2</v>
      </c>
      <c r="K15">
        <v>0.2334</v>
      </c>
      <c r="L15">
        <v>0.20430000000000001</v>
      </c>
      <c r="M15">
        <v>0.16550000000000001</v>
      </c>
      <c r="N15">
        <v>0.21260000000000001</v>
      </c>
      <c r="O15">
        <v>1.1415895325169889</v>
      </c>
      <c r="P15">
        <v>1.2474793026359861</v>
      </c>
      <c r="Q15">
        <v>1.250653641754337</v>
      </c>
      <c r="R15">
        <v>1.253859978827921</v>
      </c>
      <c r="S15">
        <v>1.258198254897342</v>
      </c>
      <c r="T15">
        <v>1.2588977540444579</v>
      </c>
      <c r="U15">
        <v>1.258920811953365</v>
      </c>
      <c r="V15">
        <v>1.258920811953365</v>
      </c>
    </row>
    <row r="16" spans="1:22" ht="15" customHeight="1" x14ac:dyDescent="0.25">
      <c r="A16" s="123"/>
      <c r="B16" s="3">
        <f t="shared" si="1"/>
        <v>12</v>
      </c>
      <c r="C16" s="3" t="s">
        <v>47</v>
      </c>
      <c r="D16" s="3">
        <v>9</v>
      </c>
      <c r="E16" s="3"/>
      <c r="F16" s="3"/>
      <c r="G16">
        <v>9.4999999999999998E-3</v>
      </c>
      <c r="H16">
        <v>0.17119999999999999</v>
      </c>
      <c r="I16">
        <v>3.1199999999999999E-2</v>
      </c>
      <c r="J16">
        <v>3.2599999999999997E-2</v>
      </c>
      <c r="K16">
        <v>0.2404</v>
      </c>
      <c r="L16">
        <v>0.21199999999999999</v>
      </c>
      <c r="M16">
        <v>0.15920000000000001</v>
      </c>
      <c r="N16">
        <v>0.20619999999999999</v>
      </c>
      <c r="O16">
        <v>1.0155172571005171</v>
      </c>
      <c r="P16">
        <v>1.188582444415111</v>
      </c>
      <c r="Q16">
        <v>1.1892708651392541</v>
      </c>
      <c r="R16">
        <v>1.2020932708441281</v>
      </c>
      <c r="S16">
        <v>1.203682276926664</v>
      </c>
      <c r="T16">
        <v>1.2036886237518749</v>
      </c>
      <c r="U16">
        <v>1.2043099832802531</v>
      </c>
      <c r="V16">
        <v>1.2043099832802531</v>
      </c>
    </row>
    <row r="17" spans="1:22" ht="15" customHeight="1" x14ac:dyDescent="0.25">
      <c r="A17" s="123"/>
      <c r="B17" s="3">
        <f t="shared" si="1"/>
        <v>13</v>
      </c>
      <c r="C17" s="3" t="s">
        <v>25</v>
      </c>
      <c r="D17" s="3">
        <v>28</v>
      </c>
      <c r="E17" s="3"/>
      <c r="F17" s="3"/>
      <c r="G17">
        <v>4.5999999999999999E-3</v>
      </c>
      <c r="H17">
        <v>0.16320000000000001</v>
      </c>
      <c r="I17">
        <v>3.7499999999999999E-2</v>
      </c>
      <c r="J17">
        <v>2.5100000000000001E-2</v>
      </c>
      <c r="K17">
        <v>0.22320000000000001</v>
      </c>
      <c r="L17">
        <v>0.18210000000000001</v>
      </c>
      <c r="M17">
        <v>0.1749</v>
      </c>
      <c r="N17">
        <v>0.222</v>
      </c>
      <c r="O17">
        <v>1.1389120869962579</v>
      </c>
      <c r="P17">
        <v>1.2316647767400031</v>
      </c>
      <c r="Q17">
        <v>1.2325048894826529</v>
      </c>
      <c r="R17">
        <v>1.234355315964665</v>
      </c>
      <c r="S17">
        <v>1.2343783146646981</v>
      </c>
      <c r="T17">
        <v>1.2344133657612719</v>
      </c>
      <c r="U17">
        <v>1.234467714139821</v>
      </c>
      <c r="V17">
        <v>1.234467714139821</v>
      </c>
    </row>
    <row r="18" spans="1:22" ht="15" customHeight="1" x14ac:dyDescent="0.25">
      <c r="A18" s="123"/>
      <c r="B18" s="3">
        <f t="shared" si="1"/>
        <v>14</v>
      </c>
      <c r="C18" s="3" t="s">
        <v>42</v>
      </c>
      <c r="D18" s="3">
        <v>21</v>
      </c>
      <c r="E18" s="3"/>
      <c r="F18" s="3"/>
      <c r="G18">
        <v>1.44E-2</v>
      </c>
      <c r="H18">
        <v>0.14829999999999999</v>
      </c>
      <c r="I18">
        <v>5.57E-2</v>
      </c>
      <c r="J18">
        <v>2.3900000000000001E-2</v>
      </c>
      <c r="K18">
        <v>0.224</v>
      </c>
      <c r="L18">
        <v>0.16919999999999999</v>
      </c>
      <c r="M18">
        <v>0.1726</v>
      </c>
      <c r="N18">
        <v>0.21970000000000001</v>
      </c>
      <c r="O18">
        <v>1.3671872144100179</v>
      </c>
      <c r="P18">
        <v>1.3861472751869981</v>
      </c>
      <c r="Q18">
        <v>1.388213770964996</v>
      </c>
      <c r="R18">
        <v>1.3892063096310669</v>
      </c>
      <c r="S18">
        <v>1.3892646806893689</v>
      </c>
      <c r="T18">
        <v>1.389710863715621</v>
      </c>
      <c r="U18">
        <v>1.3897736238574061</v>
      </c>
      <c r="V18">
        <v>1.3897736238574061</v>
      </c>
    </row>
    <row r="19" spans="1:22" ht="15" customHeight="1" x14ac:dyDescent="0.25">
      <c r="A19" s="123"/>
      <c r="B19" s="3">
        <f t="shared" si="1"/>
        <v>15</v>
      </c>
      <c r="C19" s="3" t="s">
        <v>77</v>
      </c>
      <c r="D19" s="3">
        <v>37</v>
      </c>
      <c r="E19" s="3"/>
      <c r="F19" s="3"/>
      <c r="G19">
        <v>1.78E-2</v>
      </c>
      <c r="H19">
        <v>0.17910000000000001</v>
      </c>
      <c r="I19">
        <v>1.24E-2</v>
      </c>
      <c r="J19">
        <v>4.58E-2</v>
      </c>
      <c r="K19">
        <v>0.219</v>
      </c>
      <c r="L19">
        <v>0.17510000000000001</v>
      </c>
      <c r="M19">
        <v>0.18010000000000001</v>
      </c>
      <c r="N19">
        <v>0.2273</v>
      </c>
      <c r="O19">
        <v>1.208174049404048</v>
      </c>
      <c r="P19">
        <v>1.364519613479092</v>
      </c>
      <c r="Q19">
        <v>1.365445499982054</v>
      </c>
      <c r="R19">
        <v>1.365938018411943</v>
      </c>
      <c r="S19">
        <v>1.366212293108886</v>
      </c>
      <c r="T19">
        <v>1.367640485242094</v>
      </c>
      <c r="U19">
        <v>1.3679196661047861</v>
      </c>
      <c r="V19">
        <v>1.3679196661047861</v>
      </c>
    </row>
    <row r="20" spans="1:22" ht="15" customHeight="1" x14ac:dyDescent="0.25">
      <c r="A20" s="123"/>
      <c r="B20" s="3">
        <f t="shared" si="1"/>
        <v>16</v>
      </c>
      <c r="C20" s="3" t="s">
        <v>47</v>
      </c>
      <c r="D20" s="3">
        <v>8</v>
      </c>
      <c r="E20" s="3"/>
      <c r="F20" s="3"/>
      <c r="G20">
        <v>2.9399999999999999E-2</v>
      </c>
      <c r="H20">
        <v>0.13489999999999999</v>
      </c>
      <c r="I20">
        <v>7.8700000000000006E-2</v>
      </c>
      <c r="J20">
        <v>3.8899999999999997E-2</v>
      </c>
      <c r="K20">
        <v>0.22270000000000001</v>
      </c>
      <c r="L20">
        <v>0.1573</v>
      </c>
      <c r="M20">
        <v>0.15240000000000001</v>
      </c>
      <c r="N20">
        <v>0.1996</v>
      </c>
      <c r="O20">
        <v>1.626450817153634</v>
      </c>
      <c r="P20">
        <v>1.626685895881343</v>
      </c>
      <c r="Q20">
        <v>1.637537358024947</v>
      </c>
      <c r="R20">
        <v>1.6385862829812401</v>
      </c>
      <c r="S20">
        <v>1.642417719356615</v>
      </c>
      <c r="T20">
        <v>1.6425486870433621</v>
      </c>
      <c r="U20">
        <v>1.642721372154083</v>
      </c>
      <c r="V20">
        <v>1.642721372154083</v>
      </c>
    </row>
    <row r="21" spans="1:22" ht="15" customHeight="1" x14ac:dyDescent="0.25">
      <c r="A21" s="123"/>
      <c r="B21" s="3">
        <f t="shared" si="1"/>
        <v>17</v>
      </c>
      <c r="C21" s="3" t="s">
        <v>50</v>
      </c>
      <c r="D21" s="3">
        <v>0.5</v>
      </c>
      <c r="E21" s="3"/>
      <c r="F21" s="3"/>
      <c r="G21">
        <v>1.2E-2</v>
      </c>
      <c r="H21">
        <v>0.15110000000000001</v>
      </c>
      <c r="I21">
        <v>5.1900000000000002E-2</v>
      </c>
      <c r="J21">
        <v>2.23E-2</v>
      </c>
      <c r="K21">
        <v>0.2145</v>
      </c>
      <c r="L21">
        <v>0.16039999999999999</v>
      </c>
      <c r="M21">
        <v>0.1585</v>
      </c>
      <c r="N21">
        <v>0.20549999999999999</v>
      </c>
      <c r="O21">
        <v>1.2112782162063029</v>
      </c>
      <c r="P21">
        <v>1.2412249559700219</v>
      </c>
      <c r="Q21">
        <v>1.2442349798392971</v>
      </c>
      <c r="R21">
        <v>1.244568848105353</v>
      </c>
      <c r="S21">
        <v>1.244839422918981</v>
      </c>
      <c r="T21">
        <v>1.2449857293057931</v>
      </c>
      <c r="U21">
        <v>1.245150750391419</v>
      </c>
      <c r="V21">
        <v>1.245150750391419</v>
      </c>
    </row>
    <row r="22" spans="1:22" ht="15" customHeight="1" x14ac:dyDescent="0.25">
      <c r="A22" s="123"/>
      <c r="B22" s="3">
        <f t="shared" si="1"/>
        <v>18</v>
      </c>
      <c r="C22" s="3" t="s">
        <v>19</v>
      </c>
      <c r="D22" s="3">
        <v>1.5</v>
      </c>
      <c r="E22" s="3"/>
      <c r="F22" s="3"/>
      <c r="G22">
        <v>1.9800000000000002E-2</v>
      </c>
      <c r="H22">
        <v>0.1426</v>
      </c>
      <c r="I22">
        <v>5.3800000000000001E-2</v>
      </c>
      <c r="J22">
        <v>1.95E-2</v>
      </c>
      <c r="K22">
        <v>0.2155</v>
      </c>
      <c r="L22">
        <v>0.18679999999999999</v>
      </c>
      <c r="M22">
        <v>0.13</v>
      </c>
      <c r="N22">
        <v>0.17730000000000001</v>
      </c>
      <c r="O22">
        <v>1.4437813736503879</v>
      </c>
      <c r="P22">
        <v>1.4466683387038051</v>
      </c>
      <c r="Q22">
        <v>1.470672382650182</v>
      </c>
      <c r="R22">
        <v>1.472092513267873</v>
      </c>
      <c r="S22">
        <v>1.4733344274557441</v>
      </c>
      <c r="T22">
        <v>1.4734842786440481</v>
      </c>
      <c r="U22">
        <v>1.473593169261421</v>
      </c>
      <c r="V22">
        <v>1.473593169261421</v>
      </c>
    </row>
    <row r="23" spans="1:22" ht="15" customHeight="1" x14ac:dyDescent="0.25">
      <c r="A23" s="119"/>
      <c r="B23" s="120"/>
      <c r="C23" s="120"/>
      <c r="D23" s="121"/>
      <c r="E23" s="4" t="s">
        <v>75</v>
      </c>
      <c r="F23" s="4"/>
    </row>
    <row r="24" spans="1:22" ht="15" customHeight="1" x14ac:dyDescent="0.25">
      <c r="A24" s="122" t="s">
        <v>15</v>
      </c>
      <c r="B24" s="3">
        <f>B22+1</f>
        <v>19</v>
      </c>
      <c r="C24" s="3" t="s">
        <v>78</v>
      </c>
      <c r="D24" s="3">
        <v>12</v>
      </c>
      <c r="E24" s="3"/>
      <c r="F24" s="3"/>
      <c r="G24">
        <v>3.5900000000000001E-2</v>
      </c>
      <c r="H24">
        <v>0.1273</v>
      </c>
      <c r="I24">
        <v>7.7299999999999994E-2</v>
      </c>
      <c r="J24">
        <v>3.61E-2</v>
      </c>
      <c r="K24">
        <v>0.27089999999999997</v>
      </c>
      <c r="L24">
        <v>0.1346</v>
      </c>
      <c r="M24">
        <v>0.24349999999999999</v>
      </c>
      <c r="N24">
        <v>0.29039999999999999</v>
      </c>
      <c r="O24">
        <v>1.813649200417774</v>
      </c>
      <c r="P24">
        <v>1.8137147157377891</v>
      </c>
      <c r="Q24">
        <v>1.8147763722968999</v>
      </c>
      <c r="R24">
        <v>1.8191971454378391</v>
      </c>
      <c r="S24">
        <v>1.8198203509358579</v>
      </c>
      <c r="T24">
        <v>1.820465792596949</v>
      </c>
      <c r="U24">
        <v>1.8204657933475881</v>
      </c>
      <c r="V24">
        <v>1.8204657933475881</v>
      </c>
    </row>
    <row r="25" spans="1:22" ht="15" customHeight="1" x14ac:dyDescent="0.25">
      <c r="A25" s="123"/>
      <c r="B25" s="3">
        <f t="shared" ref="B25:B32" si="2">B24+1</f>
        <v>20</v>
      </c>
      <c r="C25" s="3" t="s">
        <v>42</v>
      </c>
      <c r="D25" s="3">
        <v>29</v>
      </c>
      <c r="E25" s="3"/>
      <c r="F25" s="3"/>
      <c r="G25">
        <v>2.93E-2</v>
      </c>
      <c r="H25">
        <v>0.13389999999999999</v>
      </c>
      <c r="I25">
        <v>8.9599999999999999E-2</v>
      </c>
      <c r="J25">
        <v>5.0700000000000002E-2</v>
      </c>
      <c r="K25">
        <v>0.25740000000000002</v>
      </c>
      <c r="L25">
        <v>0.15040000000000001</v>
      </c>
      <c r="M25">
        <v>0.2177</v>
      </c>
      <c r="N25">
        <v>0.26440000000000002</v>
      </c>
      <c r="O25">
        <v>1.6497738853147541</v>
      </c>
      <c r="P25">
        <v>1.657026088881058</v>
      </c>
      <c r="Q25">
        <v>1.6571947948101191</v>
      </c>
      <c r="R25">
        <v>1.657824045083536</v>
      </c>
      <c r="S25">
        <v>1.6594732686429789</v>
      </c>
      <c r="T25">
        <v>1.6598724934282669</v>
      </c>
      <c r="U25">
        <v>1.659875427923273</v>
      </c>
      <c r="V25">
        <v>1.659875427923273</v>
      </c>
    </row>
    <row r="26" spans="1:22" ht="15" customHeight="1" x14ac:dyDescent="0.25">
      <c r="A26" s="123"/>
      <c r="B26" s="3">
        <f t="shared" si="2"/>
        <v>21</v>
      </c>
      <c r="C26" s="3" t="s">
        <v>79</v>
      </c>
      <c r="D26" s="3">
        <v>6</v>
      </c>
      <c r="E26" s="3"/>
      <c r="F26" s="3"/>
      <c r="G26">
        <v>8.2000000000000007E-3</v>
      </c>
      <c r="H26">
        <v>0.1613</v>
      </c>
      <c r="I26">
        <v>5.0700000000000002E-2</v>
      </c>
      <c r="J26">
        <v>2.5700000000000001E-2</v>
      </c>
      <c r="K26">
        <v>0.2072</v>
      </c>
      <c r="L26">
        <v>0.1673</v>
      </c>
      <c r="M26">
        <v>0.17560000000000001</v>
      </c>
      <c r="N26">
        <v>0.22259999999999999</v>
      </c>
      <c r="O26">
        <v>1.097020017873062</v>
      </c>
      <c r="P26">
        <v>1.1688578183121441</v>
      </c>
      <c r="Q26">
        <v>1.168884405913664</v>
      </c>
      <c r="R26">
        <v>1.172826725743052</v>
      </c>
      <c r="S26">
        <v>1.1780555393007039</v>
      </c>
      <c r="T26">
        <v>1.178095267351899</v>
      </c>
      <c r="U26">
        <v>1.178990618617483</v>
      </c>
      <c r="V26">
        <v>1.178990618617483</v>
      </c>
    </row>
    <row r="27" spans="1:22" ht="15" customHeight="1" x14ac:dyDescent="0.25">
      <c r="A27" s="123"/>
      <c r="B27" s="3">
        <f t="shared" si="2"/>
        <v>22</v>
      </c>
      <c r="C27" s="3" t="s">
        <v>72</v>
      </c>
      <c r="D27" s="3">
        <v>4.5</v>
      </c>
      <c r="E27" s="3"/>
      <c r="F27" s="3"/>
      <c r="G27">
        <v>3.6999999999999998E-2</v>
      </c>
      <c r="H27">
        <v>0.1255</v>
      </c>
      <c r="I27">
        <v>7.6700000000000004E-2</v>
      </c>
      <c r="J27">
        <v>3.5799999999999998E-2</v>
      </c>
      <c r="K27">
        <v>0.24349999999999999</v>
      </c>
      <c r="L27">
        <v>0.1222</v>
      </c>
      <c r="M27">
        <v>0.2233</v>
      </c>
      <c r="N27">
        <v>0.27</v>
      </c>
      <c r="O27">
        <v>1.638220106410696</v>
      </c>
      <c r="P27">
        <v>1.6382203943888589</v>
      </c>
      <c r="Q27">
        <v>1.638604371195433</v>
      </c>
      <c r="R27">
        <v>1.6431647624176471</v>
      </c>
      <c r="S27">
        <v>1.6432551854031849</v>
      </c>
      <c r="T27">
        <v>1.643258220528734</v>
      </c>
      <c r="U27">
        <v>1.643372924766036</v>
      </c>
      <c r="V27">
        <v>1.643372924766036</v>
      </c>
    </row>
    <row r="28" spans="1:22" ht="15" customHeight="1" x14ac:dyDescent="0.25">
      <c r="A28" s="123"/>
      <c r="B28" s="3">
        <f t="shared" si="2"/>
        <v>23</v>
      </c>
      <c r="C28" s="3" t="s">
        <v>16</v>
      </c>
      <c r="D28" s="3">
        <v>43</v>
      </c>
      <c r="E28" s="3"/>
      <c r="F28" s="3"/>
      <c r="G28">
        <v>8.0999999999999996E-3</v>
      </c>
      <c r="H28">
        <v>0.16930000000000001</v>
      </c>
      <c r="I28">
        <v>2.46E-2</v>
      </c>
      <c r="J28">
        <v>3.2199999999999999E-2</v>
      </c>
      <c r="K28">
        <v>0.24060000000000001</v>
      </c>
      <c r="L28">
        <v>0.14549999999999999</v>
      </c>
      <c r="M28">
        <v>0.219</v>
      </c>
      <c r="N28">
        <v>0.26579999999999998</v>
      </c>
      <c r="O28">
        <v>0.9969411014220142</v>
      </c>
      <c r="P28">
        <v>1.185624997210289</v>
      </c>
      <c r="Q28">
        <v>1.194454204269604</v>
      </c>
      <c r="R28">
        <v>1.1991771726421689</v>
      </c>
      <c r="S28">
        <v>1.19924363907096</v>
      </c>
      <c r="T28">
        <v>1.199408634926328</v>
      </c>
      <c r="U28">
        <v>1.199601186167216</v>
      </c>
      <c r="V28">
        <v>1.199601186167216</v>
      </c>
    </row>
    <row r="29" spans="1:22" ht="15" customHeight="1" x14ac:dyDescent="0.25">
      <c r="A29" s="123"/>
      <c r="B29" s="3">
        <f t="shared" si="2"/>
        <v>24</v>
      </c>
      <c r="C29" s="3" t="s">
        <v>27</v>
      </c>
      <c r="D29" s="3">
        <v>12.5</v>
      </c>
      <c r="E29" s="3"/>
      <c r="F29" s="3"/>
      <c r="G29">
        <v>2.4400000000000002E-2</v>
      </c>
      <c r="H29">
        <v>0.13789999999999999</v>
      </c>
      <c r="I29">
        <v>6.2300000000000001E-2</v>
      </c>
      <c r="J29">
        <v>2.52E-2</v>
      </c>
      <c r="K29">
        <v>0.19070000000000001</v>
      </c>
      <c r="L29">
        <v>0.1452</v>
      </c>
      <c r="M29">
        <v>0.1762</v>
      </c>
      <c r="N29">
        <v>0.223</v>
      </c>
      <c r="O29">
        <v>1.26389321598557</v>
      </c>
      <c r="P29">
        <v>1.2649338115645099</v>
      </c>
      <c r="Q29">
        <v>1.265751006929098</v>
      </c>
      <c r="R29">
        <v>1.2657628939738641</v>
      </c>
      <c r="S29">
        <v>1.265764180714479</v>
      </c>
      <c r="T29">
        <v>1.2661511551513931</v>
      </c>
      <c r="U29">
        <v>1.266203744873887</v>
      </c>
      <c r="V29">
        <v>1.266203744873887</v>
      </c>
    </row>
    <row r="30" spans="1:22" ht="15" customHeight="1" x14ac:dyDescent="0.25">
      <c r="A30" s="123"/>
      <c r="B30" s="3">
        <f t="shared" si="2"/>
        <v>25</v>
      </c>
      <c r="C30" s="3" t="s">
        <v>46</v>
      </c>
      <c r="D30" s="3">
        <v>18</v>
      </c>
      <c r="E30" s="3"/>
      <c r="F30" s="3"/>
      <c r="G30">
        <v>2.6700000000000002E-2</v>
      </c>
      <c r="H30">
        <v>0.13589999999999999</v>
      </c>
      <c r="I30">
        <v>6.8099999999999994E-2</v>
      </c>
      <c r="J30">
        <v>2.9700000000000001E-2</v>
      </c>
      <c r="K30">
        <v>0.1938</v>
      </c>
      <c r="L30">
        <v>0.1502</v>
      </c>
      <c r="M30">
        <v>0.1963</v>
      </c>
      <c r="N30">
        <v>0.2429</v>
      </c>
      <c r="O30">
        <v>1.3349371163043151</v>
      </c>
      <c r="P30">
        <v>1.3351753451446779</v>
      </c>
      <c r="Q30">
        <v>1.3397917029054549</v>
      </c>
      <c r="R30">
        <v>1.3403826638516381</v>
      </c>
      <c r="S30">
        <v>1.340515170514182</v>
      </c>
      <c r="T30">
        <v>1.34068962300234</v>
      </c>
      <c r="U30">
        <v>1.34087536881823</v>
      </c>
      <c r="V30">
        <v>1.34087536881823</v>
      </c>
    </row>
    <row r="31" spans="1:22" ht="15" customHeight="1" x14ac:dyDescent="0.25">
      <c r="A31" s="123"/>
      <c r="B31" s="3">
        <f t="shared" si="2"/>
        <v>26</v>
      </c>
      <c r="C31" s="3" t="s">
        <v>42</v>
      </c>
      <c r="D31" s="3">
        <v>20</v>
      </c>
      <c r="E31" s="3"/>
      <c r="F31" s="3"/>
      <c r="G31">
        <v>4.2500000000000003E-2</v>
      </c>
      <c r="H31">
        <v>0.11990000000000001</v>
      </c>
      <c r="I31">
        <v>7.3099999999999998E-2</v>
      </c>
      <c r="J31">
        <v>3.0800000000000001E-2</v>
      </c>
      <c r="K31">
        <v>0.20849999999999999</v>
      </c>
      <c r="L31">
        <v>0.13450000000000001</v>
      </c>
      <c r="M31">
        <v>0.19339999999999999</v>
      </c>
      <c r="N31">
        <v>0.24010000000000001</v>
      </c>
      <c r="O31">
        <v>1.563601104354134</v>
      </c>
      <c r="P31">
        <v>1.573930397505326</v>
      </c>
      <c r="Q31">
        <v>1.5745704624911621</v>
      </c>
      <c r="R31">
        <v>1.5758825202073541</v>
      </c>
      <c r="S31">
        <v>1.577858688371216</v>
      </c>
      <c r="T31">
        <v>1.578586225515592</v>
      </c>
      <c r="U31">
        <v>1.5786242573618621</v>
      </c>
      <c r="V31">
        <v>1.5786242573618621</v>
      </c>
    </row>
    <row r="32" spans="1:22" ht="15" customHeight="1" x14ac:dyDescent="0.25">
      <c r="A32" s="123"/>
      <c r="B32" s="3">
        <f t="shared" si="2"/>
        <v>27</v>
      </c>
      <c r="C32" s="3" t="s">
        <v>80</v>
      </c>
      <c r="D32" s="3">
        <v>10.5</v>
      </c>
      <c r="E32" s="3"/>
      <c r="F32" s="3"/>
      <c r="G32">
        <v>3.9100000000000003E-2</v>
      </c>
      <c r="H32">
        <v>0.1231</v>
      </c>
      <c r="I32">
        <v>7.3200000000000001E-2</v>
      </c>
      <c r="J32">
        <v>3.2000000000000001E-2</v>
      </c>
      <c r="K32">
        <v>0.20649999999999999</v>
      </c>
      <c r="L32">
        <v>0.15179999999999999</v>
      </c>
      <c r="M32">
        <v>0.19489999999999999</v>
      </c>
      <c r="N32">
        <v>0.24149999999999999</v>
      </c>
      <c r="O32">
        <v>1.505977598361889</v>
      </c>
      <c r="P32">
        <v>1.508840690108799</v>
      </c>
      <c r="Q32">
        <v>1.5091208019441931</v>
      </c>
      <c r="R32">
        <v>1.509144488271279</v>
      </c>
      <c r="S32">
        <v>1.5141064487337179</v>
      </c>
      <c r="T32">
        <v>1.5141690280435851</v>
      </c>
      <c r="U32">
        <v>1.5141739190009471</v>
      </c>
      <c r="V32">
        <v>1.5141739190009471</v>
      </c>
    </row>
    <row r="33" spans="1:22" ht="15" customHeight="1" x14ac:dyDescent="0.25">
      <c r="A33" s="119"/>
      <c r="B33" s="120"/>
      <c r="C33" s="120"/>
      <c r="D33" s="121"/>
      <c r="E33" s="4" t="s">
        <v>75</v>
      </c>
      <c r="F33" s="4"/>
    </row>
    <row r="34" spans="1:22" ht="15" customHeight="1" x14ac:dyDescent="0.25">
      <c r="A34" s="122" t="s">
        <v>15</v>
      </c>
      <c r="B34" s="3">
        <f>B32+1</f>
        <v>28</v>
      </c>
      <c r="C34" s="3" t="s">
        <v>17</v>
      </c>
      <c r="D34" s="3">
        <v>1.5</v>
      </c>
      <c r="E34" s="3"/>
      <c r="F34" s="3"/>
      <c r="G34">
        <v>1.15E-2</v>
      </c>
      <c r="H34">
        <v>0.15329999999999999</v>
      </c>
      <c r="I34">
        <v>4.7699999999999999E-2</v>
      </c>
      <c r="J34">
        <v>1.9300000000000001E-2</v>
      </c>
      <c r="K34">
        <v>0.2074</v>
      </c>
      <c r="L34">
        <v>0.16900000000000001</v>
      </c>
      <c r="M34">
        <v>0.1348</v>
      </c>
      <c r="N34">
        <v>0.1817</v>
      </c>
      <c r="O34">
        <v>1.0127641704275669</v>
      </c>
      <c r="P34">
        <v>1.0356535215479219</v>
      </c>
      <c r="Q34">
        <v>1.043154863596381</v>
      </c>
      <c r="R34">
        <v>1.0503141468430379</v>
      </c>
      <c r="S34">
        <v>1.055568413509324</v>
      </c>
      <c r="T34">
        <v>1.0599656974936751</v>
      </c>
      <c r="U34">
        <v>1.0626038652633849</v>
      </c>
      <c r="V34">
        <v>1.0626038652633849</v>
      </c>
    </row>
    <row r="35" spans="1:22" ht="15" customHeight="1" x14ac:dyDescent="0.25">
      <c r="A35" s="123"/>
      <c r="B35" s="3">
        <f t="shared" ref="B35:B42" si="3">B34+1</f>
        <v>29</v>
      </c>
      <c r="C35" s="3" t="s">
        <v>50</v>
      </c>
      <c r="D35" s="3">
        <v>1</v>
      </c>
      <c r="E35" s="3"/>
      <c r="F35" s="3"/>
      <c r="G35">
        <v>3.7000000000000002E-3</v>
      </c>
      <c r="H35">
        <v>0.16259999999999999</v>
      </c>
      <c r="I35">
        <v>3.3300000000000003E-2</v>
      </c>
      <c r="J35">
        <v>2.5399999999999999E-2</v>
      </c>
      <c r="K35">
        <v>0.19939999999999999</v>
      </c>
      <c r="L35">
        <v>0.17349999999999999</v>
      </c>
      <c r="M35">
        <v>0.18290000000000001</v>
      </c>
      <c r="N35">
        <v>0.2298</v>
      </c>
      <c r="O35">
        <v>0.97776124832584232</v>
      </c>
      <c r="P35">
        <v>1.03761594491269</v>
      </c>
      <c r="Q35">
        <v>1.067099604518305</v>
      </c>
      <c r="R35">
        <v>1.0692530583400921</v>
      </c>
      <c r="S35">
        <v>1.0720907114722289</v>
      </c>
      <c r="T35">
        <v>1.07213616578013</v>
      </c>
      <c r="U35">
        <v>1.072308680845379</v>
      </c>
      <c r="V35">
        <v>1.072308680845379</v>
      </c>
    </row>
    <row r="36" spans="1:22" ht="15" customHeight="1" x14ac:dyDescent="0.25">
      <c r="A36" s="123"/>
      <c r="B36" s="3">
        <f t="shared" si="3"/>
        <v>30</v>
      </c>
      <c r="C36" s="3" t="s">
        <v>56</v>
      </c>
      <c r="D36" s="3">
        <v>6.5</v>
      </c>
      <c r="E36" s="3"/>
      <c r="F36" s="3"/>
      <c r="G36">
        <v>2.8E-3</v>
      </c>
      <c r="H36">
        <v>0.16470000000000001</v>
      </c>
      <c r="I36">
        <v>1.8499999999999999E-2</v>
      </c>
      <c r="J36">
        <v>3.39E-2</v>
      </c>
      <c r="K36">
        <v>0.17480000000000001</v>
      </c>
      <c r="L36">
        <v>0.2044</v>
      </c>
      <c r="M36">
        <v>0.14749999999999999</v>
      </c>
      <c r="N36">
        <v>0.19439999999999999</v>
      </c>
      <c r="O36">
        <v>0.76785132851664173</v>
      </c>
      <c r="P36">
        <v>0.8360474123564211</v>
      </c>
      <c r="Q36">
        <v>0.85835734186091006</v>
      </c>
      <c r="R36">
        <v>0.86785990253633005</v>
      </c>
      <c r="S36">
        <v>0.86963747864079421</v>
      </c>
      <c r="T36">
        <v>0.86995390800154571</v>
      </c>
      <c r="U36">
        <v>0.87034701113343893</v>
      </c>
      <c r="V36">
        <v>0.87034701113343893</v>
      </c>
    </row>
    <row r="37" spans="1:22" ht="15" customHeight="1" x14ac:dyDescent="0.25">
      <c r="A37" s="123"/>
      <c r="B37" s="3">
        <f t="shared" si="3"/>
        <v>31</v>
      </c>
      <c r="C37" s="12" t="s">
        <v>81</v>
      </c>
      <c r="D37" s="3">
        <v>9.5</v>
      </c>
      <c r="E37" s="3"/>
      <c r="F37" s="3"/>
      <c r="G37">
        <v>2.2700000000000001E-2</v>
      </c>
      <c r="H37">
        <v>0.1394</v>
      </c>
      <c r="I37">
        <v>5.4300000000000001E-2</v>
      </c>
      <c r="J37">
        <v>1.89E-2</v>
      </c>
      <c r="K37">
        <v>0.17760000000000001</v>
      </c>
      <c r="L37">
        <v>0.18410000000000001</v>
      </c>
      <c r="M37">
        <v>0.16980000000000001</v>
      </c>
      <c r="N37">
        <v>0.21690000000000001</v>
      </c>
      <c r="O37">
        <v>1.2941482927952539</v>
      </c>
      <c r="P37">
        <v>1.2951567271114039</v>
      </c>
      <c r="Q37">
        <v>1.2991836138753119</v>
      </c>
      <c r="R37">
        <v>1.303406110171236</v>
      </c>
      <c r="S37">
        <v>1.3035026262909439</v>
      </c>
      <c r="T37">
        <v>1.3039509130633249</v>
      </c>
      <c r="U37">
        <v>1.3040213688984441</v>
      </c>
      <c r="V37">
        <v>1.3040213688984441</v>
      </c>
    </row>
    <row r="38" spans="1:22" ht="15" customHeight="1" x14ac:dyDescent="0.25">
      <c r="A38" s="123"/>
      <c r="B38" s="3">
        <f t="shared" si="3"/>
        <v>32</v>
      </c>
      <c r="C38" s="3" t="s">
        <v>29</v>
      </c>
      <c r="D38" s="3">
        <v>11.5</v>
      </c>
      <c r="E38" s="3"/>
      <c r="F38" s="3"/>
      <c r="G38">
        <v>9.2999999999999992E-3</v>
      </c>
      <c r="H38">
        <v>0.15290000000000001</v>
      </c>
      <c r="I38">
        <v>2.7900000000000001E-2</v>
      </c>
      <c r="J38">
        <v>2.1499999999999998E-2</v>
      </c>
      <c r="K38">
        <v>0.18559999999999999</v>
      </c>
      <c r="L38">
        <v>0.20319999999999999</v>
      </c>
      <c r="M38">
        <v>0.17119999999999999</v>
      </c>
      <c r="N38">
        <v>0.21829999999999999</v>
      </c>
      <c r="O38">
        <v>1.090992806012119</v>
      </c>
      <c r="P38">
        <v>1.1030964882136169</v>
      </c>
      <c r="Q38">
        <v>1.113905188333707</v>
      </c>
      <c r="R38">
        <v>1.1190187041974651</v>
      </c>
      <c r="S38">
        <v>1.122617097336484</v>
      </c>
      <c r="T38">
        <v>1.1229757928540549</v>
      </c>
      <c r="U38">
        <v>1.1231145510981559</v>
      </c>
      <c r="V38">
        <v>1.1231145510981559</v>
      </c>
    </row>
    <row r="39" spans="1:22" ht="15" customHeight="1" x14ac:dyDescent="0.25">
      <c r="A39" s="123"/>
      <c r="B39" s="3">
        <f t="shared" si="3"/>
        <v>33</v>
      </c>
      <c r="C39" s="3" t="s">
        <v>82</v>
      </c>
      <c r="D39" s="3">
        <v>3.5</v>
      </c>
      <c r="E39" s="3"/>
      <c r="F39" s="3"/>
      <c r="G39">
        <v>1.4E-2</v>
      </c>
      <c r="H39">
        <v>0.14810000000000001</v>
      </c>
      <c r="I39">
        <v>4.5400000000000003E-2</v>
      </c>
      <c r="J39">
        <v>2.06E-2</v>
      </c>
      <c r="K39">
        <v>0.1976</v>
      </c>
      <c r="L39">
        <v>0.22009999999999999</v>
      </c>
      <c r="M39">
        <v>0.17080000000000001</v>
      </c>
      <c r="N39">
        <v>0.2177</v>
      </c>
      <c r="O39">
        <v>1.072267633271432</v>
      </c>
      <c r="P39">
        <v>1.082996376487751</v>
      </c>
      <c r="Q39">
        <v>1.093130868454645</v>
      </c>
      <c r="R39">
        <v>1.1183832940917671</v>
      </c>
      <c r="S39">
        <v>1.1255392008912919</v>
      </c>
      <c r="T39">
        <v>1.126587372180567</v>
      </c>
      <c r="U39">
        <v>1.126844408894992</v>
      </c>
      <c r="V39">
        <v>1.126844408894992</v>
      </c>
    </row>
    <row r="40" spans="1:22" ht="15" customHeight="1" x14ac:dyDescent="0.25">
      <c r="A40" s="123"/>
      <c r="B40" s="3">
        <f t="shared" si="3"/>
        <v>34</v>
      </c>
      <c r="C40" s="3" t="s">
        <v>30</v>
      </c>
      <c r="D40" s="3">
        <v>13</v>
      </c>
      <c r="E40" s="5"/>
      <c r="F40" s="5"/>
      <c r="G40">
        <v>1.0999999999999999E-2</v>
      </c>
      <c r="H40">
        <v>0.15190000000000001</v>
      </c>
      <c r="I40">
        <v>4.5400000000000003E-2</v>
      </c>
      <c r="J40">
        <v>1.9300000000000001E-2</v>
      </c>
      <c r="K40">
        <v>0.20219999999999999</v>
      </c>
      <c r="L40">
        <v>0.17660000000000001</v>
      </c>
      <c r="M40">
        <v>0.21640000000000001</v>
      </c>
      <c r="N40">
        <v>0.26340000000000002</v>
      </c>
      <c r="O40">
        <v>1.3357534801773441</v>
      </c>
      <c r="P40">
        <v>1.3480425536804701</v>
      </c>
      <c r="Q40">
        <v>1.3644645133253679</v>
      </c>
      <c r="R40">
        <v>1.3657583911798119</v>
      </c>
      <c r="S40">
        <v>1.3667783799671711</v>
      </c>
      <c r="T40">
        <v>1.367115931161148</v>
      </c>
      <c r="U40">
        <v>1.3682695810561201</v>
      </c>
      <c r="V40">
        <v>1.3682695810561201</v>
      </c>
    </row>
    <row r="41" spans="1:22" ht="15" customHeight="1" x14ac:dyDescent="0.25">
      <c r="A41" s="123"/>
      <c r="B41" s="3">
        <f t="shared" si="3"/>
        <v>35</v>
      </c>
      <c r="C41" s="3" t="s">
        <v>53</v>
      </c>
      <c r="D41" s="3">
        <v>6.5</v>
      </c>
      <c r="E41" s="5"/>
      <c r="F41" s="5"/>
      <c r="G41">
        <v>1.3299999999999999E-2</v>
      </c>
      <c r="H41">
        <v>0.14910000000000001</v>
      </c>
      <c r="I41">
        <v>5.3199999999999997E-2</v>
      </c>
      <c r="J41">
        <v>2.3099999999999999E-2</v>
      </c>
      <c r="K41">
        <v>0.17219999999999999</v>
      </c>
      <c r="L41">
        <v>0.18149999999999999</v>
      </c>
      <c r="M41">
        <v>0.1759</v>
      </c>
      <c r="N41">
        <v>0.22259999999999999</v>
      </c>
      <c r="O41">
        <v>1.0235169700740241</v>
      </c>
      <c r="P41">
        <v>1.0323296725536699</v>
      </c>
      <c r="Q41">
        <v>1.051845387069152</v>
      </c>
      <c r="R41">
        <v>1.0613075230849951</v>
      </c>
      <c r="S41">
        <v>1.062042551881851</v>
      </c>
      <c r="T41">
        <v>1.06310652252454</v>
      </c>
      <c r="U41">
        <v>1.063181513129958</v>
      </c>
      <c r="V41">
        <v>1.063181513129958</v>
      </c>
    </row>
    <row r="42" spans="1:22" ht="15" customHeight="1" x14ac:dyDescent="0.25">
      <c r="A42" s="123"/>
      <c r="B42" s="6">
        <f t="shared" si="3"/>
        <v>36</v>
      </c>
      <c r="C42" s="6" t="s">
        <v>83</v>
      </c>
      <c r="D42" s="6">
        <v>17.5</v>
      </c>
      <c r="E42" s="7"/>
      <c r="F42" s="7"/>
      <c r="G42">
        <v>3.9199999999999999E-2</v>
      </c>
      <c r="H42">
        <v>0.12280000000000001</v>
      </c>
      <c r="I42">
        <v>6.7299999999999999E-2</v>
      </c>
      <c r="J42">
        <v>2.6200000000000001E-2</v>
      </c>
      <c r="K42">
        <v>0.19939999999999999</v>
      </c>
      <c r="L42">
        <v>0.1671</v>
      </c>
      <c r="M42">
        <v>0.18779999999999999</v>
      </c>
      <c r="N42">
        <v>0.2346</v>
      </c>
      <c r="O42">
        <v>1.4942123638232441</v>
      </c>
      <c r="P42">
        <v>1.508078837913543</v>
      </c>
      <c r="Q42">
        <v>1.5123640538828531</v>
      </c>
      <c r="R42">
        <v>1.5130271993553139</v>
      </c>
      <c r="S42">
        <v>1.5174335650032811</v>
      </c>
      <c r="T42">
        <v>1.5174898141905391</v>
      </c>
      <c r="U42">
        <v>1.518057516726552</v>
      </c>
      <c r="V42">
        <v>1.518057516726552</v>
      </c>
    </row>
    <row r="43" spans="1:22" ht="15" customHeight="1" x14ac:dyDescent="0.25">
      <c r="A43" s="119"/>
      <c r="B43" s="120"/>
      <c r="C43" s="120"/>
      <c r="D43" s="121"/>
      <c r="E43" s="4" t="s">
        <v>84</v>
      </c>
      <c r="F43" s="8"/>
      <c r="G43" s="9"/>
      <c r="H43" s="10"/>
      <c r="I43" s="10"/>
      <c r="J43" s="10"/>
      <c r="K43" s="10"/>
      <c r="L43" s="10"/>
      <c r="M43" s="10"/>
      <c r="N43" s="11"/>
    </row>
  </sheetData>
  <mergeCells count="15">
    <mergeCell ref="O1:V1"/>
    <mergeCell ref="O2:V2"/>
    <mergeCell ref="A33:D33"/>
    <mergeCell ref="A34:A42"/>
    <mergeCell ref="A43:D43"/>
    <mergeCell ref="A4:A12"/>
    <mergeCell ref="A13:D13"/>
    <mergeCell ref="A14:A22"/>
    <mergeCell ref="A23:D23"/>
    <mergeCell ref="A24:A3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firstPageNumber="0" orientation="portrait"/>
  <headerFooter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3"/>
  <sheetViews>
    <sheetView zoomScale="60" zoomScaleNormal="60" workbookViewId="0">
      <selection activeCell="N29" sqref="N29"/>
    </sheetView>
  </sheetViews>
  <sheetFormatPr baseColWidth="10" defaultColWidth="8.88671875" defaultRowHeight="13.2" x14ac:dyDescent="0.25"/>
  <cols>
    <col min="1" max="1" width="11.5546875" style="15" customWidth="1"/>
    <col min="2" max="2" width="18.109375" style="15" customWidth="1"/>
    <col min="3" max="3" width="11.5546875" style="15" customWidth="1"/>
    <col min="4" max="4" width="17.33203125" style="15" customWidth="1"/>
    <col min="5" max="5" width="23" style="15" customWidth="1"/>
    <col min="6" max="6" width="14.6640625" style="15" customWidth="1"/>
    <col min="7" max="1025" width="11.5546875" style="15" customWidth="1"/>
  </cols>
  <sheetData>
    <row r="1" spans="1:22" ht="17.399999999999999" customHeight="1" x14ac:dyDescent="0.3">
      <c r="G1" s="124" t="s">
        <v>0</v>
      </c>
      <c r="H1" s="125"/>
      <c r="I1" s="125"/>
      <c r="J1" s="125"/>
      <c r="K1" s="125"/>
      <c r="L1" s="125"/>
      <c r="M1" s="125"/>
      <c r="N1" s="126"/>
      <c r="O1" s="117" t="s">
        <v>1</v>
      </c>
      <c r="P1" s="118"/>
      <c r="Q1" s="118"/>
      <c r="R1" s="118"/>
      <c r="S1" s="118"/>
      <c r="T1" s="118"/>
      <c r="U1" s="118"/>
      <c r="V1" s="118"/>
    </row>
    <row r="2" spans="1:22" ht="17.399999999999999" customHeight="1" x14ac:dyDescent="0.3">
      <c r="G2" s="127" t="s">
        <v>2</v>
      </c>
      <c r="H2" s="121"/>
      <c r="I2" s="128" t="s">
        <v>3</v>
      </c>
      <c r="J2" s="121"/>
      <c r="K2" s="128" t="s">
        <v>4</v>
      </c>
      <c r="L2" s="121"/>
      <c r="M2" s="128" t="s">
        <v>5</v>
      </c>
      <c r="N2" s="121"/>
      <c r="O2" s="117" t="s">
        <v>6</v>
      </c>
      <c r="P2" s="118"/>
      <c r="Q2" s="118"/>
      <c r="R2" s="118"/>
      <c r="S2" s="118"/>
      <c r="T2" s="118"/>
      <c r="U2" s="118"/>
      <c r="V2" s="118"/>
    </row>
    <row r="3" spans="1:22" ht="17.399999999999999" customHeight="1" x14ac:dyDescent="0.3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2" t="s">
        <v>13</v>
      </c>
      <c r="H3" s="1" t="s">
        <v>14</v>
      </c>
      <c r="I3" s="1" t="s">
        <v>13</v>
      </c>
      <c r="J3" s="1" t="s">
        <v>14</v>
      </c>
      <c r="K3" s="1" t="s">
        <v>13</v>
      </c>
      <c r="L3" s="1" t="s">
        <v>14</v>
      </c>
      <c r="M3" s="1" t="s">
        <v>13</v>
      </c>
      <c r="N3" s="1" t="s">
        <v>14</v>
      </c>
      <c r="O3" s="16">
        <v>2</v>
      </c>
      <c r="P3" s="16">
        <v>3</v>
      </c>
      <c r="Q3" s="16">
        <v>4</v>
      </c>
      <c r="R3" s="16">
        <v>5</v>
      </c>
      <c r="S3" s="16">
        <v>6</v>
      </c>
      <c r="T3" s="16">
        <v>7</v>
      </c>
      <c r="U3" s="16">
        <v>8</v>
      </c>
      <c r="V3" s="16">
        <v>9</v>
      </c>
    </row>
    <row r="4" spans="1:22" ht="15" customHeight="1" x14ac:dyDescent="0.25">
      <c r="A4" s="122" t="s">
        <v>15</v>
      </c>
      <c r="B4" s="3">
        <v>1</v>
      </c>
      <c r="C4" s="3" t="s">
        <v>36</v>
      </c>
      <c r="D4" s="3">
        <v>12.5</v>
      </c>
      <c r="E4" s="3"/>
      <c r="F4" s="3"/>
      <c r="G4">
        <v>6.3799999999999996E-2</v>
      </c>
      <c r="H4">
        <v>9.8400000000000001E-2</v>
      </c>
      <c r="I4">
        <v>0.12520000000000001</v>
      </c>
      <c r="J4">
        <v>8.3299999999999999E-2</v>
      </c>
      <c r="K4">
        <v>0.23369999999999999</v>
      </c>
      <c r="L4">
        <v>0.1231</v>
      </c>
      <c r="M4">
        <v>0.1011</v>
      </c>
      <c r="N4">
        <v>0.14749999999999999</v>
      </c>
      <c r="O4">
        <v>1.922133652351522</v>
      </c>
      <c r="P4">
        <v>1.940560118833526</v>
      </c>
      <c r="Q4">
        <v>1.9427369684599991</v>
      </c>
      <c r="R4">
        <v>1.9542151525959159</v>
      </c>
      <c r="S4">
        <v>1.9565214566987681</v>
      </c>
      <c r="T4">
        <v>1.9566057687196261</v>
      </c>
      <c r="U4">
        <v>1.9566311964360781</v>
      </c>
      <c r="V4">
        <v>1.9566311964360781</v>
      </c>
    </row>
    <row r="5" spans="1:22" ht="15" customHeight="1" x14ac:dyDescent="0.25">
      <c r="A5" s="123"/>
      <c r="B5" s="3">
        <f t="shared" ref="B5:B12" si="0">B4+1</f>
        <v>2</v>
      </c>
      <c r="C5" s="3" t="s">
        <v>82</v>
      </c>
      <c r="D5" s="3">
        <v>5</v>
      </c>
      <c r="E5" s="3"/>
      <c r="F5" s="3"/>
      <c r="G5">
        <v>7.5700000000000003E-2</v>
      </c>
      <c r="H5">
        <v>8.7400000000000005E-2</v>
      </c>
      <c r="I5">
        <v>0.17330000000000001</v>
      </c>
      <c r="J5">
        <v>0.13159999999999999</v>
      </c>
      <c r="K5">
        <v>0.21790000000000001</v>
      </c>
      <c r="L5">
        <v>0.13800000000000001</v>
      </c>
      <c r="M5">
        <v>0.1027</v>
      </c>
      <c r="N5">
        <v>0.1489</v>
      </c>
      <c r="O5">
        <v>2.326093003647649</v>
      </c>
      <c r="P5">
        <v>2.3374859480688528</v>
      </c>
      <c r="Q5">
        <v>2.3399733882209022</v>
      </c>
      <c r="R5">
        <v>2.3432225108147722</v>
      </c>
      <c r="S5">
        <v>2.346378108738095</v>
      </c>
      <c r="T5">
        <v>2.34821123035587</v>
      </c>
      <c r="U5">
        <v>2.349191418441376</v>
      </c>
      <c r="V5">
        <v>2.349191418441376</v>
      </c>
    </row>
    <row r="6" spans="1:22" ht="15" customHeight="1" x14ac:dyDescent="0.25">
      <c r="A6" s="123"/>
      <c r="B6" s="3">
        <f t="shared" si="0"/>
        <v>3</v>
      </c>
      <c r="C6" s="3" t="s">
        <v>22</v>
      </c>
      <c r="D6" s="3">
        <v>4.5</v>
      </c>
      <c r="E6" s="3"/>
      <c r="F6" s="3"/>
      <c r="G6">
        <v>5.0599999999999999E-2</v>
      </c>
      <c r="H6">
        <v>0.1128</v>
      </c>
      <c r="I6">
        <v>0.1323</v>
      </c>
      <c r="J6">
        <v>9.1399999999999995E-2</v>
      </c>
      <c r="K6">
        <v>0.23139999999999999</v>
      </c>
      <c r="L6">
        <v>0.15179999999999999</v>
      </c>
      <c r="M6">
        <v>9.2999999999999999E-2</v>
      </c>
      <c r="N6">
        <v>0.13880000000000001</v>
      </c>
      <c r="O6">
        <v>1.84095963618695</v>
      </c>
      <c r="P6">
        <v>1.842664783542368</v>
      </c>
      <c r="Q6">
        <v>1.855457224567495</v>
      </c>
      <c r="R6">
        <v>1.8927924982660489</v>
      </c>
      <c r="S6">
        <v>1.8933843320952399</v>
      </c>
      <c r="T6">
        <v>1.8945860996219159</v>
      </c>
      <c r="U6">
        <v>1.8955148376557249</v>
      </c>
      <c r="V6">
        <v>1.8955148376557249</v>
      </c>
    </row>
    <row r="7" spans="1:22" ht="15" customHeight="1" x14ac:dyDescent="0.25">
      <c r="A7" s="123"/>
      <c r="B7" s="3">
        <f t="shared" si="0"/>
        <v>4</v>
      </c>
      <c r="C7" s="3" t="s">
        <v>56</v>
      </c>
      <c r="D7" s="3">
        <v>6.5</v>
      </c>
      <c r="E7" s="3"/>
      <c r="F7" s="3"/>
      <c r="G7">
        <v>7.8200000000000006E-2</v>
      </c>
      <c r="H7">
        <v>8.3799999999999999E-2</v>
      </c>
      <c r="I7">
        <v>0.14849999999999999</v>
      </c>
      <c r="J7">
        <v>0.1066</v>
      </c>
      <c r="K7">
        <v>0.2016</v>
      </c>
      <c r="L7">
        <v>0.1153</v>
      </c>
      <c r="M7">
        <v>9.8699999999999996E-2</v>
      </c>
      <c r="N7">
        <v>0.14560000000000001</v>
      </c>
      <c r="O7">
        <v>2.1102930672324161</v>
      </c>
      <c r="P7">
        <v>2.1755031208126252</v>
      </c>
      <c r="Q7">
        <v>2.1757658901724231</v>
      </c>
      <c r="R7">
        <v>2.1759300530107359</v>
      </c>
      <c r="S7">
        <v>2.1759749206831449</v>
      </c>
      <c r="T7">
        <v>2.1761322162064181</v>
      </c>
      <c r="U7">
        <v>2.176780897580036</v>
      </c>
      <c r="V7">
        <v>2.176780897580036</v>
      </c>
    </row>
    <row r="8" spans="1:22" ht="15" customHeight="1" x14ac:dyDescent="0.25">
      <c r="A8" s="123"/>
      <c r="B8" s="3">
        <f t="shared" si="0"/>
        <v>5</v>
      </c>
      <c r="C8" s="3" t="s">
        <v>22</v>
      </c>
      <c r="D8" s="3">
        <v>8.5</v>
      </c>
      <c r="E8" s="3"/>
      <c r="F8" s="3"/>
      <c r="G8">
        <v>9.1800000000000007E-2</v>
      </c>
      <c r="H8">
        <v>7.0300000000000001E-2</v>
      </c>
      <c r="I8">
        <v>0.1744</v>
      </c>
      <c r="J8">
        <v>0.13220000000000001</v>
      </c>
      <c r="K8">
        <v>0.22520000000000001</v>
      </c>
      <c r="L8">
        <v>0.1052</v>
      </c>
      <c r="M8">
        <v>7.4700000000000003E-2</v>
      </c>
      <c r="N8">
        <v>0.1201</v>
      </c>
      <c r="O8">
        <v>2.5018172608555989</v>
      </c>
      <c r="P8">
        <v>2.5027825334392109</v>
      </c>
      <c r="Q8">
        <v>2.5112642293881788</v>
      </c>
      <c r="R8">
        <v>2.5137904272881801</v>
      </c>
      <c r="S8">
        <v>2.5143270824764432</v>
      </c>
      <c r="T8">
        <v>2.5144701527343991</v>
      </c>
      <c r="U8">
        <v>2.514481245325348</v>
      </c>
      <c r="V8">
        <v>2.514481245325348</v>
      </c>
    </row>
    <row r="9" spans="1:22" ht="15" customHeight="1" x14ac:dyDescent="0.25">
      <c r="A9" s="123"/>
      <c r="B9" s="3">
        <f t="shared" si="0"/>
        <v>6</v>
      </c>
      <c r="C9" s="3" t="s">
        <v>42</v>
      </c>
      <c r="D9" s="3">
        <v>17.5</v>
      </c>
      <c r="E9" s="3"/>
      <c r="F9" s="3"/>
      <c r="G9">
        <v>9.4299999999999995E-2</v>
      </c>
      <c r="H9">
        <v>6.7900000000000002E-2</v>
      </c>
      <c r="I9">
        <v>0.20499999999999999</v>
      </c>
      <c r="J9">
        <v>0.1633</v>
      </c>
      <c r="K9">
        <v>0.24390000000000001</v>
      </c>
      <c r="L9">
        <v>0.15609999999999999</v>
      </c>
      <c r="M9">
        <v>7.7100000000000002E-2</v>
      </c>
      <c r="N9">
        <v>0.1215</v>
      </c>
      <c r="O9">
        <v>2.7770682909992721</v>
      </c>
      <c r="P9">
        <v>2.7807445524542591</v>
      </c>
      <c r="Q9">
        <v>2.793260276391266</v>
      </c>
      <c r="R9">
        <v>2.7934279786775549</v>
      </c>
      <c r="S9">
        <v>2.8003303917871212</v>
      </c>
      <c r="T9">
        <v>2.8003396337169648</v>
      </c>
      <c r="U9">
        <v>2.8003973686528352</v>
      </c>
      <c r="V9">
        <v>2.8003973686528352</v>
      </c>
    </row>
    <row r="10" spans="1:22" ht="15" customHeight="1" x14ac:dyDescent="0.25">
      <c r="A10" s="123"/>
      <c r="B10" s="3">
        <f t="shared" si="0"/>
        <v>7</v>
      </c>
      <c r="C10" s="3" t="s">
        <v>25</v>
      </c>
      <c r="D10" s="3">
        <v>37</v>
      </c>
      <c r="E10" s="3"/>
      <c r="F10" s="3"/>
      <c r="G10">
        <v>8.2000000000000003E-2</v>
      </c>
      <c r="H10">
        <v>0.08</v>
      </c>
      <c r="I10">
        <v>0.15340000000000001</v>
      </c>
      <c r="J10">
        <v>0.1113</v>
      </c>
      <c r="K10">
        <v>0.14299999999999999</v>
      </c>
      <c r="L10">
        <v>0.13669999999999999</v>
      </c>
      <c r="M10">
        <v>8.1600000000000006E-2</v>
      </c>
      <c r="N10">
        <v>0.1285</v>
      </c>
      <c r="O10">
        <v>2.0951575871049788</v>
      </c>
      <c r="P10">
        <v>2.1456567458021838</v>
      </c>
      <c r="Q10">
        <v>2.1456860547427818</v>
      </c>
      <c r="R10">
        <v>2.1600522469122811</v>
      </c>
      <c r="S10">
        <v>2.1612867024793339</v>
      </c>
      <c r="T10">
        <v>2.1622348542570711</v>
      </c>
      <c r="U10">
        <v>2.1622419295689101</v>
      </c>
      <c r="V10">
        <v>2.1622419295689101</v>
      </c>
    </row>
    <row r="11" spans="1:22" ht="15" customHeight="1" x14ac:dyDescent="0.25">
      <c r="A11" s="123"/>
      <c r="B11" s="3">
        <f t="shared" si="0"/>
        <v>8</v>
      </c>
      <c r="C11" s="3" t="s">
        <v>82</v>
      </c>
      <c r="D11" s="3">
        <v>8.5</v>
      </c>
      <c r="E11" s="3"/>
      <c r="F11" s="3"/>
      <c r="G11">
        <v>5.8700000000000002E-2</v>
      </c>
      <c r="H11">
        <v>0.1033</v>
      </c>
      <c r="I11">
        <v>0.11600000000000001</v>
      </c>
      <c r="J11">
        <v>7.4399999999999994E-2</v>
      </c>
      <c r="K11">
        <v>0.18540000000000001</v>
      </c>
      <c r="L11">
        <v>0.189</v>
      </c>
      <c r="M11">
        <v>0.1022</v>
      </c>
      <c r="N11">
        <v>0.14949999999999999</v>
      </c>
      <c r="O11">
        <v>1.6727890979163891</v>
      </c>
      <c r="P11">
        <v>1.8315776297398729</v>
      </c>
      <c r="Q11">
        <v>1.8327088372408851</v>
      </c>
      <c r="R11">
        <v>1.839845130547894</v>
      </c>
      <c r="S11">
        <v>1.8415412984053361</v>
      </c>
      <c r="T11">
        <v>1.841650339978586</v>
      </c>
      <c r="U11">
        <v>1.8417220181623959</v>
      </c>
      <c r="V11">
        <v>1.8417220181623959</v>
      </c>
    </row>
    <row r="12" spans="1:22" ht="15" customHeight="1" x14ac:dyDescent="0.25">
      <c r="A12" s="123"/>
      <c r="B12" s="3">
        <f t="shared" si="0"/>
        <v>9</v>
      </c>
      <c r="C12" s="3" t="s">
        <v>38</v>
      </c>
      <c r="D12" s="3">
        <v>6</v>
      </c>
      <c r="E12" s="3"/>
      <c r="F12" s="3"/>
      <c r="G12">
        <v>6.9900000000000004E-2</v>
      </c>
      <c r="H12">
        <v>9.2200000000000004E-2</v>
      </c>
      <c r="I12">
        <v>0.14180000000000001</v>
      </c>
      <c r="J12">
        <v>0.10009999999999999</v>
      </c>
      <c r="K12">
        <v>0.19439999999999999</v>
      </c>
      <c r="L12">
        <v>0.15060000000000001</v>
      </c>
      <c r="M12">
        <v>7.0300000000000001E-2</v>
      </c>
      <c r="N12">
        <v>0.1174</v>
      </c>
      <c r="O12">
        <v>1.967628706072005</v>
      </c>
      <c r="P12">
        <v>2.024993815139748</v>
      </c>
      <c r="Q12">
        <v>2.0289366570302279</v>
      </c>
      <c r="R12">
        <v>2.0293423916562672</v>
      </c>
      <c r="S12">
        <v>2.0303127025738421</v>
      </c>
      <c r="T12">
        <v>2.0307539840379212</v>
      </c>
      <c r="U12">
        <v>2.0308209077432231</v>
      </c>
      <c r="V12">
        <v>2.0308209077432231</v>
      </c>
    </row>
    <row r="13" spans="1:22" ht="15" customHeight="1" x14ac:dyDescent="0.25">
      <c r="A13" s="119"/>
      <c r="B13" s="120"/>
      <c r="C13" s="120"/>
      <c r="D13" s="121"/>
      <c r="E13" s="4" t="s">
        <v>85</v>
      </c>
      <c r="F13" s="4"/>
    </row>
    <row r="14" spans="1:22" ht="15" customHeight="1" x14ac:dyDescent="0.25">
      <c r="A14" s="122" t="s">
        <v>15</v>
      </c>
      <c r="B14" s="3">
        <f>B12+1</f>
        <v>10</v>
      </c>
      <c r="C14" s="3" t="s">
        <v>29</v>
      </c>
      <c r="D14" s="3">
        <v>11</v>
      </c>
      <c r="E14" s="3"/>
      <c r="F14" s="3"/>
      <c r="G14">
        <v>2.53E-2</v>
      </c>
      <c r="H14">
        <v>0.1368</v>
      </c>
      <c r="I14">
        <v>4.2299999999999997E-2</v>
      </c>
      <c r="J14">
        <v>1.12E-2</v>
      </c>
      <c r="K14">
        <v>0.1007</v>
      </c>
      <c r="L14">
        <v>0.2389</v>
      </c>
      <c r="M14">
        <v>3.5299999999999998E-2</v>
      </c>
      <c r="N14">
        <v>8.2699999999999996E-2</v>
      </c>
      <c r="O14">
        <v>0.6892243433019708</v>
      </c>
      <c r="P14">
        <v>0.76186412865884723</v>
      </c>
      <c r="Q14">
        <v>0.79232472242935659</v>
      </c>
      <c r="R14">
        <v>0.79359446275473111</v>
      </c>
      <c r="S14">
        <v>0.79894261405825728</v>
      </c>
      <c r="T14">
        <v>0.80125076528003425</v>
      </c>
      <c r="U14">
        <v>0.80132016663361816</v>
      </c>
      <c r="V14">
        <v>0.80132016663361816</v>
      </c>
    </row>
    <row r="15" spans="1:22" ht="15" customHeight="1" x14ac:dyDescent="0.25">
      <c r="A15" s="123"/>
      <c r="B15" s="3">
        <f t="shared" ref="B15:B22" si="1">B14+1</f>
        <v>11</v>
      </c>
      <c r="C15" s="3" t="s">
        <v>16</v>
      </c>
      <c r="D15" s="3">
        <v>17</v>
      </c>
      <c r="E15" s="3"/>
      <c r="F15" s="3"/>
      <c r="G15">
        <v>1.0699999999999999E-2</v>
      </c>
      <c r="H15">
        <v>0.15140000000000001</v>
      </c>
      <c r="I15">
        <v>2.0199999999999999E-2</v>
      </c>
      <c r="J15">
        <v>2.6200000000000001E-2</v>
      </c>
      <c r="K15">
        <v>0.51800000000000002</v>
      </c>
      <c r="L15">
        <v>0.72560000000000002</v>
      </c>
      <c r="M15">
        <v>4.19E-2</v>
      </c>
      <c r="N15">
        <v>8.9300000000000004E-2</v>
      </c>
      <c r="O15">
        <v>1.625252738951974</v>
      </c>
      <c r="P15">
        <v>1.670325216273403</v>
      </c>
      <c r="Q15">
        <v>1.700236656903765</v>
      </c>
      <c r="R15">
        <v>1.714565837764876</v>
      </c>
      <c r="S15">
        <v>1.7180690122937949</v>
      </c>
      <c r="T15">
        <v>1.7183349737202831</v>
      </c>
      <c r="U15">
        <v>1.7183359098141791</v>
      </c>
      <c r="V15">
        <v>1.7183359098141791</v>
      </c>
    </row>
    <row r="16" spans="1:22" ht="15" customHeight="1" x14ac:dyDescent="0.25">
      <c r="A16" s="123"/>
      <c r="B16" s="3">
        <f t="shared" si="1"/>
        <v>12</v>
      </c>
      <c r="C16" s="3" t="s">
        <v>57</v>
      </c>
      <c r="D16" s="3">
        <v>12.5</v>
      </c>
      <c r="E16" s="3"/>
      <c r="F16" s="3"/>
      <c r="G16">
        <v>2.8799999999999999E-2</v>
      </c>
      <c r="H16">
        <v>0.13339999999999999</v>
      </c>
      <c r="I16">
        <v>3.7499999999999999E-2</v>
      </c>
      <c r="J16">
        <v>8.9999999999999993E-3</v>
      </c>
      <c r="K16">
        <v>0.15429999999999999</v>
      </c>
      <c r="L16">
        <v>0.1971</v>
      </c>
      <c r="M16">
        <v>3.6299999999999999E-2</v>
      </c>
      <c r="N16">
        <v>8.3699999999999997E-2</v>
      </c>
      <c r="O16">
        <v>0.76804454836237623</v>
      </c>
      <c r="P16">
        <v>0.88147375635505432</v>
      </c>
      <c r="Q16">
        <v>0.93965524260477373</v>
      </c>
      <c r="R16">
        <v>0.94078057745274546</v>
      </c>
      <c r="S16">
        <v>0.96331575893036303</v>
      </c>
      <c r="T16">
        <v>0.96391505769907759</v>
      </c>
      <c r="U16">
        <v>0.96399701744494859</v>
      </c>
      <c r="V16">
        <v>0.96399701744494859</v>
      </c>
    </row>
    <row r="17" spans="1:22" ht="15" customHeight="1" x14ac:dyDescent="0.25">
      <c r="A17" s="123"/>
      <c r="B17" s="3">
        <f t="shared" si="1"/>
        <v>13</v>
      </c>
      <c r="C17" s="3" t="s">
        <v>35</v>
      </c>
      <c r="D17" s="3">
        <v>24</v>
      </c>
      <c r="E17" s="3"/>
      <c r="F17" s="3"/>
      <c r="G17">
        <v>1.7100000000000001E-2</v>
      </c>
      <c r="H17">
        <v>0.14499999999999999</v>
      </c>
      <c r="I17">
        <v>4.2799999999999998E-2</v>
      </c>
      <c r="J17">
        <v>1.7500000000000002E-2</v>
      </c>
      <c r="K17">
        <v>0.12740000000000001</v>
      </c>
      <c r="L17">
        <v>0.29239999999999999</v>
      </c>
      <c r="M17">
        <v>2.3300000000000001E-2</v>
      </c>
      <c r="N17">
        <v>7.0300000000000001E-2</v>
      </c>
      <c r="O17">
        <v>0.51556457732484917</v>
      </c>
      <c r="P17">
        <v>0.73138133846181508</v>
      </c>
      <c r="Q17">
        <v>0.78745241079904138</v>
      </c>
      <c r="R17">
        <v>0.79392925634286393</v>
      </c>
      <c r="S17">
        <v>0.79410781332088476</v>
      </c>
      <c r="T17">
        <v>0.80835411507174615</v>
      </c>
      <c r="U17">
        <v>0.80848854121151492</v>
      </c>
      <c r="V17">
        <v>0.80848854121151492</v>
      </c>
    </row>
    <row r="18" spans="1:22" ht="15" customHeight="1" x14ac:dyDescent="0.25">
      <c r="A18" s="123"/>
      <c r="B18" s="3">
        <f t="shared" si="1"/>
        <v>14</v>
      </c>
      <c r="C18" s="3" t="s">
        <v>20</v>
      </c>
      <c r="D18" s="3">
        <v>15</v>
      </c>
      <c r="E18" s="3"/>
      <c r="F18" s="3"/>
      <c r="G18">
        <v>2.2200000000000001E-2</v>
      </c>
      <c r="H18">
        <v>0.1399</v>
      </c>
      <c r="I18">
        <v>4.6600000000000003E-2</v>
      </c>
      <c r="J18">
        <v>1.5900000000000001E-2</v>
      </c>
      <c r="K18">
        <v>0.12640000000000001</v>
      </c>
      <c r="L18">
        <v>0.2722</v>
      </c>
      <c r="M18">
        <v>4.1700000000000001E-2</v>
      </c>
      <c r="N18">
        <v>8.8300000000000003E-2</v>
      </c>
      <c r="O18">
        <v>0.6136377008996633</v>
      </c>
      <c r="P18">
        <v>1.061593694187424</v>
      </c>
      <c r="Q18">
        <v>1.0779846747634829</v>
      </c>
      <c r="R18">
        <v>1.078337373928306</v>
      </c>
      <c r="S18">
        <v>1.0785865900302281</v>
      </c>
      <c r="T18">
        <v>1.081496949635842</v>
      </c>
      <c r="U18">
        <v>1.081514014409898</v>
      </c>
      <c r="V18">
        <v>1.081514014409898</v>
      </c>
    </row>
    <row r="19" spans="1:22" ht="15" customHeight="1" x14ac:dyDescent="0.25">
      <c r="A19" s="123"/>
      <c r="B19" s="3">
        <f t="shared" si="1"/>
        <v>15</v>
      </c>
      <c r="C19" s="3" t="s">
        <v>47</v>
      </c>
      <c r="D19" s="3">
        <v>9.5</v>
      </c>
      <c r="E19" s="3"/>
      <c r="F19" s="3"/>
      <c r="G19">
        <v>4.53E-2</v>
      </c>
      <c r="H19">
        <v>0.1169</v>
      </c>
      <c r="I19">
        <v>7.7600000000000002E-2</v>
      </c>
      <c r="J19">
        <v>3.6700000000000003E-2</v>
      </c>
      <c r="K19">
        <v>0.14710000000000001</v>
      </c>
      <c r="L19">
        <v>0.31069999999999998</v>
      </c>
      <c r="M19">
        <v>4.1399999999999999E-2</v>
      </c>
      <c r="N19">
        <v>8.8599999999999998E-2</v>
      </c>
      <c r="O19">
        <v>1.1260262024204959</v>
      </c>
      <c r="P19">
        <v>1.3292515382808749</v>
      </c>
      <c r="Q19">
        <v>1.34647694795926</v>
      </c>
      <c r="R19">
        <v>1.353649592449274</v>
      </c>
      <c r="S19">
        <v>1.353867580745038</v>
      </c>
      <c r="T19">
        <v>1.3540257049262181</v>
      </c>
      <c r="U19">
        <v>1.354105986985993</v>
      </c>
      <c r="V19">
        <v>1.354105986985993</v>
      </c>
    </row>
    <row r="20" spans="1:22" ht="15" customHeight="1" x14ac:dyDescent="0.25">
      <c r="A20" s="123"/>
      <c r="B20" s="3">
        <f t="shared" si="1"/>
        <v>16</v>
      </c>
      <c r="C20" s="3" t="s">
        <v>46</v>
      </c>
      <c r="D20" s="3">
        <v>28</v>
      </c>
      <c r="E20" s="3"/>
      <c r="F20" s="3"/>
      <c r="G20">
        <v>2.7300000000000001E-2</v>
      </c>
      <c r="H20">
        <v>0.1348</v>
      </c>
      <c r="I20">
        <v>7.0099999999999996E-2</v>
      </c>
      <c r="J20">
        <v>3.4000000000000002E-2</v>
      </c>
      <c r="K20">
        <v>0.1115</v>
      </c>
      <c r="L20">
        <v>0.25</v>
      </c>
      <c r="M20">
        <v>1.8200000000000001E-2</v>
      </c>
      <c r="N20">
        <v>6.5600000000000006E-2</v>
      </c>
      <c r="O20">
        <v>0.8495870608874293</v>
      </c>
      <c r="P20">
        <v>0.89838318068865675</v>
      </c>
      <c r="Q20">
        <v>0.95404090015074861</v>
      </c>
      <c r="R20">
        <v>0.9566778190538171</v>
      </c>
      <c r="S20">
        <v>0.96116704276555054</v>
      </c>
      <c r="T20">
        <v>0.96840994391056612</v>
      </c>
      <c r="U20">
        <v>0.96902243858253412</v>
      </c>
      <c r="V20">
        <v>0.96902243858253412</v>
      </c>
    </row>
    <row r="21" spans="1:22" ht="15" customHeight="1" x14ac:dyDescent="0.25">
      <c r="A21" s="123"/>
      <c r="B21" s="3">
        <f t="shared" si="1"/>
        <v>17</v>
      </c>
      <c r="C21" s="3" t="s">
        <v>21</v>
      </c>
      <c r="D21" s="3">
        <v>13</v>
      </c>
      <c r="E21" s="3"/>
      <c r="F21" s="3"/>
      <c r="G21">
        <v>2.9899999999999999E-2</v>
      </c>
      <c r="H21">
        <v>0.13220000000000001</v>
      </c>
      <c r="I21">
        <v>0.05</v>
      </c>
      <c r="J21">
        <v>1.3599999999999999E-2</v>
      </c>
      <c r="K21">
        <v>0.12609999999999999</v>
      </c>
      <c r="L21">
        <v>0.249</v>
      </c>
      <c r="M21">
        <v>1.4500000000000001E-2</v>
      </c>
      <c r="N21">
        <v>6.1800000000000001E-2</v>
      </c>
      <c r="O21">
        <v>0.80360767873014671</v>
      </c>
      <c r="P21">
        <v>0.84274080891116521</v>
      </c>
      <c r="Q21">
        <v>0.91242452242324024</v>
      </c>
      <c r="R21">
        <v>0.91352363030602246</v>
      </c>
      <c r="S21">
        <v>0.91576912758108187</v>
      </c>
      <c r="T21">
        <v>0.9158840028185995</v>
      </c>
      <c r="U21">
        <v>0.91588443815016818</v>
      </c>
      <c r="V21">
        <v>0.91588443815016818</v>
      </c>
    </row>
    <row r="22" spans="1:22" ht="15" customHeight="1" x14ac:dyDescent="0.25">
      <c r="A22" s="123"/>
      <c r="B22" s="3">
        <f t="shared" si="1"/>
        <v>18</v>
      </c>
      <c r="C22" s="3" t="s">
        <v>45</v>
      </c>
      <c r="D22" s="3">
        <v>27</v>
      </c>
      <c r="E22" s="3"/>
      <c r="F22" s="3"/>
      <c r="G22">
        <v>4.2900000000000001E-2</v>
      </c>
      <c r="H22">
        <v>0.11940000000000001</v>
      </c>
      <c r="I22">
        <v>7.6899999999999996E-2</v>
      </c>
      <c r="J22">
        <v>3.6700000000000003E-2</v>
      </c>
      <c r="K22">
        <v>0.13450000000000001</v>
      </c>
      <c r="L22">
        <v>0.26119999999999999</v>
      </c>
      <c r="M22">
        <v>2.7799999999999998E-2</v>
      </c>
      <c r="N22">
        <v>7.5200000000000003E-2</v>
      </c>
      <c r="O22">
        <v>1.084670974464504</v>
      </c>
      <c r="P22">
        <v>1.1810133667211571</v>
      </c>
      <c r="Q22">
        <v>1.2245480026367539</v>
      </c>
      <c r="R22">
        <v>1.2318184392409011</v>
      </c>
      <c r="S22">
        <v>1.231916448065707</v>
      </c>
      <c r="T22">
        <v>1.2323709673302199</v>
      </c>
      <c r="U22">
        <v>1.232663174741121</v>
      </c>
      <c r="V22">
        <v>1.232663174741121</v>
      </c>
    </row>
    <row r="23" spans="1:22" ht="15" customHeight="1" x14ac:dyDescent="0.25">
      <c r="A23" s="119"/>
      <c r="B23" s="120"/>
      <c r="C23" s="120"/>
      <c r="D23" s="121"/>
      <c r="E23" s="4" t="s">
        <v>86</v>
      </c>
      <c r="F23" s="4"/>
    </row>
    <row r="24" spans="1:22" ht="15" customHeight="1" x14ac:dyDescent="0.25">
      <c r="A24" s="122" t="s">
        <v>15</v>
      </c>
      <c r="B24" s="3">
        <f>B22+1</f>
        <v>19</v>
      </c>
      <c r="C24" s="3" t="s">
        <v>87</v>
      </c>
      <c r="D24" s="3">
        <v>10</v>
      </c>
      <c r="E24" s="3"/>
      <c r="F24" s="3"/>
      <c r="G24">
        <v>1.4E-3</v>
      </c>
      <c r="H24">
        <v>0.16339999999999999</v>
      </c>
      <c r="I24">
        <v>0.02</v>
      </c>
      <c r="J24">
        <v>3.2500000000000001E-2</v>
      </c>
      <c r="K24">
        <v>0.11899999999999999</v>
      </c>
      <c r="L24">
        <v>0.1888</v>
      </c>
      <c r="M24">
        <v>3.44E-2</v>
      </c>
      <c r="N24">
        <v>2.4899999999999999E-2</v>
      </c>
      <c r="O24">
        <v>0.2747543453115236</v>
      </c>
      <c r="P24">
        <v>0.53702960011129319</v>
      </c>
      <c r="Q24">
        <v>0.61112956042946665</v>
      </c>
      <c r="R24">
        <v>0.61303271037609408</v>
      </c>
      <c r="S24">
        <v>0.62704038535364126</v>
      </c>
      <c r="T24">
        <v>0.62950974055585551</v>
      </c>
      <c r="U24">
        <v>0.62953511838059206</v>
      </c>
      <c r="V24">
        <v>0.62953511838059206</v>
      </c>
    </row>
    <row r="25" spans="1:22" ht="15" customHeight="1" x14ac:dyDescent="0.25">
      <c r="A25" s="123"/>
      <c r="B25" s="3">
        <f t="shared" ref="B25:B32" si="2">B24+1</f>
        <v>20</v>
      </c>
      <c r="C25" s="3" t="s">
        <v>21</v>
      </c>
      <c r="D25" s="3">
        <v>12</v>
      </c>
      <c r="E25" s="3"/>
      <c r="F25" s="3"/>
      <c r="G25">
        <v>1.9E-3</v>
      </c>
      <c r="H25">
        <v>0.16389999999999999</v>
      </c>
      <c r="I25">
        <v>1.95E-2</v>
      </c>
      <c r="J25">
        <v>3.3099999999999997E-2</v>
      </c>
      <c r="K25">
        <v>0.1326</v>
      </c>
      <c r="L25">
        <v>0.19</v>
      </c>
      <c r="M25">
        <v>2.3400000000000001E-2</v>
      </c>
      <c r="N25">
        <v>3.6299999999999999E-2</v>
      </c>
      <c r="O25">
        <v>0.28365277523484961</v>
      </c>
      <c r="P25">
        <v>0.65524904483112134</v>
      </c>
      <c r="Q25">
        <v>0.71222251744231435</v>
      </c>
      <c r="R25">
        <v>0.71342381205952066</v>
      </c>
      <c r="S25">
        <v>0.72043268517583214</v>
      </c>
      <c r="T25">
        <v>0.72043782659993416</v>
      </c>
      <c r="U25">
        <v>0.72044125878102139</v>
      </c>
      <c r="V25">
        <v>0.72044125878102139</v>
      </c>
    </row>
    <row r="26" spans="1:22" ht="15" customHeight="1" x14ac:dyDescent="0.25">
      <c r="A26" s="123"/>
      <c r="B26" s="3">
        <f t="shared" si="2"/>
        <v>21</v>
      </c>
      <c r="C26" s="3" t="s">
        <v>88</v>
      </c>
      <c r="D26" s="3">
        <v>16.5</v>
      </c>
      <c r="E26" s="3"/>
      <c r="F26" s="3"/>
      <c r="G26">
        <v>9.7000000000000003E-3</v>
      </c>
      <c r="H26">
        <v>0.17169999999999999</v>
      </c>
      <c r="I26">
        <v>1.17E-2</v>
      </c>
      <c r="J26">
        <v>4.4499999999999998E-2</v>
      </c>
      <c r="K26">
        <v>0.12559999999999999</v>
      </c>
      <c r="L26">
        <v>0.19969999999999999</v>
      </c>
      <c r="M26">
        <v>1.8100000000000002E-2</v>
      </c>
      <c r="N26">
        <v>3.39E-2</v>
      </c>
      <c r="O26">
        <v>0.23830831533746019</v>
      </c>
      <c r="P26">
        <v>0.41421651165587092</v>
      </c>
      <c r="Q26">
        <v>0.53710809080239674</v>
      </c>
      <c r="R26">
        <v>0.55344444620559607</v>
      </c>
      <c r="S26">
        <v>0.55575476686865188</v>
      </c>
      <c r="T26">
        <v>0.5562303218590634</v>
      </c>
      <c r="U26">
        <v>0.5562346874814279</v>
      </c>
      <c r="V26">
        <v>0.5562346874814279</v>
      </c>
    </row>
    <row r="27" spans="1:22" ht="15" customHeight="1" x14ac:dyDescent="0.25">
      <c r="A27" s="123"/>
      <c r="B27" s="3">
        <f t="shared" si="2"/>
        <v>22</v>
      </c>
      <c r="C27" s="3" t="s">
        <v>35</v>
      </c>
      <c r="D27" s="3">
        <v>19.5</v>
      </c>
      <c r="E27" s="3"/>
      <c r="F27" s="3"/>
      <c r="G27">
        <v>5.0000000000000001E-3</v>
      </c>
      <c r="H27">
        <v>0.1671</v>
      </c>
      <c r="I27">
        <v>1.9699999999999999E-2</v>
      </c>
      <c r="J27">
        <v>3.5499999999999997E-2</v>
      </c>
      <c r="K27">
        <v>0.121</v>
      </c>
      <c r="L27">
        <v>0.1976</v>
      </c>
      <c r="M27">
        <v>2.06E-2</v>
      </c>
      <c r="N27">
        <v>2.9899999999999999E-2</v>
      </c>
      <c r="O27">
        <v>0.28479148429045331</v>
      </c>
      <c r="P27">
        <v>0.38981701516106981</v>
      </c>
      <c r="Q27">
        <v>0.519038179691242</v>
      </c>
      <c r="R27">
        <v>0.52421812141663804</v>
      </c>
      <c r="S27">
        <v>0.53387914945674619</v>
      </c>
      <c r="T27">
        <v>0.53554040134861614</v>
      </c>
      <c r="U27">
        <v>0.5356073714055396</v>
      </c>
      <c r="V27">
        <v>0.5356073714055396</v>
      </c>
    </row>
    <row r="28" spans="1:22" ht="15" customHeight="1" x14ac:dyDescent="0.25">
      <c r="A28" s="123"/>
      <c r="B28" s="3">
        <f t="shared" si="2"/>
        <v>23</v>
      </c>
      <c r="C28" s="3" t="s">
        <v>25</v>
      </c>
      <c r="D28" s="3">
        <v>19</v>
      </c>
      <c r="E28" s="3"/>
      <c r="F28" s="3"/>
      <c r="G28">
        <v>2.8999999999999998E-3</v>
      </c>
      <c r="H28">
        <v>0.16500000000000001</v>
      </c>
      <c r="I28">
        <v>1.4200000000000001E-2</v>
      </c>
      <c r="J28">
        <v>3.6799999999999999E-2</v>
      </c>
      <c r="K28">
        <v>0.13500000000000001</v>
      </c>
      <c r="L28">
        <v>0.1963</v>
      </c>
      <c r="M28">
        <v>4.1200000000000001E-2</v>
      </c>
      <c r="N28">
        <v>1.3299999999999999E-2</v>
      </c>
      <c r="O28">
        <v>0.34469433369011471</v>
      </c>
      <c r="P28">
        <v>0.3919632317549599</v>
      </c>
      <c r="Q28">
        <v>0.56140175399664127</v>
      </c>
      <c r="R28">
        <v>0.561976279282839</v>
      </c>
      <c r="S28">
        <v>0.57110789816194341</v>
      </c>
      <c r="T28">
        <v>0.57113966523841309</v>
      </c>
      <c r="U28">
        <v>0.57178657168086389</v>
      </c>
      <c r="V28">
        <v>0.57178657168086389</v>
      </c>
    </row>
    <row r="29" spans="1:22" ht="15" customHeight="1" x14ac:dyDescent="0.25">
      <c r="A29" s="123"/>
      <c r="B29" s="3">
        <f t="shared" si="2"/>
        <v>24</v>
      </c>
      <c r="C29" s="3" t="s">
        <v>52</v>
      </c>
      <c r="D29" s="3">
        <v>5</v>
      </c>
      <c r="E29" s="3"/>
      <c r="F29" s="3"/>
      <c r="G29">
        <v>9.4000000000000004E-3</v>
      </c>
      <c r="H29">
        <v>0.1527</v>
      </c>
      <c r="I29">
        <v>2.3699999999999999E-2</v>
      </c>
      <c r="J29">
        <v>2.4500000000000001E-2</v>
      </c>
      <c r="K29">
        <v>0.14180000000000001</v>
      </c>
      <c r="L29">
        <v>0.17319999999999999</v>
      </c>
      <c r="M29">
        <v>3.5799999999999998E-2</v>
      </c>
      <c r="N29">
        <v>1.5800000000000002E-2</v>
      </c>
      <c r="O29">
        <v>0.49413946377088092</v>
      </c>
      <c r="P29">
        <v>0.53334971199494241</v>
      </c>
      <c r="Q29">
        <v>0.65287627632616319</v>
      </c>
      <c r="R29">
        <v>0.65739052941120923</v>
      </c>
      <c r="S29">
        <v>0.66052198910638005</v>
      </c>
      <c r="T29">
        <v>0.6631034507487773</v>
      </c>
      <c r="U29">
        <v>0.66360475367067062</v>
      </c>
      <c r="V29">
        <v>0.66360475367067062</v>
      </c>
    </row>
    <row r="30" spans="1:22" ht="15" customHeight="1" x14ac:dyDescent="0.25">
      <c r="A30" s="123"/>
      <c r="B30" s="3">
        <f t="shared" si="2"/>
        <v>25</v>
      </c>
      <c r="C30" s="3" t="s">
        <v>25</v>
      </c>
      <c r="D30" s="3">
        <v>22</v>
      </c>
      <c r="E30" s="3"/>
      <c r="F30" s="3"/>
      <c r="G30">
        <v>2.2000000000000001E-3</v>
      </c>
      <c r="H30">
        <v>0.16</v>
      </c>
      <c r="I30">
        <v>2.98E-2</v>
      </c>
      <c r="J30">
        <v>2.7300000000000001E-2</v>
      </c>
      <c r="K30">
        <v>0.14230000000000001</v>
      </c>
      <c r="L30">
        <v>0.19789999999999999</v>
      </c>
      <c r="M30">
        <v>1.24E-2</v>
      </c>
      <c r="N30">
        <v>4.0099999999999997E-2</v>
      </c>
      <c r="O30">
        <v>0.376460854043218</v>
      </c>
      <c r="P30">
        <v>0.55753403668714951</v>
      </c>
      <c r="Q30">
        <v>0.68062628454311325</v>
      </c>
      <c r="R30">
        <v>0.69048980132300153</v>
      </c>
      <c r="S30">
        <v>0.69408188102164736</v>
      </c>
      <c r="T30">
        <v>0.69448704765478486</v>
      </c>
      <c r="U30">
        <v>0.6947767272042894</v>
      </c>
      <c r="V30">
        <v>0.6947767272042894</v>
      </c>
    </row>
    <row r="31" spans="1:22" ht="15" customHeight="1" x14ac:dyDescent="0.25">
      <c r="A31" s="123"/>
      <c r="B31" s="3">
        <f t="shared" si="2"/>
        <v>26</v>
      </c>
      <c r="C31" s="3" t="s">
        <v>34</v>
      </c>
      <c r="D31" s="3">
        <v>10.5</v>
      </c>
      <c r="E31" s="3"/>
      <c r="F31" s="3"/>
      <c r="G31">
        <v>1.9099999999999999E-2</v>
      </c>
      <c r="H31">
        <v>0.1429</v>
      </c>
      <c r="I31">
        <v>4.4200000000000003E-2</v>
      </c>
      <c r="J31">
        <v>1.5900000000000001E-2</v>
      </c>
      <c r="K31">
        <v>0.55579999999999996</v>
      </c>
      <c r="L31">
        <v>0.77849999999999997</v>
      </c>
      <c r="M31">
        <v>2.4400000000000002E-2</v>
      </c>
      <c r="N31">
        <v>2.3099999999999999E-2</v>
      </c>
      <c r="O31">
        <v>1.774108968073475</v>
      </c>
      <c r="P31">
        <v>1.7921908716942061</v>
      </c>
      <c r="Q31">
        <v>1.828098805621905</v>
      </c>
      <c r="R31">
        <v>1.8299172139455331</v>
      </c>
      <c r="S31">
        <v>1.837918596786055</v>
      </c>
      <c r="T31">
        <v>1.837966261114111</v>
      </c>
      <c r="U31">
        <v>1.837968650802507</v>
      </c>
      <c r="V31">
        <v>1.837968650802507</v>
      </c>
    </row>
    <row r="32" spans="1:22" ht="15" customHeight="1" x14ac:dyDescent="0.25">
      <c r="A32" s="123"/>
      <c r="B32" s="3">
        <f t="shared" si="2"/>
        <v>27</v>
      </c>
      <c r="C32" s="3" t="s">
        <v>66</v>
      </c>
      <c r="D32" s="3">
        <v>2.5</v>
      </c>
      <c r="E32" s="3"/>
      <c r="F32" s="3"/>
      <c r="G32">
        <v>4.0399999999999998E-2</v>
      </c>
      <c r="H32">
        <v>0.12180000000000001</v>
      </c>
      <c r="I32">
        <v>6.9199999999999998E-2</v>
      </c>
      <c r="J32">
        <v>2.92E-2</v>
      </c>
      <c r="K32">
        <v>0.17330000000000001</v>
      </c>
      <c r="L32">
        <v>0.1497</v>
      </c>
      <c r="M32">
        <v>1.7500000000000002E-2</v>
      </c>
      <c r="N32">
        <v>5.2699999999999997E-2</v>
      </c>
      <c r="O32">
        <v>1.2075248544256949</v>
      </c>
      <c r="P32">
        <v>1.2318308059606451</v>
      </c>
      <c r="Q32">
        <v>1.340452044769779</v>
      </c>
      <c r="R32">
        <v>1.341587924291892</v>
      </c>
      <c r="S32">
        <v>1.343914677247229</v>
      </c>
      <c r="T32">
        <v>1.3441726886644241</v>
      </c>
      <c r="U32">
        <v>1.344261119451966</v>
      </c>
      <c r="V32">
        <v>1.344261119451966</v>
      </c>
    </row>
    <row r="33" spans="1:22" ht="15" customHeight="1" x14ac:dyDescent="0.25">
      <c r="A33" s="119"/>
      <c r="B33" s="120"/>
      <c r="C33" s="120"/>
      <c r="D33" s="121"/>
      <c r="E33" s="4" t="s">
        <v>84</v>
      </c>
      <c r="F33" s="4"/>
    </row>
    <row r="34" spans="1:22" ht="15" customHeight="1" x14ac:dyDescent="0.25">
      <c r="A34" s="122" t="s">
        <v>15</v>
      </c>
      <c r="B34" s="3">
        <f>B32+1</f>
        <v>28</v>
      </c>
      <c r="C34" s="3" t="s">
        <v>47</v>
      </c>
      <c r="D34" s="3">
        <v>8</v>
      </c>
      <c r="E34" s="3"/>
      <c r="F34" s="3"/>
      <c r="G34">
        <v>9.7000000000000003E-3</v>
      </c>
      <c r="H34">
        <v>0.15229999999999999</v>
      </c>
      <c r="I34">
        <v>3.3000000000000002E-2</v>
      </c>
      <c r="J34">
        <v>2.1100000000000001E-2</v>
      </c>
      <c r="K34">
        <v>0.13320000000000001</v>
      </c>
      <c r="L34">
        <v>0.16550000000000001</v>
      </c>
      <c r="M34">
        <v>7.1000000000000004E-3</v>
      </c>
      <c r="N34">
        <v>5.2499999999999998E-2</v>
      </c>
      <c r="O34">
        <v>0.51852243103325335</v>
      </c>
      <c r="P34">
        <v>0.64107141122543299</v>
      </c>
      <c r="Q34">
        <v>0.69173001533228529</v>
      </c>
      <c r="R34">
        <v>0.70811319071552437</v>
      </c>
      <c r="S34">
        <v>0.7084931422176991</v>
      </c>
      <c r="T34">
        <v>0.71032932796479598</v>
      </c>
      <c r="U34">
        <v>0.71089567301840983</v>
      </c>
      <c r="V34">
        <v>0.71089567301840983</v>
      </c>
    </row>
    <row r="35" spans="1:22" ht="15" customHeight="1" x14ac:dyDescent="0.25">
      <c r="A35" s="123"/>
      <c r="B35" s="3">
        <f t="shared" ref="B35:B42" si="3">B34+1</f>
        <v>29</v>
      </c>
      <c r="C35" s="3" t="s">
        <v>20</v>
      </c>
      <c r="D35" s="3">
        <v>10.5</v>
      </c>
      <c r="E35" s="3"/>
      <c r="F35" s="3"/>
      <c r="G35">
        <v>8.9999999999999998E-4</v>
      </c>
      <c r="H35">
        <v>0.16289999999999999</v>
      </c>
      <c r="I35">
        <v>8.5000000000000006E-3</v>
      </c>
      <c r="J35">
        <v>3.9399999999999998E-2</v>
      </c>
      <c r="K35">
        <v>0.1163</v>
      </c>
      <c r="L35">
        <v>0.254</v>
      </c>
      <c r="M35">
        <v>2.0400000000000001E-2</v>
      </c>
      <c r="N35">
        <v>4.1700000000000001E-2</v>
      </c>
      <c r="O35">
        <v>8.2959438514372347E-2</v>
      </c>
      <c r="P35">
        <v>0.62738927971242486</v>
      </c>
      <c r="Q35">
        <v>0.67832348974059919</v>
      </c>
      <c r="R35">
        <v>0.68143490376147453</v>
      </c>
      <c r="S35">
        <v>0.68234220750156904</v>
      </c>
      <c r="T35">
        <v>0.68352243986367478</v>
      </c>
      <c r="U35">
        <v>0.68469665371116828</v>
      </c>
      <c r="V35">
        <v>0.68469665371116828</v>
      </c>
    </row>
    <row r="36" spans="1:22" ht="15" customHeight="1" x14ac:dyDescent="0.25">
      <c r="A36" s="123"/>
      <c r="B36" s="3">
        <f t="shared" si="3"/>
        <v>30</v>
      </c>
      <c r="C36" s="3" t="s">
        <v>47</v>
      </c>
      <c r="D36" s="3">
        <v>3</v>
      </c>
      <c r="E36" s="3"/>
      <c r="F36" s="3"/>
      <c r="G36">
        <v>6.8999999999999999E-3</v>
      </c>
      <c r="H36">
        <v>0.16889999999999999</v>
      </c>
      <c r="I36">
        <v>1.6199999999999999E-2</v>
      </c>
      <c r="J36">
        <v>3.85E-2</v>
      </c>
      <c r="K36">
        <v>0.104</v>
      </c>
      <c r="L36">
        <v>0.2366</v>
      </c>
      <c r="M36">
        <v>1.4999999999999999E-2</v>
      </c>
      <c r="N36">
        <v>3.9300000000000002E-2</v>
      </c>
      <c r="O36">
        <v>0.1194997012407574</v>
      </c>
      <c r="P36">
        <v>0.42170476811386892</v>
      </c>
      <c r="Q36">
        <v>0.51019623112793766</v>
      </c>
      <c r="R36">
        <v>0.51391318357935312</v>
      </c>
      <c r="S36">
        <v>0.52216542981724579</v>
      </c>
      <c r="T36">
        <v>0.52687908075560141</v>
      </c>
      <c r="U36">
        <v>0.52688207467071801</v>
      </c>
      <c r="V36">
        <v>0.52688207467071801</v>
      </c>
    </row>
    <row r="37" spans="1:22" ht="15" customHeight="1" x14ac:dyDescent="0.25">
      <c r="A37" s="123"/>
      <c r="B37" s="3">
        <f t="shared" si="3"/>
        <v>31</v>
      </c>
      <c r="C37" s="12" t="s">
        <v>40</v>
      </c>
      <c r="D37" s="3">
        <v>9</v>
      </c>
      <c r="E37" s="3"/>
      <c r="F37" s="3"/>
      <c r="G37">
        <v>1.04E-2</v>
      </c>
      <c r="H37">
        <v>0.15160000000000001</v>
      </c>
      <c r="I37">
        <v>2.5499999999999998E-2</v>
      </c>
      <c r="J37">
        <v>2.29E-2</v>
      </c>
      <c r="K37">
        <v>0.1067</v>
      </c>
      <c r="L37">
        <v>0.21210000000000001</v>
      </c>
      <c r="M37">
        <v>2.01E-2</v>
      </c>
      <c r="N37">
        <v>6.6900000000000001E-2</v>
      </c>
      <c r="O37">
        <v>0.37518901522471299</v>
      </c>
      <c r="P37">
        <v>0.62896085170333738</v>
      </c>
      <c r="Q37">
        <v>0.64901728648722534</v>
      </c>
      <c r="R37">
        <v>0.65638022573290955</v>
      </c>
      <c r="S37">
        <v>0.6563890585389569</v>
      </c>
      <c r="T37">
        <v>0.66518545718354183</v>
      </c>
      <c r="U37">
        <v>0.66585561558677397</v>
      </c>
      <c r="V37">
        <v>0.66585561558677397</v>
      </c>
    </row>
    <row r="38" spans="1:22" ht="15" customHeight="1" x14ac:dyDescent="0.25">
      <c r="A38" s="123"/>
      <c r="B38" s="3">
        <f t="shared" si="3"/>
        <v>32</v>
      </c>
      <c r="C38" s="3" t="s">
        <v>20</v>
      </c>
      <c r="D38" s="3">
        <v>14.5</v>
      </c>
      <c r="E38" s="3"/>
      <c r="F38" s="3"/>
      <c r="G38">
        <v>8.6E-3</v>
      </c>
      <c r="H38">
        <v>0.15340000000000001</v>
      </c>
      <c r="I38">
        <v>3.04E-2</v>
      </c>
      <c r="J38">
        <v>2.18E-2</v>
      </c>
      <c r="K38">
        <v>0.1081</v>
      </c>
      <c r="L38">
        <v>0.23119999999999999</v>
      </c>
      <c r="M38">
        <v>1.5599999999999999E-2</v>
      </c>
      <c r="N38">
        <v>5.5800000000000002E-2</v>
      </c>
      <c r="O38">
        <v>0.33205214722291909</v>
      </c>
      <c r="P38">
        <v>0.73628195391306439</v>
      </c>
      <c r="Q38">
        <v>0.76639373427575619</v>
      </c>
      <c r="R38">
        <v>0.76732301471949826</v>
      </c>
      <c r="S38">
        <v>0.76999915945724118</v>
      </c>
      <c r="T38">
        <v>0.77186949913220215</v>
      </c>
      <c r="U38">
        <v>0.77220444098924212</v>
      </c>
      <c r="V38">
        <v>0.77220444098924212</v>
      </c>
    </row>
    <row r="39" spans="1:22" ht="15" customHeight="1" x14ac:dyDescent="0.25">
      <c r="A39" s="123"/>
      <c r="B39" s="3">
        <f t="shared" si="3"/>
        <v>33</v>
      </c>
      <c r="C39" s="3" t="s">
        <v>89</v>
      </c>
      <c r="D39" s="3">
        <v>16.5</v>
      </c>
      <c r="E39" s="3"/>
      <c r="F39" s="3"/>
      <c r="G39">
        <v>5.7200000000000001E-2</v>
      </c>
      <c r="H39">
        <v>0.10489999999999999</v>
      </c>
      <c r="I39">
        <v>8.43E-2</v>
      </c>
      <c r="J39">
        <v>4.1599999999999998E-2</v>
      </c>
      <c r="K39">
        <v>0.15820000000000001</v>
      </c>
      <c r="L39">
        <v>0.15559999999999999</v>
      </c>
      <c r="M39">
        <v>2.8000000000000001E-2</v>
      </c>
      <c r="N39">
        <v>7.3700000000000002E-2</v>
      </c>
      <c r="O39">
        <v>1.415531542180595</v>
      </c>
      <c r="P39">
        <v>1.4198454880147811</v>
      </c>
      <c r="Q39">
        <v>1.4648151153579509</v>
      </c>
      <c r="R39">
        <v>1.479151080282006</v>
      </c>
      <c r="S39">
        <v>1.484468605082363</v>
      </c>
      <c r="T39">
        <v>1.485214473165932</v>
      </c>
      <c r="U39">
        <v>1.485756272866261</v>
      </c>
      <c r="V39">
        <v>1.485756272866261</v>
      </c>
    </row>
    <row r="40" spans="1:22" ht="15" customHeight="1" x14ac:dyDescent="0.25">
      <c r="A40" s="123"/>
      <c r="B40" s="3">
        <f t="shared" si="3"/>
        <v>34</v>
      </c>
      <c r="C40" s="3" t="s">
        <v>90</v>
      </c>
      <c r="D40" s="3">
        <v>17.5</v>
      </c>
      <c r="E40" s="5"/>
      <c r="F40" s="5"/>
      <c r="G40">
        <v>1.4E-2</v>
      </c>
      <c r="H40">
        <v>0.14829999999999999</v>
      </c>
      <c r="I40">
        <v>4.2799999999999998E-2</v>
      </c>
      <c r="J40">
        <v>2.0500000000000001E-2</v>
      </c>
      <c r="K40">
        <v>0.1515</v>
      </c>
      <c r="L40">
        <v>0.14069999999999999</v>
      </c>
      <c r="M40">
        <v>3.56E-2</v>
      </c>
      <c r="N40">
        <v>8.2500000000000004E-2</v>
      </c>
      <c r="O40">
        <v>0.69772311039815338</v>
      </c>
      <c r="P40">
        <v>0.73550485187949433</v>
      </c>
      <c r="Q40">
        <v>0.77978832907836582</v>
      </c>
      <c r="R40">
        <v>0.78458153142732179</v>
      </c>
      <c r="S40">
        <v>0.78530418972748328</v>
      </c>
      <c r="T40">
        <v>0.7955003223624445</v>
      </c>
      <c r="U40">
        <v>0.79697462116425832</v>
      </c>
      <c r="V40">
        <v>0.79697462116425832</v>
      </c>
    </row>
    <row r="41" spans="1:22" ht="15" customHeight="1" x14ac:dyDescent="0.25">
      <c r="A41" s="123"/>
      <c r="B41" s="3">
        <f t="shared" si="3"/>
        <v>35</v>
      </c>
      <c r="C41" s="3" t="s">
        <v>29</v>
      </c>
      <c r="D41" s="3">
        <v>15</v>
      </c>
      <c r="E41" s="5"/>
      <c r="F41" s="5"/>
      <c r="G41">
        <v>2.63E-2</v>
      </c>
      <c r="H41">
        <v>0.1358</v>
      </c>
      <c r="I41">
        <v>6.5000000000000002E-2</v>
      </c>
      <c r="J41">
        <v>2.9100000000000001E-2</v>
      </c>
      <c r="K41">
        <v>0.16189999999999999</v>
      </c>
      <c r="L41">
        <v>0.12920000000000001</v>
      </c>
      <c r="M41">
        <v>2.6800000000000001E-2</v>
      </c>
      <c r="N41">
        <v>7.2700000000000001E-2</v>
      </c>
      <c r="O41">
        <v>0.98865055966011051</v>
      </c>
      <c r="P41">
        <v>0.99248698346796693</v>
      </c>
      <c r="Q41">
        <v>1.0446725853260159</v>
      </c>
      <c r="R41">
        <v>1.0470060702184629</v>
      </c>
      <c r="S41">
        <v>1.047041888303776</v>
      </c>
      <c r="T41">
        <v>1.0486323456668161</v>
      </c>
      <c r="U41">
        <v>1.049400115738615</v>
      </c>
      <c r="V41">
        <v>1.049400115738615</v>
      </c>
    </row>
    <row r="42" spans="1:22" ht="15" customHeight="1" x14ac:dyDescent="0.25">
      <c r="A42" s="123"/>
      <c r="B42" s="6">
        <f t="shared" si="3"/>
        <v>36</v>
      </c>
      <c r="C42" s="6" t="s">
        <v>90</v>
      </c>
      <c r="D42" s="6">
        <v>23.5</v>
      </c>
      <c r="E42" s="7"/>
      <c r="F42" s="7"/>
      <c r="G42">
        <v>4.4400000000000002E-2</v>
      </c>
      <c r="H42">
        <v>0.1177</v>
      </c>
      <c r="I42">
        <v>7.9699999999999993E-2</v>
      </c>
      <c r="J42">
        <v>3.9E-2</v>
      </c>
      <c r="K42">
        <v>0.17519999999999999</v>
      </c>
      <c r="L42">
        <v>0.1487</v>
      </c>
      <c r="M42">
        <v>3.4000000000000002E-2</v>
      </c>
      <c r="N42">
        <v>7.8200000000000006E-2</v>
      </c>
      <c r="O42">
        <v>1.3184467192421481</v>
      </c>
      <c r="P42">
        <v>1.3202486127548301</v>
      </c>
      <c r="Q42">
        <v>1.388463422183005</v>
      </c>
      <c r="R42">
        <v>1.3885261571948231</v>
      </c>
      <c r="S42">
        <v>1.391810668819297</v>
      </c>
      <c r="T42">
        <v>1.391826833419459</v>
      </c>
      <c r="U42">
        <v>1.391887064240422</v>
      </c>
      <c r="V42">
        <v>1.391887064240422</v>
      </c>
    </row>
    <row r="43" spans="1:22" ht="15" customHeight="1" x14ac:dyDescent="0.25">
      <c r="A43" s="119"/>
      <c r="B43" s="120"/>
      <c r="C43" s="120"/>
      <c r="D43" s="121"/>
      <c r="E43" s="4" t="s">
        <v>75</v>
      </c>
      <c r="F43" s="8"/>
      <c r="G43" s="9"/>
      <c r="H43" s="10"/>
      <c r="I43" s="10"/>
      <c r="J43" s="10"/>
      <c r="K43" s="10"/>
      <c r="L43" s="10"/>
      <c r="M43" s="10"/>
      <c r="N43" s="11"/>
    </row>
  </sheetData>
  <mergeCells count="15">
    <mergeCell ref="O1:V1"/>
    <mergeCell ref="O2:V2"/>
    <mergeCell ref="A33:D33"/>
    <mergeCell ref="A34:A42"/>
    <mergeCell ref="A43:D43"/>
    <mergeCell ref="A4:A12"/>
    <mergeCell ref="A13:D13"/>
    <mergeCell ref="A14:A22"/>
    <mergeCell ref="A23:D23"/>
    <mergeCell ref="A24:A3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3"/>
  <sheetViews>
    <sheetView zoomScale="60" zoomScaleNormal="60" workbookViewId="0">
      <selection activeCell="N29" sqref="N29"/>
    </sheetView>
  </sheetViews>
  <sheetFormatPr baseColWidth="10" defaultColWidth="8.88671875" defaultRowHeight="13.2" x14ac:dyDescent="0.25"/>
  <cols>
    <col min="1" max="1" width="11.5546875" style="15" customWidth="1"/>
    <col min="2" max="2" width="18.109375" style="15" customWidth="1"/>
    <col min="3" max="3" width="11.5546875" style="15" customWidth="1"/>
    <col min="4" max="4" width="17.33203125" style="15" customWidth="1"/>
    <col min="5" max="5" width="24.33203125" style="15" customWidth="1"/>
    <col min="6" max="6" width="14.6640625" style="15" customWidth="1"/>
    <col min="7" max="1025" width="11.5546875" style="15" customWidth="1"/>
  </cols>
  <sheetData>
    <row r="1" spans="1:22" ht="17.399999999999999" customHeight="1" x14ac:dyDescent="0.3">
      <c r="G1" s="124" t="s">
        <v>0</v>
      </c>
      <c r="H1" s="125"/>
      <c r="I1" s="125"/>
      <c r="J1" s="125"/>
      <c r="K1" s="125"/>
      <c r="L1" s="125"/>
      <c r="M1" s="125"/>
      <c r="N1" s="126"/>
      <c r="O1" s="117" t="s">
        <v>1</v>
      </c>
      <c r="P1" s="118"/>
      <c r="Q1" s="118"/>
      <c r="R1" s="118"/>
      <c r="S1" s="118"/>
      <c r="T1" s="118"/>
      <c r="U1" s="118"/>
      <c r="V1" s="118"/>
    </row>
    <row r="2" spans="1:22" ht="17.399999999999999" customHeight="1" x14ac:dyDescent="0.3">
      <c r="G2" s="127" t="s">
        <v>2</v>
      </c>
      <c r="H2" s="121"/>
      <c r="I2" s="128" t="s">
        <v>3</v>
      </c>
      <c r="J2" s="121"/>
      <c r="K2" s="128" t="s">
        <v>4</v>
      </c>
      <c r="L2" s="121"/>
      <c r="M2" s="128" t="s">
        <v>5</v>
      </c>
      <c r="N2" s="121"/>
      <c r="O2" s="117" t="s">
        <v>6</v>
      </c>
      <c r="P2" s="118"/>
      <c r="Q2" s="118"/>
      <c r="R2" s="118"/>
      <c r="S2" s="118"/>
      <c r="T2" s="118"/>
      <c r="U2" s="118"/>
      <c r="V2" s="118"/>
    </row>
    <row r="3" spans="1:22" ht="17.399999999999999" customHeight="1" x14ac:dyDescent="0.3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2" t="s">
        <v>13</v>
      </c>
      <c r="H3" s="1" t="s">
        <v>14</v>
      </c>
      <c r="I3" s="1" t="s">
        <v>13</v>
      </c>
      <c r="J3" s="1" t="s">
        <v>14</v>
      </c>
      <c r="K3" s="1" t="s">
        <v>13</v>
      </c>
      <c r="L3" s="1" t="s">
        <v>14</v>
      </c>
      <c r="M3" s="1" t="s">
        <v>13</v>
      </c>
      <c r="N3" s="1" t="s">
        <v>14</v>
      </c>
      <c r="O3" s="16">
        <v>2</v>
      </c>
      <c r="P3" s="16">
        <v>3</v>
      </c>
      <c r="Q3" s="16">
        <v>4</v>
      </c>
      <c r="R3" s="16">
        <v>5</v>
      </c>
      <c r="S3" s="16">
        <v>6</v>
      </c>
      <c r="T3" s="16">
        <v>7</v>
      </c>
      <c r="U3" s="16">
        <v>8</v>
      </c>
      <c r="V3" s="16">
        <v>9</v>
      </c>
    </row>
    <row r="4" spans="1:22" ht="15" customHeight="1" x14ac:dyDescent="0.25">
      <c r="A4" s="122" t="s">
        <v>15</v>
      </c>
      <c r="B4" s="3">
        <v>1</v>
      </c>
      <c r="C4" s="3" t="s">
        <v>82</v>
      </c>
      <c r="D4" s="3">
        <v>5.5</v>
      </c>
      <c r="E4" s="3"/>
      <c r="F4" s="3"/>
      <c r="G4">
        <v>3.7600000000000001E-2</v>
      </c>
      <c r="H4">
        <v>0.12570000000000001</v>
      </c>
      <c r="I4">
        <v>0.1172</v>
      </c>
      <c r="J4">
        <v>7.7600000000000002E-2</v>
      </c>
      <c r="K4">
        <v>0.37140000000000001</v>
      </c>
      <c r="L4">
        <v>0.17480000000000001</v>
      </c>
      <c r="M4">
        <v>0.1447</v>
      </c>
      <c r="N4">
        <v>0.18540000000000001</v>
      </c>
      <c r="O4">
        <v>2.6764271599218148</v>
      </c>
      <c r="P4">
        <v>2.6986538074146549</v>
      </c>
      <c r="Q4">
        <v>2.6992590398214591</v>
      </c>
      <c r="R4">
        <v>2.6998444151222758</v>
      </c>
      <c r="S4">
        <v>2.6998451671615809</v>
      </c>
      <c r="T4">
        <v>2.703921856785374</v>
      </c>
      <c r="U4">
        <v>2.7040075924545302</v>
      </c>
      <c r="V4">
        <v>2.7040075924545302</v>
      </c>
    </row>
    <row r="5" spans="1:22" ht="15" customHeight="1" x14ac:dyDescent="0.25">
      <c r="A5" s="123"/>
      <c r="B5" s="3">
        <f t="shared" ref="B5:B12" si="0">B4+1</f>
        <v>2</v>
      </c>
      <c r="C5" s="3" t="s">
        <v>68</v>
      </c>
      <c r="D5" s="3">
        <v>2</v>
      </c>
      <c r="E5" s="3"/>
      <c r="F5" s="3"/>
      <c r="G5">
        <v>3.56E-2</v>
      </c>
      <c r="H5">
        <v>0.12770000000000001</v>
      </c>
      <c r="I5">
        <v>0.1132</v>
      </c>
      <c r="J5">
        <v>7.3800000000000004E-2</v>
      </c>
      <c r="K5">
        <v>0.36330000000000001</v>
      </c>
      <c r="L5">
        <v>0.19159999999999999</v>
      </c>
      <c r="M5">
        <v>0.16189999999999999</v>
      </c>
      <c r="N5">
        <v>0.20399999999999999</v>
      </c>
      <c r="O5">
        <v>2.5497860465898721</v>
      </c>
      <c r="P5">
        <v>2.5913693649873939</v>
      </c>
      <c r="Q5">
        <v>2.5983384272075778</v>
      </c>
      <c r="R5">
        <v>2.598706431985466</v>
      </c>
      <c r="S5">
        <v>2.5989071841277611</v>
      </c>
      <c r="T5">
        <v>2.599970989170211</v>
      </c>
      <c r="U5">
        <v>2.600032912125978</v>
      </c>
      <c r="V5">
        <v>2.600032912125978</v>
      </c>
    </row>
    <row r="6" spans="1:22" ht="15" customHeight="1" x14ac:dyDescent="0.25">
      <c r="A6" s="123"/>
      <c r="B6" s="3">
        <f t="shared" si="0"/>
        <v>3</v>
      </c>
      <c r="C6" s="3" t="s">
        <v>27</v>
      </c>
      <c r="D6" s="3">
        <v>11</v>
      </c>
      <c r="E6" s="3"/>
      <c r="F6" s="3"/>
      <c r="G6">
        <v>6.1400000000000003E-2</v>
      </c>
      <c r="H6">
        <v>0.1012</v>
      </c>
      <c r="I6">
        <v>0.14810000000000001</v>
      </c>
      <c r="J6">
        <v>0.107</v>
      </c>
      <c r="K6">
        <v>0.36370000000000002</v>
      </c>
      <c r="L6">
        <v>0.17399999999999999</v>
      </c>
      <c r="M6">
        <v>0.15090000000000001</v>
      </c>
      <c r="N6">
        <v>0.19270000000000001</v>
      </c>
      <c r="O6">
        <v>2.8982481801429012</v>
      </c>
      <c r="P6">
        <v>2.921980727936631</v>
      </c>
      <c r="Q6">
        <v>2.9249506379581129</v>
      </c>
      <c r="R6">
        <v>2.9250504097452459</v>
      </c>
      <c r="S6">
        <v>2.9260521632626841</v>
      </c>
      <c r="T6">
        <v>2.9281938638921519</v>
      </c>
      <c r="U6">
        <v>2.9281984163103729</v>
      </c>
      <c r="V6">
        <v>2.9281984163103729</v>
      </c>
    </row>
    <row r="7" spans="1:22" ht="15" customHeight="1" x14ac:dyDescent="0.25">
      <c r="A7" s="123"/>
      <c r="B7" s="3">
        <f t="shared" si="0"/>
        <v>4</v>
      </c>
      <c r="C7" s="3" t="s">
        <v>19</v>
      </c>
      <c r="D7" s="3">
        <v>5.5</v>
      </c>
      <c r="E7" s="3"/>
      <c r="F7" s="3"/>
      <c r="G7">
        <v>5.2499999999999998E-2</v>
      </c>
      <c r="H7">
        <v>0.1096</v>
      </c>
      <c r="I7">
        <v>0.10970000000000001</v>
      </c>
      <c r="J7">
        <v>6.8599999999999994E-2</v>
      </c>
      <c r="K7">
        <v>0.36149999999999999</v>
      </c>
      <c r="L7">
        <v>0.16039999999999999</v>
      </c>
      <c r="M7">
        <v>0.19420000000000001</v>
      </c>
      <c r="N7">
        <v>0.23949999999999999</v>
      </c>
      <c r="O7">
        <v>2.162486833485763</v>
      </c>
      <c r="P7">
        <v>2.3357255227915701</v>
      </c>
      <c r="Q7">
        <v>2.3571612991715258</v>
      </c>
      <c r="R7">
        <v>2.3571643274210898</v>
      </c>
      <c r="S7">
        <v>2.3582208892570158</v>
      </c>
      <c r="T7">
        <v>2.3626511305229139</v>
      </c>
      <c r="U7">
        <v>2.3626947350760998</v>
      </c>
      <c r="V7">
        <v>2.3626947350760998</v>
      </c>
    </row>
    <row r="8" spans="1:22" ht="15" customHeight="1" x14ac:dyDescent="0.25">
      <c r="A8" s="123"/>
      <c r="B8" s="3">
        <f t="shared" si="0"/>
        <v>5</v>
      </c>
      <c r="C8" s="3" t="s">
        <v>32</v>
      </c>
      <c r="D8" s="3">
        <v>8</v>
      </c>
      <c r="E8" s="3"/>
      <c r="F8" s="3"/>
      <c r="G8">
        <v>3.0099999999999998E-2</v>
      </c>
      <c r="H8">
        <v>0.1326</v>
      </c>
      <c r="I8">
        <v>0.1124</v>
      </c>
      <c r="J8">
        <v>7.4200000000000002E-2</v>
      </c>
      <c r="K8">
        <v>0.30609999999999998</v>
      </c>
      <c r="L8">
        <v>0.19489999999999999</v>
      </c>
      <c r="M8">
        <v>0.17879999999999999</v>
      </c>
      <c r="N8">
        <v>0.2233</v>
      </c>
      <c r="O8">
        <v>2.054178472170749</v>
      </c>
      <c r="P8">
        <v>2.150373128083511</v>
      </c>
      <c r="Q8">
        <v>2.17658175750387</v>
      </c>
      <c r="R8">
        <v>2.1819482754390558</v>
      </c>
      <c r="S8">
        <v>2.1829809671987919</v>
      </c>
      <c r="T8">
        <v>2.183246130326769</v>
      </c>
      <c r="U8">
        <v>2.1832688391919182</v>
      </c>
      <c r="V8">
        <v>2.1832688391919182</v>
      </c>
    </row>
    <row r="9" spans="1:22" ht="15" customHeight="1" x14ac:dyDescent="0.25">
      <c r="A9" s="123"/>
      <c r="B9" s="3">
        <f t="shared" si="0"/>
        <v>6</v>
      </c>
      <c r="C9" s="3" t="s">
        <v>79</v>
      </c>
      <c r="D9" s="3">
        <v>4</v>
      </c>
      <c r="E9" s="3"/>
      <c r="F9" s="3"/>
      <c r="G9">
        <v>0.1017</v>
      </c>
      <c r="H9">
        <v>6.0400000000000002E-2</v>
      </c>
      <c r="I9">
        <v>0.17910000000000001</v>
      </c>
      <c r="J9">
        <v>0.1366</v>
      </c>
      <c r="K9">
        <v>0.24030000000000001</v>
      </c>
      <c r="L9">
        <v>0.1981</v>
      </c>
      <c r="M9">
        <v>0.14169999999999999</v>
      </c>
      <c r="N9">
        <v>0.182</v>
      </c>
      <c r="O9">
        <v>3.3627510524667041</v>
      </c>
      <c r="P9">
        <v>3.3781595997970131</v>
      </c>
      <c r="Q9">
        <v>3.3781597344508771</v>
      </c>
      <c r="R9">
        <v>3.3784799054338519</v>
      </c>
      <c r="S9">
        <v>3.3786910235923089</v>
      </c>
      <c r="T9">
        <v>3.3789326986968691</v>
      </c>
      <c r="U9">
        <v>3.3810250548408991</v>
      </c>
      <c r="V9">
        <v>3.3810250548408991</v>
      </c>
    </row>
    <row r="10" spans="1:22" ht="15" customHeight="1" x14ac:dyDescent="0.25">
      <c r="A10" s="123"/>
      <c r="B10" s="3">
        <f t="shared" si="0"/>
        <v>7</v>
      </c>
      <c r="C10" s="3" t="s">
        <v>68</v>
      </c>
      <c r="D10" s="3">
        <v>7</v>
      </c>
      <c r="E10" s="3"/>
      <c r="F10" s="3"/>
      <c r="G10">
        <v>0.1166</v>
      </c>
      <c r="H10">
        <v>4.5900000000000003E-2</v>
      </c>
      <c r="I10">
        <v>0.2112</v>
      </c>
      <c r="J10">
        <v>0.16850000000000001</v>
      </c>
      <c r="K10">
        <v>0.27600000000000002</v>
      </c>
      <c r="L10">
        <v>0.1827</v>
      </c>
      <c r="M10">
        <v>0.17419999999999999</v>
      </c>
      <c r="N10">
        <v>0.2165</v>
      </c>
      <c r="O10">
        <v>3.7284097237535532</v>
      </c>
      <c r="P10">
        <v>3.729336610559288</v>
      </c>
      <c r="Q10">
        <v>3.7335499838408359</v>
      </c>
      <c r="R10">
        <v>3.7337633217924631</v>
      </c>
      <c r="S10">
        <v>3.7343442066379602</v>
      </c>
      <c r="T10">
        <v>3.734882572737162</v>
      </c>
      <c r="U10">
        <v>3.7350479303752819</v>
      </c>
      <c r="V10">
        <v>3.7350479303752819</v>
      </c>
    </row>
    <row r="11" spans="1:22" ht="15" customHeight="1" x14ac:dyDescent="0.25">
      <c r="A11" s="123"/>
      <c r="B11" s="3">
        <f t="shared" si="0"/>
        <v>8</v>
      </c>
      <c r="C11" s="3" t="s">
        <v>25</v>
      </c>
      <c r="D11" s="3">
        <v>17.5</v>
      </c>
      <c r="E11" s="3"/>
      <c r="F11" s="3"/>
      <c r="G11">
        <v>2.8299999999999999E-2</v>
      </c>
      <c r="H11">
        <v>0.13420000000000001</v>
      </c>
      <c r="I11">
        <v>6.54E-2</v>
      </c>
      <c r="J11">
        <v>2.63E-2</v>
      </c>
      <c r="K11">
        <v>0.33110000000000001</v>
      </c>
      <c r="L11">
        <v>0.19500000000000001</v>
      </c>
      <c r="M11">
        <v>0.16550000000000001</v>
      </c>
      <c r="N11">
        <v>0.21160000000000001</v>
      </c>
      <c r="O11">
        <v>1.473006140264248</v>
      </c>
      <c r="P11">
        <v>1.810094429784517</v>
      </c>
      <c r="Q11">
        <v>1.8167815732513199</v>
      </c>
      <c r="R11">
        <v>1.823364509199245</v>
      </c>
      <c r="S11">
        <v>1.8308945619247721</v>
      </c>
      <c r="T11">
        <v>1.835034021022927</v>
      </c>
      <c r="U11">
        <v>1.8352290629974271</v>
      </c>
      <c r="V11">
        <v>1.8352290629974271</v>
      </c>
    </row>
    <row r="12" spans="1:22" ht="15" customHeight="1" x14ac:dyDescent="0.25">
      <c r="A12" s="123"/>
      <c r="B12" s="3">
        <f t="shared" si="0"/>
        <v>9</v>
      </c>
      <c r="C12" s="3" t="s">
        <v>91</v>
      </c>
      <c r="D12" s="3">
        <v>14.5</v>
      </c>
      <c r="E12" s="3"/>
      <c r="F12" s="3"/>
      <c r="G12">
        <v>7.4200000000000002E-2</v>
      </c>
      <c r="H12">
        <v>8.7900000000000006E-2</v>
      </c>
      <c r="I12">
        <v>0.17130000000000001</v>
      </c>
      <c r="J12">
        <v>0.13009999999999999</v>
      </c>
      <c r="K12">
        <v>0.29670000000000002</v>
      </c>
      <c r="L12">
        <v>0.18659999999999999</v>
      </c>
      <c r="M12">
        <v>0.1789</v>
      </c>
      <c r="N12">
        <v>0.2243</v>
      </c>
      <c r="O12">
        <v>2.684253731774136</v>
      </c>
      <c r="P12">
        <v>2.766955574516424</v>
      </c>
      <c r="Q12">
        <v>2.76702966431924</v>
      </c>
      <c r="R12">
        <v>2.7762870832469928</v>
      </c>
      <c r="S12">
        <v>2.7763465760325738</v>
      </c>
      <c r="T12">
        <v>2.7766893354542281</v>
      </c>
      <c r="U12">
        <v>2.7770424170593162</v>
      </c>
      <c r="V12">
        <v>2.7770424170593162</v>
      </c>
    </row>
    <row r="13" spans="1:22" ht="15" customHeight="1" x14ac:dyDescent="0.25">
      <c r="A13" s="119"/>
      <c r="B13" s="120"/>
      <c r="C13" s="120"/>
      <c r="D13" s="121"/>
      <c r="E13" s="4" t="s">
        <v>85</v>
      </c>
      <c r="F13" s="4"/>
    </row>
    <row r="14" spans="1:22" ht="15" customHeight="1" x14ac:dyDescent="0.25">
      <c r="A14" s="122" t="s">
        <v>15</v>
      </c>
      <c r="B14" s="3">
        <f>B12+1</f>
        <v>10</v>
      </c>
      <c r="C14" s="3" t="s">
        <v>25</v>
      </c>
      <c r="D14" s="3">
        <v>24</v>
      </c>
      <c r="E14" s="3"/>
      <c r="F14" s="3"/>
      <c r="G14">
        <v>2.0899999999999998E-2</v>
      </c>
      <c r="H14">
        <v>0.14119999999999999</v>
      </c>
      <c r="I14">
        <v>3.9899999999999998E-2</v>
      </c>
      <c r="J14">
        <v>1.34E-2</v>
      </c>
      <c r="K14">
        <v>0.14050000000000001</v>
      </c>
      <c r="L14">
        <v>0.1799</v>
      </c>
      <c r="M14">
        <v>4.6899999999999997E-2</v>
      </c>
      <c r="N14">
        <v>9.4100000000000003E-2</v>
      </c>
      <c r="O14">
        <v>0.77570103192689366</v>
      </c>
      <c r="P14">
        <v>1.0429348303542769</v>
      </c>
      <c r="Q14">
        <v>1.0429505504961809</v>
      </c>
      <c r="R14">
        <v>1.042972773874661</v>
      </c>
      <c r="S14">
        <v>1.0515363953505279</v>
      </c>
      <c r="T14">
        <v>1.0516723965000321</v>
      </c>
      <c r="U14">
        <v>1.051959438424475</v>
      </c>
      <c r="V14">
        <v>1.051959438424475</v>
      </c>
    </row>
    <row r="15" spans="1:22" ht="15" customHeight="1" x14ac:dyDescent="0.25">
      <c r="A15" s="123"/>
      <c r="B15" s="3">
        <f t="shared" ref="B15:B22" si="1">B14+1</f>
        <v>11</v>
      </c>
      <c r="C15" s="3" t="s">
        <v>50</v>
      </c>
      <c r="D15" s="3">
        <v>0.5</v>
      </c>
      <c r="E15" s="3"/>
      <c r="F15" s="3"/>
      <c r="G15">
        <v>2.64E-2</v>
      </c>
      <c r="H15">
        <v>0.1356</v>
      </c>
      <c r="I15">
        <v>4.7199999999999999E-2</v>
      </c>
      <c r="J15">
        <v>1.26E-2</v>
      </c>
      <c r="K15">
        <v>0.11</v>
      </c>
      <c r="L15">
        <v>0.22650000000000001</v>
      </c>
      <c r="M15">
        <v>4.3999999999999997E-2</v>
      </c>
      <c r="N15">
        <v>9.0999999999999998E-2</v>
      </c>
      <c r="O15">
        <v>0.93817054781818088</v>
      </c>
      <c r="P15">
        <v>1.088229729740444</v>
      </c>
      <c r="Q15">
        <v>1.0887712837040391</v>
      </c>
      <c r="R15">
        <v>1.088952248961889</v>
      </c>
      <c r="S15">
        <v>1.08933348067819</v>
      </c>
      <c r="T15">
        <v>1.0895684212780981</v>
      </c>
      <c r="U15">
        <v>1.0897177326711449</v>
      </c>
      <c r="V15">
        <v>1.0897177326711449</v>
      </c>
    </row>
    <row r="16" spans="1:22" ht="15" customHeight="1" x14ac:dyDescent="0.25">
      <c r="A16" s="123"/>
      <c r="B16" s="3">
        <f t="shared" si="1"/>
        <v>12</v>
      </c>
      <c r="C16" s="3" t="s">
        <v>92</v>
      </c>
      <c r="D16" s="3">
        <v>18</v>
      </c>
      <c r="E16" s="3"/>
      <c r="F16" s="3"/>
      <c r="G16">
        <v>3.7999999999999999E-2</v>
      </c>
      <c r="H16">
        <v>0.1241</v>
      </c>
      <c r="I16">
        <v>6.13E-2</v>
      </c>
      <c r="J16">
        <v>2.06E-2</v>
      </c>
      <c r="K16">
        <v>0.1105</v>
      </c>
      <c r="L16">
        <v>0.24149999999999999</v>
      </c>
      <c r="M16">
        <v>2.18E-2</v>
      </c>
      <c r="N16">
        <v>6.2100000000000002E-2</v>
      </c>
      <c r="O16">
        <v>1.2056490662829791</v>
      </c>
      <c r="P16">
        <v>1.300270352308609</v>
      </c>
      <c r="Q16">
        <v>1.30046452360958</v>
      </c>
      <c r="R16">
        <v>1.302086163066968</v>
      </c>
      <c r="S16">
        <v>1.3023604607069419</v>
      </c>
      <c r="T16">
        <v>1.308484331877936</v>
      </c>
      <c r="U16">
        <v>1.3087648770110041</v>
      </c>
      <c r="V16">
        <v>1.3087648770110041</v>
      </c>
    </row>
    <row r="17" spans="1:22" ht="15" customHeight="1" x14ac:dyDescent="0.25">
      <c r="A17" s="123"/>
      <c r="B17" s="3">
        <f t="shared" si="1"/>
        <v>13</v>
      </c>
      <c r="C17" s="3" t="s">
        <v>66</v>
      </c>
      <c r="D17" s="3">
        <v>5.5</v>
      </c>
      <c r="E17" s="3"/>
      <c r="F17" s="3"/>
      <c r="G17">
        <v>4.7000000000000002E-3</v>
      </c>
      <c r="H17">
        <v>0.15770000000000001</v>
      </c>
      <c r="I17">
        <v>1.9099999999999999E-2</v>
      </c>
      <c r="J17">
        <v>3.04E-2</v>
      </c>
      <c r="K17">
        <v>0.14360000000000001</v>
      </c>
      <c r="L17">
        <v>0.17699999999999999</v>
      </c>
      <c r="M17">
        <v>7.3999999999999996E-2</v>
      </c>
      <c r="N17">
        <v>0.12139999999999999</v>
      </c>
      <c r="O17">
        <v>0.40038577318068769</v>
      </c>
      <c r="P17">
        <v>0.80699541883936654</v>
      </c>
      <c r="Q17">
        <v>0.81772128480710082</v>
      </c>
      <c r="R17">
        <v>0.81828115318274419</v>
      </c>
      <c r="S17">
        <v>0.82254221792416959</v>
      </c>
      <c r="T17">
        <v>0.82561549832224923</v>
      </c>
      <c r="U17">
        <v>0.82694370860299304</v>
      </c>
      <c r="V17">
        <v>0.82694370860299304</v>
      </c>
    </row>
    <row r="18" spans="1:22" ht="15" customHeight="1" x14ac:dyDescent="0.25">
      <c r="A18" s="123"/>
      <c r="B18" s="3">
        <f t="shared" si="1"/>
        <v>14</v>
      </c>
      <c r="C18" s="3" t="s">
        <v>34</v>
      </c>
      <c r="D18" s="3">
        <v>15</v>
      </c>
      <c r="E18" s="3"/>
      <c r="F18" s="3"/>
      <c r="G18">
        <v>4.4600000000000001E-2</v>
      </c>
      <c r="H18">
        <v>0.11749999999999999</v>
      </c>
      <c r="I18">
        <v>6.0999999999999999E-2</v>
      </c>
      <c r="J18">
        <v>1.78E-2</v>
      </c>
      <c r="K18">
        <v>0.12230000000000001</v>
      </c>
      <c r="L18">
        <v>0.24610000000000001</v>
      </c>
      <c r="M18">
        <v>4.2299999999999997E-2</v>
      </c>
      <c r="N18">
        <v>8.9599999999999999E-2</v>
      </c>
      <c r="O18">
        <v>1.2766815761968791</v>
      </c>
      <c r="P18">
        <v>1.3398999105959819</v>
      </c>
      <c r="Q18">
        <v>1.340218247610131</v>
      </c>
      <c r="R18">
        <v>1.342799950694479</v>
      </c>
      <c r="S18">
        <v>1.3442500153029091</v>
      </c>
      <c r="T18">
        <v>1.345167507762441</v>
      </c>
      <c r="U18">
        <v>1.3453783158991559</v>
      </c>
      <c r="V18">
        <v>1.3453783158991559</v>
      </c>
    </row>
    <row r="19" spans="1:22" ht="15" customHeight="1" x14ac:dyDescent="0.25">
      <c r="A19" s="123"/>
      <c r="B19" s="3">
        <f t="shared" si="1"/>
        <v>15</v>
      </c>
      <c r="C19" s="3" t="s">
        <v>31</v>
      </c>
      <c r="D19" s="3">
        <v>25</v>
      </c>
      <c r="E19" s="3"/>
      <c r="F19" s="3"/>
      <c r="G19">
        <v>4.5400000000000003E-2</v>
      </c>
      <c r="H19">
        <v>0.1166</v>
      </c>
      <c r="I19">
        <v>7.0199999999999999E-2</v>
      </c>
      <c r="J19">
        <v>2.8199999999999999E-2</v>
      </c>
      <c r="K19">
        <v>0.1062</v>
      </c>
      <c r="L19">
        <v>0.31059999999999999</v>
      </c>
      <c r="M19">
        <v>2.1600000000000001E-2</v>
      </c>
      <c r="N19">
        <v>6.8000000000000005E-2</v>
      </c>
      <c r="O19">
        <v>1.34478132614543</v>
      </c>
      <c r="P19">
        <v>1.349964817594338</v>
      </c>
      <c r="Q19">
        <v>1.3512829690730299</v>
      </c>
      <c r="R19">
        <v>1.35135611052316</v>
      </c>
      <c r="S19">
        <v>1.354203246217103</v>
      </c>
      <c r="T19">
        <v>1.355168328715407</v>
      </c>
      <c r="U19">
        <v>1.355211552919362</v>
      </c>
      <c r="V19">
        <v>1.355211552919362</v>
      </c>
    </row>
    <row r="20" spans="1:22" ht="15" customHeight="1" x14ac:dyDescent="0.25">
      <c r="A20" s="123"/>
      <c r="B20" s="3">
        <f t="shared" si="1"/>
        <v>16</v>
      </c>
      <c r="C20" s="3" t="s">
        <v>93</v>
      </c>
      <c r="D20" s="3">
        <v>17</v>
      </c>
      <c r="E20" s="3"/>
      <c r="F20" s="3"/>
      <c r="G20">
        <v>8.2000000000000007E-3</v>
      </c>
      <c r="H20">
        <v>0.154</v>
      </c>
      <c r="I20">
        <v>2.3900000000000001E-2</v>
      </c>
      <c r="J20">
        <v>2.58E-2</v>
      </c>
      <c r="K20">
        <v>0.16120000000000001</v>
      </c>
      <c r="L20">
        <v>0.16739999999999999</v>
      </c>
      <c r="M20">
        <v>4.0599999999999997E-2</v>
      </c>
      <c r="N20">
        <v>8.7900000000000006E-2</v>
      </c>
      <c r="O20">
        <v>0.52437174656604835</v>
      </c>
      <c r="P20">
        <v>0.79543752513482424</v>
      </c>
      <c r="Q20">
        <v>0.80634665811850992</v>
      </c>
      <c r="R20">
        <v>0.81250798722958828</v>
      </c>
      <c r="S20">
        <v>0.81565555068505258</v>
      </c>
      <c r="T20">
        <v>0.81671609105212184</v>
      </c>
      <c r="U20">
        <v>0.81965155449330063</v>
      </c>
      <c r="V20">
        <v>0.81965155449330063</v>
      </c>
    </row>
    <row r="21" spans="1:22" ht="15" customHeight="1" x14ac:dyDescent="0.25">
      <c r="A21" s="123"/>
      <c r="B21" s="3">
        <f t="shared" si="1"/>
        <v>17</v>
      </c>
      <c r="C21" s="3" t="s">
        <v>16</v>
      </c>
      <c r="D21" s="3">
        <v>21</v>
      </c>
      <c r="E21" s="3"/>
      <c r="F21" s="3"/>
      <c r="G21">
        <v>2.5000000000000001E-2</v>
      </c>
      <c r="H21">
        <v>0.1371</v>
      </c>
      <c r="I21">
        <v>3.85E-2</v>
      </c>
      <c r="J21">
        <v>9.4000000000000004E-3</v>
      </c>
      <c r="K21">
        <v>9.9599999999999994E-2</v>
      </c>
      <c r="L21">
        <v>0.23710000000000001</v>
      </c>
      <c r="M21">
        <v>2.1399999999999999E-2</v>
      </c>
      <c r="N21">
        <v>6.0600000000000001E-2</v>
      </c>
      <c r="O21">
        <v>0.90595930334719965</v>
      </c>
      <c r="P21">
        <v>1.035459328456906</v>
      </c>
      <c r="Q21">
        <v>1.035494670007636</v>
      </c>
      <c r="R21">
        <v>1.040143829825934</v>
      </c>
      <c r="S21">
        <v>1.0419132851383059</v>
      </c>
      <c r="T21">
        <v>1.0466432927320519</v>
      </c>
      <c r="U21">
        <v>1.04664329647374</v>
      </c>
      <c r="V21">
        <v>1.04664329647374</v>
      </c>
    </row>
    <row r="22" spans="1:22" ht="15" customHeight="1" x14ac:dyDescent="0.25">
      <c r="A22" s="123"/>
      <c r="B22" s="3">
        <f t="shared" si="1"/>
        <v>18</v>
      </c>
      <c r="C22" s="3" t="s">
        <v>26</v>
      </c>
      <c r="D22" s="3">
        <v>2.5</v>
      </c>
      <c r="E22" s="3"/>
      <c r="F22" s="3"/>
      <c r="G22">
        <v>2.3099999999999999E-2</v>
      </c>
      <c r="H22">
        <v>0.1389</v>
      </c>
      <c r="I22">
        <v>3.1300000000000001E-2</v>
      </c>
      <c r="J22">
        <v>1.4E-2</v>
      </c>
      <c r="K22">
        <v>0.1197</v>
      </c>
      <c r="L22">
        <v>0.18229999999999999</v>
      </c>
      <c r="M22">
        <v>1.6899999999999998E-2</v>
      </c>
      <c r="N22">
        <v>6.4299999999999996E-2</v>
      </c>
      <c r="O22">
        <v>0.72009897598260086</v>
      </c>
      <c r="P22">
        <v>0.81089310693926198</v>
      </c>
      <c r="Q22">
        <v>0.81145658630981765</v>
      </c>
      <c r="R22">
        <v>0.82816441092093773</v>
      </c>
      <c r="S22">
        <v>0.82944326620917352</v>
      </c>
      <c r="T22">
        <v>0.83005642865755269</v>
      </c>
      <c r="U22">
        <v>0.8310097141398487</v>
      </c>
      <c r="V22">
        <v>0.8310097141398487</v>
      </c>
    </row>
    <row r="23" spans="1:22" ht="15" customHeight="1" x14ac:dyDescent="0.25">
      <c r="A23" s="119"/>
      <c r="B23" s="120"/>
      <c r="C23" s="120"/>
      <c r="D23" s="121"/>
      <c r="E23" s="4" t="s">
        <v>94</v>
      </c>
      <c r="F23" s="4"/>
    </row>
    <row r="24" spans="1:22" ht="15" customHeight="1" x14ac:dyDescent="0.25">
      <c r="A24" s="122" t="s">
        <v>15</v>
      </c>
      <c r="B24" s="3">
        <f>B22+1</f>
        <v>19</v>
      </c>
      <c r="C24" s="3" t="s">
        <v>79</v>
      </c>
      <c r="D24" s="3">
        <v>6.5</v>
      </c>
      <c r="E24" s="3"/>
      <c r="F24" s="3"/>
      <c r="G24">
        <v>8.6999999999999994E-3</v>
      </c>
      <c r="H24">
        <v>0.15340000000000001</v>
      </c>
      <c r="I24">
        <v>1.49E-2</v>
      </c>
      <c r="J24">
        <v>3.04E-2</v>
      </c>
      <c r="K24">
        <v>0.1426</v>
      </c>
      <c r="L24">
        <v>0.13789999999999999</v>
      </c>
      <c r="M24">
        <v>4.0800000000000003E-2</v>
      </c>
      <c r="N24">
        <v>8.8300000000000003E-2</v>
      </c>
      <c r="O24">
        <v>0.41139776959212893</v>
      </c>
      <c r="P24">
        <v>0.71395233754844256</v>
      </c>
      <c r="Q24">
        <v>0.72022262064218634</v>
      </c>
      <c r="R24">
        <v>0.72806821069355965</v>
      </c>
      <c r="S24">
        <v>0.72834518043255436</v>
      </c>
      <c r="T24">
        <v>0.72836810422088916</v>
      </c>
      <c r="U24">
        <v>0.72887832463444302</v>
      </c>
      <c r="V24">
        <v>0.72887832463444302</v>
      </c>
    </row>
    <row r="25" spans="1:22" ht="15" customHeight="1" x14ac:dyDescent="0.25">
      <c r="A25" s="123"/>
      <c r="B25" s="3">
        <f t="shared" ref="B25:B32" si="2">B24+1</f>
        <v>20</v>
      </c>
      <c r="C25" s="3" t="s">
        <v>95</v>
      </c>
      <c r="D25" s="3">
        <v>10.6</v>
      </c>
      <c r="E25" s="3"/>
      <c r="F25" s="3"/>
      <c r="G25">
        <v>5.7000000000000002E-3</v>
      </c>
      <c r="H25">
        <v>0.16769999999999999</v>
      </c>
      <c r="I25">
        <v>2.18E-2</v>
      </c>
      <c r="J25">
        <v>3.49E-2</v>
      </c>
      <c r="K25">
        <v>0.1673</v>
      </c>
      <c r="L25">
        <v>0.1003</v>
      </c>
      <c r="M25">
        <v>5.5399999999999998E-2</v>
      </c>
      <c r="N25">
        <v>0.1024</v>
      </c>
      <c r="O25">
        <v>0.39026486341103928</v>
      </c>
      <c r="P25">
        <v>0.76036768460359916</v>
      </c>
      <c r="Q25">
        <v>0.76673186721677855</v>
      </c>
      <c r="R25">
        <v>0.76917980241364126</v>
      </c>
      <c r="S25">
        <v>0.77175414361135652</v>
      </c>
      <c r="T25">
        <v>0.77459437624116978</v>
      </c>
      <c r="U25">
        <v>0.77543724405192316</v>
      </c>
      <c r="V25">
        <v>0.77543724405192316</v>
      </c>
    </row>
    <row r="26" spans="1:22" ht="15" customHeight="1" x14ac:dyDescent="0.25">
      <c r="A26" s="123"/>
      <c r="B26" s="3">
        <f t="shared" si="2"/>
        <v>21</v>
      </c>
      <c r="C26" s="3" t="s">
        <v>22</v>
      </c>
      <c r="D26" s="3">
        <v>6.5</v>
      </c>
      <c r="E26" s="3"/>
      <c r="F26" s="3"/>
      <c r="G26">
        <v>4.0000000000000002E-4</v>
      </c>
      <c r="H26">
        <v>0.1618</v>
      </c>
      <c r="I26">
        <v>1.34E-2</v>
      </c>
      <c r="J26">
        <v>3.56E-2</v>
      </c>
      <c r="K26">
        <v>9.2299999999999993E-2</v>
      </c>
      <c r="L26">
        <v>0.17469999999999999</v>
      </c>
      <c r="M26">
        <v>3.6200000000000003E-2</v>
      </c>
      <c r="N26">
        <v>8.3400000000000002E-2</v>
      </c>
      <c r="O26">
        <v>0.24137146048199279</v>
      </c>
      <c r="P26">
        <v>0.59642524739959568</v>
      </c>
      <c r="Q26">
        <v>0.60951639247363165</v>
      </c>
      <c r="R26">
        <v>0.61027473784442177</v>
      </c>
      <c r="S26">
        <v>0.61488234412010745</v>
      </c>
      <c r="T26">
        <v>0.61686866668919849</v>
      </c>
      <c r="U26">
        <v>0.61705790335874011</v>
      </c>
      <c r="V26">
        <v>0.61705790335874011</v>
      </c>
    </row>
    <row r="27" spans="1:22" ht="15" customHeight="1" x14ac:dyDescent="0.25">
      <c r="A27" s="123"/>
      <c r="B27" s="3">
        <f t="shared" si="2"/>
        <v>22</v>
      </c>
      <c r="C27" s="3" t="s">
        <v>17</v>
      </c>
      <c r="D27" s="3">
        <v>8</v>
      </c>
      <c r="E27" s="3"/>
      <c r="F27" s="3"/>
      <c r="G27">
        <v>9.7000000000000003E-3</v>
      </c>
      <c r="H27">
        <v>0.15240000000000001</v>
      </c>
      <c r="I27">
        <v>2.9100000000000001E-2</v>
      </c>
      <c r="J27">
        <v>2.2499999999999999E-2</v>
      </c>
      <c r="K27">
        <v>6.8500000000000005E-2</v>
      </c>
      <c r="L27">
        <v>0.2165</v>
      </c>
      <c r="M27">
        <v>5.5399999999999998E-2</v>
      </c>
      <c r="N27">
        <v>0.1028</v>
      </c>
      <c r="O27">
        <v>0.49564739880247832</v>
      </c>
      <c r="P27">
        <v>0.6507107946790559</v>
      </c>
      <c r="Q27">
        <v>0.65071786018169031</v>
      </c>
      <c r="R27">
        <v>0.66045224319299078</v>
      </c>
      <c r="S27">
        <v>0.66374659620312093</v>
      </c>
      <c r="T27">
        <v>0.66379604753935306</v>
      </c>
      <c r="U27">
        <v>0.66447458752679189</v>
      </c>
      <c r="V27">
        <v>0.66447458752679189</v>
      </c>
    </row>
    <row r="28" spans="1:22" ht="15" customHeight="1" x14ac:dyDescent="0.25">
      <c r="A28" s="123"/>
      <c r="B28" s="3">
        <f t="shared" si="2"/>
        <v>23</v>
      </c>
      <c r="C28" s="3" t="s">
        <v>61</v>
      </c>
      <c r="D28" s="3">
        <v>11.5</v>
      </c>
      <c r="E28" s="3"/>
      <c r="F28" s="3"/>
      <c r="G28">
        <v>1.2800000000000001E-2</v>
      </c>
      <c r="H28">
        <v>0.1492</v>
      </c>
      <c r="I28">
        <v>2.4E-2</v>
      </c>
      <c r="J28">
        <v>2.29E-2</v>
      </c>
      <c r="K28">
        <v>4.5199999999999997E-2</v>
      </c>
      <c r="L28">
        <v>0.2596</v>
      </c>
      <c r="M28">
        <v>3.7600000000000001E-2</v>
      </c>
      <c r="N28">
        <v>8.5000000000000006E-2</v>
      </c>
      <c r="O28">
        <v>0.50531520366343807</v>
      </c>
      <c r="P28">
        <v>0.53400134897769913</v>
      </c>
      <c r="Q28">
        <v>0.53483751749021857</v>
      </c>
      <c r="R28">
        <v>0.53837027448390362</v>
      </c>
      <c r="S28">
        <v>0.54776033735855112</v>
      </c>
      <c r="T28">
        <v>0.54838885979744945</v>
      </c>
      <c r="U28">
        <v>0.54880571632648933</v>
      </c>
      <c r="V28">
        <v>0.54880571632648933</v>
      </c>
    </row>
    <row r="29" spans="1:22" ht="15" customHeight="1" x14ac:dyDescent="0.25">
      <c r="A29" s="123"/>
      <c r="B29" s="3">
        <f t="shared" si="2"/>
        <v>24</v>
      </c>
      <c r="C29" s="3" t="s">
        <v>96</v>
      </c>
      <c r="D29" s="3">
        <v>15</v>
      </c>
      <c r="E29" s="3"/>
      <c r="F29" s="3"/>
      <c r="G29">
        <v>2.3699999999999999E-2</v>
      </c>
      <c r="H29">
        <v>0.13830000000000001</v>
      </c>
      <c r="I29">
        <v>4.1000000000000002E-2</v>
      </c>
      <c r="J29">
        <v>1.0800000000000001E-2</v>
      </c>
      <c r="K29">
        <v>5.2299999999999999E-2</v>
      </c>
      <c r="L29">
        <v>0.21590000000000001</v>
      </c>
      <c r="M29">
        <v>3.04E-2</v>
      </c>
      <c r="N29">
        <v>7.7899999999999997E-2</v>
      </c>
      <c r="O29">
        <v>0.71901959700299878</v>
      </c>
      <c r="P29">
        <v>0.75892981221438238</v>
      </c>
      <c r="Q29">
        <v>0.78605108095581067</v>
      </c>
      <c r="R29">
        <v>0.78753158297921255</v>
      </c>
      <c r="S29">
        <v>0.79013782570063229</v>
      </c>
      <c r="T29">
        <v>0.79054527288304965</v>
      </c>
      <c r="U29">
        <v>0.79055251098357615</v>
      </c>
      <c r="V29">
        <v>0.79055251098357615</v>
      </c>
    </row>
    <row r="30" spans="1:22" ht="15" customHeight="1" x14ac:dyDescent="0.25">
      <c r="A30" s="123"/>
      <c r="B30" s="3">
        <f t="shared" si="2"/>
        <v>25</v>
      </c>
      <c r="C30" s="3" t="s">
        <v>44</v>
      </c>
      <c r="D30" s="3">
        <v>19.5</v>
      </c>
      <c r="E30" s="3"/>
      <c r="F30" s="3"/>
      <c r="G30">
        <v>4.4999999999999997E-3</v>
      </c>
      <c r="H30">
        <v>0.16650000000000001</v>
      </c>
      <c r="I30">
        <v>7.0000000000000001E-3</v>
      </c>
      <c r="J30">
        <v>4.3200000000000002E-2</v>
      </c>
      <c r="K30">
        <v>0.1217</v>
      </c>
      <c r="L30">
        <v>0.1424</v>
      </c>
      <c r="M30">
        <v>7.8399999999999997E-2</v>
      </c>
      <c r="N30">
        <v>0.12529999999999999</v>
      </c>
      <c r="O30">
        <v>0.26168977767028179</v>
      </c>
      <c r="P30">
        <v>0.59227793498417791</v>
      </c>
      <c r="Q30">
        <v>0.59392760386271781</v>
      </c>
      <c r="R30">
        <v>0.59635645865974451</v>
      </c>
      <c r="S30">
        <v>0.59669166029903131</v>
      </c>
      <c r="T30">
        <v>0.60748847495853664</v>
      </c>
      <c r="U30">
        <v>0.60748982320985789</v>
      </c>
      <c r="V30">
        <v>0.60748982320985789</v>
      </c>
    </row>
    <row r="31" spans="1:22" ht="15" customHeight="1" x14ac:dyDescent="0.25">
      <c r="A31" s="123"/>
      <c r="B31" s="3">
        <f t="shared" si="2"/>
        <v>26</v>
      </c>
      <c r="C31" s="3" t="s">
        <v>38</v>
      </c>
      <c r="D31" s="3">
        <v>4</v>
      </c>
      <c r="E31" s="3"/>
      <c r="F31" s="3"/>
      <c r="G31">
        <v>8.9999999999999993E-3</v>
      </c>
      <c r="H31">
        <v>0.1709</v>
      </c>
      <c r="I31">
        <v>1.35E-2</v>
      </c>
      <c r="J31">
        <v>4.3299999999999998E-2</v>
      </c>
      <c r="K31">
        <v>0.17630000000000001</v>
      </c>
      <c r="L31">
        <v>9.1899999999999996E-2</v>
      </c>
      <c r="M31">
        <v>6.2600000000000003E-2</v>
      </c>
      <c r="N31">
        <v>0.10879999999999999</v>
      </c>
      <c r="O31">
        <v>0.54747266169832054</v>
      </c>
      <c r="P31">
        <v>0.76942277687953808</v>
      </c>
      <c r="Q31">
        <v>0.78605490013084145</v>
      </c>
      <c r="R31">
        <v>0.78633713168058494</v>
      </c>
      <c r="S31">
        <v>0.78633964592889127</v>
      </c>
      <c r="T31">
        <v>0.7863859345732469</v>
      </c>
      <c r="U31">
        <v>0.78849134292057776</v>
      </c>
      <c r="V31">
        <v>0.78849134292057776</v>
      </c>
    </row>
    <row r="32" spans="1:22" ht="15" customHeight="1" x14ac:dyDescent="0.25">
      <c r="A32" s="123"/>
      <c r="B32" s="3">
        <f t="shared" si="2"/>
        <v>27</v>
      </c>
      <c r="C32" s="3" t="s">
        <v>32</v>
      </c>
      <c r="D32" s="3">
        <v>4.5</v>
      </c>
      <c r="E32" s="3"/>
      <c r="F32" s="3"/>
      <c r="G32">
        <v>2.0899999999999998E-2</v>
      </c>
      <c r="H32">
        <v>0.18290000000000001</v>
      </c>
      <c r="I32">
        <v>2.1100000000000001E-2</v>
      </c>
      <c r="J32">
        <v>6.3899999999999998E-2</v>
      </c>
      <c r="K32">
        <v>0.1258</v>
      </c>
      <c r="L32">
        <v>0.13750000000000001</v>
      </c>
      <c r="M32">
        <v>4.0399999999999998E-2</v>
      </c>
      <c r="N32">
        <v>8.7800000000000003E-2</v>
      </c>
      <c r="O32">
        <v>0.30617521699836792</v>
      </c>
      <c r="P32">
        <v>0.66690083783672849</v>
      </c>
      <c r="Q32">
        <v>0.67167164644269506</v>
      </c>
      <c r="R32">
        <v>0.67179281863683793</v>
      </c>
      <c r="S32">
        <v>0.67441837233596191</v>
      </c>
      <c r="T32">
        <v>0.67509399135985049</v>
      </c>
      <c r="U32">
        <v>0.67632297265413477</v>
      </c>
      <c r="V32">
        <v>0.67632297265413477</v>
      </c>
    </row>
    <row r="33" spans="1:22" ht="15" customHeight="1" x14ac:dyDescent="0.25">
      <c r="A33" s="119"/>
      <c r="B33" s="120"/>
      <c r="C33" s="120"/>
      <c r="D33" s="121"/>
      <c r="E33" s="4" t="s">
        <v>49</v>
      </c>
      <c r="F33" s="4"/>
    </row>
    <row r="34" spans="1:22" ht="15" customHeight="1" x14ac:dyDescent="0.25">
      <c r="A34" s="122" t="s">
        <v>15</v>
      </c>
      <c r="B34" s="3">
        <f>B32+1</f>
        <v>28</v>
      </c>
      <c r="C34" s="3" t="s">
        <v>41</v>
      </c>
      <c r="D34" s="3">
        <v>10</v>
      </c>
      <c r="E34" s="3"/>
      <c r="F34" s="3"/>
      <c r="G34">
        <v>6.8999999999999999E-3</v>
      </c>
      <c r="H34">
        <v>0.15529999999999999</v>
      </c>
      <c r="I34">
        <v>1.7600000000000001E-2</v>
      </c>
      <c r="J34">
        <v>2.9899999999999999E-2</v>
      </c>
      <c r="K34">
        <v>7.3599999999999999E-2</v>
      </c>
      <c r="L34">
        <v>0.20150000000000001</v>
      </c>
      <c r="M34">
        <v>3.2099999999999997E-2</v>
      </c>
      <c r="N34">
        <v>7.9399999999999998E-2</v>
      </c>
      <c r="O34">
        <v>0.37219158790658502</v>
      </c>
      <c r="P34">
        <v>0.5653074693263016</v>
      </c>
      <c r="Q34">
        <v>0.56649657207100601</v>
      </c>
      <c r="R34">
        <v>0.56728970776042487</v>
      </c>
      <c r="S34">
        <v>0.56778510999191079</v>
      </c>
      <c r="T34">
        <v>0.56792649572799714</v>
      </c>
      <c r="U34">
        <v>0.56884274544279123</v>
      </c>
      <c r="V34">
        <v>0.56884274544279123</v>
      </c>
    </row>
    <row r="35" spans="1:22" ht="15" customHeight="1" x14ac:dyDescent="0.25">
      <c r="A35" s="123"/>
      <c r="B35" s="3">
        <f t="shared" ref="B35:B42" si="3">B34+1</f>
        <v>29</v>
      </c>
      <c r="C35" s="3" t="s">
        <v>91</v>
      </c>
      <c r="D35" s="3">
        <v>14.5</v>
      </c>
      <c r="E35" s="3"/>
      <c r="F35" s="3"/>
      <c r="G35">
        <v>8.6E-3</v>
      </c>
      <c r="H35">
        <v>0.15340000000000001</v>
      </c>
      <c r="I35">
        <v>2.4E-2</v>
      </c>
      <c r="J35">
        <v>2.4500000000000001E-2</v>
      </c>
      <c r="K35">
        <v>2.4E-2</v>
      </c>
      <c r="L35">
        <v>0.24210000000000001</v>
      </c>
      <c r="M35">
        <v>1.55E-2</v>
      </c>
      <c r="N35">
        <v>6.0600000000000001E-2</v>
      </c>
      <c r="O35">
        <v>0.45165075285768957</v>
      </c>
      <c r="P35">
        <v>0.51532677199962973</v>
      </c>
      <c r="Q35">
        <v>0.52498139859755244</v>
      </c>
      <c r="R35">
        <v>0.53210986147581885</v>
      </c>
      <c r="S35">
        <v>0.53389376244152109</v>
      </c>
      <c r="T35">
        <v>0.53985843216385876</v>
      </c>
      <c r="U35">
        <v>0.53985905759139929</v>
      </c>
      <c r="V35">
        <v>0.53985905759139929</v>
      </c>
    </row>
    <row r="36" spans="1:22" ht="15" customHeight="1" x14ac:dyDescent="0.25">
      <c r="A36" s="123"/>
      <c r="B36" s="3">
        <f t="shared" si="3"/>
        <v>30</v>
      </c>
      <c r="C36" s="3" t="s">
        <v>50</v>
      </c>
      <c r="D36" s="3">
        <v>0.5</v>
      </c>
      <c r="E36" s="3"/>
      <c r="F36" s="3"/>
      <c r="G36">
        <v>1.2699999999999999E-2</v>
      </c>
      <c r="H36">
        <v>0.14929999999999999</v>
      </c>
      <c r="I36">
        <v>1.6500000000000001E-2</v>
      </c>
      <c r="J36">
        <v>2.7900000000000001E-2</v>
      </c>
      <c r="K36">
        <v>4.8099999999999997E-2</v>
      </c>
      <c r="L36">
        <v>0.216</v>
      </c>
      <c r="M36">
        <v>1.6199999999999999E-2</v>
      </c>
      <c r="N36">
        <v>6.2199999999999998E-2</v>
      </c>
      <c r="O36">
        <v>0.4426171100805002</v>
      </c>
      <c r="P36">
        <v>0.5311413133316244</v>
      </c>
      <c r="Q36">
        <v>0.54832285512795842</v>
      </c>
      <c r="R36">
        <v>0.5489756383863521</v>
      </c>
      <c r="S36">
        <v>0.54897928656988537</v>
      </c>
      <c r="T36">
        <v>0.54907373292311812</v>
      </c>
      <c r="U36">
        <v>0.54907523599197339</v>
      </c>
      <c r="V36">
        <v>0.54907523599197339</v>
      </c>
    </row>
    <row r="37" spans="1:22" ht="15" customHeight="1" x14ac:dyDescent="0.25">
      <c r="A37" s="123"/>
      <c r="B37" s="3">
        <f t="shared" si="3"/>
        <v>31</v>
      </c>
      <c r="C37" s="12" t="s">
        <v>32</v>
      </c>
      <c r="D37" s="3">
        <v>9</v>
      </c>
      <c r="E37" s="3"/>
      <c r="F37" s="3"/>
      <c r="G37">
        <v>8.8999999999999999E-3</v>
      </c>
      <c r="H37">
        <v>0.1709</v>
      </c>
      <c r="I37">
        <v>9.2999999999999992E-3</v>
      </c>
      <c r="J37">
        <v>4.5999999999999999E-2</v>
      </c>
      <c r="K37">
        <v>0.1658</v>
      </c>
      <c r="L37">
        <v>9.4E-2</v>
      </c>
      <c r="M37">
        <v>4.7800000000000002E-2</v>
      </c>
      <c r="N37">
        <v>9.4899999999999998E-2</v>
      </c>
      <c r="O37">
        <v>0.32292589424334861</v>
      </c>
      <c r="P37">
        <v>0.68486633675726749</v>
      </c>
      <c r="Q37">
        <v>0.71925348215631302</v>
      </c>
      <c r="R37">
        <v>0.71942424589292309</v>
      </c>
      <c r="S37">
        <v>0.72267501808371892</v>
      </c>
      <c r="T37">
        <v>0.72279853285390561</v>
      </c>
      <c r="U37">
        <v>0.72289470412084011</v>
      </c>
      <c r="V37">
        <v>0.72289470412084011</v>
      </c>
    </row>
    <row r="38" spans="1:22" ht="15" customHeight="1" x14ac:dyDescent="0.25">
      <c r="A38" s="123"/>
      <c r="B38" s="3">
        <f t="shared" si="3"/>
        <v>32</v>
      </c>
      <c r="C38" s="3" t="s">
        <v>25</v>
      </c>
      <c r="D38" s="3">
        <v>20.5</v>
      </c>
      <c r="E38" s="3"/>
      <c r="F38" s="3"/>
      <c r="G38">
        <v>1.5900000000000001E-2</v>
      </c>
      <c r="H38">
        <v>0.1779</v>
      </c>
      <c r="I38">
        <v>1.3100000000000001E-2</v>
      </c>
      <c r="J38">
        <v>5.4800000000000001E-2</v>
      </c>
      <c r="K38">
        <v>7.9000000000000001E-2</v>
      </c>
      <c r="L38">
        <v>0.2046</v>
      </c>
      <c r="M38">
        <v>3.7900000000000003E-2</v>
      </c>
      <c r="N38">
        <v>8.5300000000000001E-2</v>
      </c>
      <c r="O38">
        <v>0.1107630495622746</v>
      </c>
      <c r="P38">
        <v>0.42837602029321309</v>
      </c>
      <c r="Q38">
        <v>0.44912228357023992</v>
      </c>
      <c r="R38">
        <v>0.45763811650358288</v>
      </c>
      <c r="S38">
        <v>0.46887877919501031</v>
      </c>
      <c r="T38">
        <v>0.46900636648534022</v>
      </c>
      <c r="U38">
        <v>0.46910991410057262</v>
      </c>
      <c r="V38">
        <v>0.46910991410057262</v>
      </c>
    </row>
    <row r="39" spans="1:22" ht="15" customHeight="1" x14ac:dyDescent="0.25">
      <c r="A39" s="123"/>
      <c r="B39" s="3">
        <f t="shared" si="3"/>
        <v>33</v>
      </c>
      <c r="C39" s="3" t="s">
        <v>42</v>
      </c>
      <c r="D39" s="3">
        <v>17</v>
      </c>
      <c r="E39" s="3"/>
      <c r="F39" s="3"/>
      <c r="G39">
        <v>5.4999999999999997E-3</v>
      </c>
      <c r="H39">
        <v>0.1565</v>
      </c>
      <c r="I39">
        <v>1.38E-2</v>
      </c>
      <c r="J39">
        <v>3.2099999999999997E-2</v>
      </c>
      <c r="K39">
        <v>7.1499999999999994E-2</v>
      </c>
      <c r="L39">
        <v>0.22969999999999999</v>
      </c>
      <c r="M39">
        <v>3.6600000000000001E-2</v>
      </c>
      <c r="N39">
        <v>8.3299999999999999E-2</v>
      </c>
      <c r="O39">
        <v>0.36701576011492831</v>
      </c>
      <c r="P39">
        <v>0.41286286046713261</v>
      </c>
      <c r="Q39">
        <v>0.43307643660137768</v>
      </c>
      <c r="R39">
        <v>0.4330779827019684</v>
      </c>
      <c r="S39">
        <v>0.43465083866296789</v>
      </c>
      <c r="T39">
        <v>0.43665834185203461</v>
      </c>
      <c r="U39">
        <v>0.43676311194403478</v>
      </c>
      <c r="V39">
        <v>0.43676311194403478</v>
      </c>
    </row>
    <row r="40" spans="1:22" ht="15" customHeight="1" x14ac:dyDescent="0.25">
      <c r="A40" s="123"/>
      <c r="B40" s="3">
        <f t="shared" si="3"/>
        <v>34</v>
      </c>
      <c r="C40" s="3" t="s">
        <v>18</v>
      </c>
      <c r="D40" s="3">
        <v>12</v>
      </c>
      <c r="E40" s="5"/>
      <c r="F40" s="5"/>
      <c r="G40">
        <v>7.4999999999999997E-3</v>
      </c>
      <c r="H40">
        <v>0.16950000000000001</v>
      </c>
      <c r="I40">
        <v>8.6999999999999994E-3</v>
      </c>
      <c r="J40">
        <v>4.5199999999999997E-2</v>
      </c>
      <c r="K40">
        <v>6.7900000000000002E-2</v>
      </c>
      <c r="L40">
        <v>0.1988</v>
      </c>
      <c r="M40">
        <v>3.0099999999999998E-2</v>
      </c>
      <c r="N40">
        <v>7.7299999999999994E-2</v>
      </c>
      <c r="O40">
        <v>0.13281443620599079</v>
      </c>
      <c r="P40">
        <v>0.47859189847874012</v>
      </c>
      <c r="Q40">
        <v>0.47859235837268899</v>
      </c>
      <c r="R40">
        <v>0.48308265057048322</v>
      </c>
      <c r="S40">
        <v>0.48334178108766662</v>
      </c>
      <c r="T40">
        <v>0.48458587447972962</v>
      </c>
      <c r="U40">
        <v>0.48466602936401609</v>
      </c>
      <c r="V40">
        <v>0.48466602936401609</v>
      </c>
    </row>
    <row r="41" spans="1:22" ht="15" customHeight="1" x14ac:dyDescent="0.25">
      <c r="A41" s="123"/>
      <c r="B41" s="3">
        <f t="shared" si="3"/>
        <v>35</v>
      </c>
      <c r="C41" s="3" t="s">
        <v>38</v>
      </c>
      <c r="D41" s="3">
        <v>4</v>
      </c>
      <c r="E41" s="5"/>
      <c r="F41" s="5"/>
      <c r="G41">
        <v>9.2999999999999992E-3</v>
      </c>
      <c r="H41">
        <v>0.17100000000000001</v>
      </c>
      <c r="I41">
        <v>1.4200000000000001E-2</v>
      </c>
      <c r="J41">
        <v>5.79E-2</v>
      </c>
      <c r="K41">
        <v>8.3599999999999994E-2</v>
      </c>
      <c r="L41">
        <v>0.17530000000000001</v>
      </c>
      <c r="M41">
        <v>2.4299999999999999E-2</v>
      </c>
      <c r="N41">
        <v>7.1599999999999997E-2</v>
      </c>
      <c r="O41">
        <v>0.15164776583092199</v>
      </c>
      <c r="P41">
        <v>0.37796351950026208</v>
      </c>
      <c r="Q41">
        <v>0.38018943747237621</v>
      </c>
      <c r="R41">
        <v>0.38243211070964611</v>
      </c>
      <c r="S41">
        <v>0.38433459744246479</v>
      </c>
      <c r="T41">
        <v>0.3851873164288212</v>
      </c>
      <c r="U41">
        <v>0.38942346447860737</v>
      </c>
      <c r="V41">
        <v>0.38942346447860737</v>
      </c>
    </row>
    <row r="42" spans="1:22" ht="15" customHeight="1" x14ac:dyDescent="0.25">
      <c r="A42" s="123"/>
      <c r="B42" s="6">
        <f t="shared" si="3"/>
        <v>36</v>
      </c>
      <c r="C42" s="6" t="s">
        <v>96</v>
      </c>
      <c r="D42" s="6">
        <v>15</v>
      </c>
      <c r="E42" s="7"/>
      <c r="F42" s="7"/>
      <c r="G42">
        <v>2.0999999999999999E-3</v>
      </c>
      <c r="H42">
        <v>0.16389999999999999</v>
      </c>
      <c r="I42">
        <v>7.7999999999999996E-3</v>
      </c>
      <c r="J42">
        <v>4.1300000000000003E-2</v>
      </c>
      <c r="K42">
        <v>0.1101</v>
      </c>
      <c r="L42">
        <v>0.14940000000000001</v>
      </c>
      <c r="M42">
        <v>3.3399999999999999E-2</v>
      </c>
      <c r="N42">
        <v>8.0799999999999997E-2</v>
      </c>
      <c r="O42">
        <v>9.3522731303597617E-2</v>
      </c>
      <c r="P42">
        <v>0.49753302480013673</v>
      </c>
      <c r="Q42">
        <v>0.56326001727504493</v>
      </c>
      <c r="R42">
        <v>0.56511302444129363</v>
      </c>
      <c r="S42">
        <v>0.56604807389755551</v>
      </c>
      <c r="T42">
        <v>0.56615784716764816</v>
      </c>
      <c r="U42">
        <v>0.56632252483543433</v>
      </c>
      <c r="V42">
        <v>0.56632252483543433</v>
      </c>
    </row>
    <row r="43" spans="1:22" ht="15" customHeight="1" x14ac:dyDescent="0.25">
      <c r="A43" s="119"/>
      <c r="B43" s="120"/>
      <c r="C43" s="120"/>
      <c r="D43" s="121"/>
      <c r="E43" s="4" t="s">
        <v>49</v>
      </c>
      <c r="F43" s="8"/>
      <c r="G43" s="9"/>
      <c r="H43" s="10"/>
      <c r="I43" s="10"/>
      <c r="J43" s="10"/>
      <c r="K43" s="10"/>
      <c r="L43" s="10"/>
      <c r="M43" s="10"/>
      <c r="N43" s="11"/>
    </row>
  </sheetData>
  <mergeCells count="15">
    <mergeCell ref="O1:V1"/>
    <mergeCell ref="O2:V2"/>
    <mergeCell ref="A33:D33"/>
    <mergeCell ref="A34:A42"/>
    <mergeCell ref="A43:D43"/>
    <mergeCell ref="A4:A12"/>
    <mergeCell ref="A13:D13"/>
    <mergeCell ref="A14:A22"/>
    <mergeCell ref="A23:D23"/>
    <mergeCell ref="A24:A3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3"/>
  <sheetViews>
    <sheetView zoomScale="60" zoomScaleNormal="60" workbookViewId="0">
      <selection activeCell="N29" sqref="N29"/>
    </sheetView>
  </sheetViews>
  <sheetFormatPr baseColWidth="10" defaultColWidth="8.88671875" defaultRowHeight="13.2" x14ac:dyDescent="0.25"/>
  <cols>
    <col min="1" max="1" width="11.5546875" style="15" customWidth="1"/>
    <col min="2" max="2" width="18.109375" style="15" customWidth="1"/>
    <col min="3" max="3" width="11.5546875" style="15" customWidth="1"/>
    <col min="4" max="4" width="17.33203125" style="15" customWidth="1"/>
    <col min="5" max="5" width="23" style="15" customWidth="1"/>
    <col min="6" max="6" width="14.6640625" style="15" customWidth="1"/>
    <col min="7" max="1025" width="11.5546875" style="15" customWidth="1"/>
  </cols>
  <sheetData>
    <row r="1" spans="1:22" ht="17.399999999999999" customHeight="1" x14ac:dyDescent="0.3">
      <c r="G1" s="124" t="s">
        <v>0</v>
      </c>
      <c r="H1" s="125"/>
      <c r="I1" s="125"/>
      <c r="J1" s="125"/>
      <c r="K1" s="125"/>
      <c r="L1" s="125"/>
      <c r="M1" s="125"/>
      <c r="N1" s="126"/>
      <c r="O1" s="117" t="s">
        <v>1</v>
      </c>
      <c r="P1" s="118"/>
      <c r="Q1" s="118"/>
      <c r="R1" s="118"/>
      <c r="S1" s="118"/>
      <c r="T1" s="118"/>
      <c r="U1" s="118"/>
      <c r="V1" s="118"/>
    </row>
    <row r="2" spans="1:22" ht="17.399999999999999" customHeight="1" x14ac:dyDescent="0.3">
      <c r="G2" s="127" t="s">
        <v>2</v>
      </c>
      <c r="H2" s="121"/>
      <c r="I2" s="128" t="s">
        <v>3</v>
      </c>
      <c r="J2" s="121"/>
      <c r="K2" s="128" t="s">
        <v>4</v>
      </c>
      <c r="L2" s="121"/>
      <c r="M2" s="128" t="s">
        <v>5</v>
      </c>
      <c r="N2" s="121"/>
      <c r="O2" s="117" t="s">
        <v>6</v>
      </c>
      <c r="P2" s="118"/>
      <c r="Q2" s="118"/>
      <c r="R2" s="118"/>
      <c r="S2" s="118"/>
      <c r="T2" s="118"/>
      <c r="U2" s="118"/>
      <c r="V2" s="118"/>
    </row>
    <row r="3" spans="1:22" ht="17.399999999999999" customHeight="1" x14ac:dyDescent="0.3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2" t="s">
        <v>13</v>
      </c>
      <c r="H3" s="1" t="s">
        <v>14</v>
      </c>
      <c r="I3" s="1" t="s">
        <v>13</v>
      </c>
      <c r="J3" s="1" t="s">
        <v>14</v>
      </c>
      <c r="K3" s="1" t="s">
        <v>13</v>
      </c>
      <c r="L3" s="1" t="s">
        <v>14</v>
      </c>
      <c r="M3" s="1" t="s">
        <v>13</v>
      </c>
      <c r="N3" s="1" t="s">
        <v>14</v>
      </c>
      <c r="O3" s="16">
        <v>2</v>
      </c>
      <c r="P3" s="16">
        <v>3</v>
      </c>
      <c r="Q3" s="16">
        <v>4</v>
      </c>
      <c r="R3" s="16">
        <v>5</v>
      </c>
      <c r="S3" s="16">
        <v>6</v>
      </c>
      <c r="T3" s="16">
        <v>7</v>
      </c>
      <c r="U3" s="16">
        <v>8</v>
      </c>
      <c r="V3" s="16">
        <v>9</v>
      </c>
    </row>
    <row r="4" spans="1:22" ht="15" customHeight="1" x14ac:dyDescent="0.25">
      <c r="A4" s="122" t="s">
        <v>15</v>
      </c>
      <c r="B4" s="3">
        <v>1</v>
      </c>
      <c r="C4" s="3" t="s">
        <v>16</v>
      </c>
      <c r="D4" s="3">
        <v>21</v>
      </c>
      <c r="E4" s="3"/>
      <c r="F4" s="3"/>
      <c r="G4">
        <v>6.3E-2</v>
      </c>
      <c r="H4">
        <v>9.9000000000000005E-2</v>
      </c>
      <c r="I4">
        <v>8.0100000000000005E-2</v>
      </c>
      <c r="J4">
        <v>3.6499999999999998E-2</v>
      </c>
      <c r="K4">
        <v>0.2099</v>
      </c>
      <c r="L4">
        <v>0.1095</v>
      </c>
      <c r="M4">
        <v>6.8099999999999994E-2</v>
      </c>
      <c r="N4">
        <v>0.11459999999999999</v>
      </c>
      <c r="O4">
        <v>1.428914318851948</v>
      </c>
      <c r="P4">
        <v>1.5145571581645381</v>
      </c>
      <c r="Q4">
        <v>1.5671810479132691</v>
      </c>
      <c r="R4">
        <v>1.5708180924174651</v>
      </c>
      <c r="S4">
        <v>1.572110567663529</v>
      </c>
      <c r="T4">
        <v>1.5723694317424779</v>
      </c>
      <c r="U4">
        <v>1.573134846999098</v>
      </c>
      <c r="V4">
        <v>1.573134846999098</v>
      </c>
    </row>
    <row r="5" spans="1:22" ht="15" customHeight="1" x14ac:dyDescent="0.25">
      <c r="A5" s="123"/>
      <c r="B5" s="3">
        <f t="shared" ref="B5:B12" si="0">B4+1</f>
        <v>2</v>
      </c>
      <c r="C5" s="3" t="s">
        <v>91</v>
      </c>
      <c r="D5" s="3">
        <v>13.5</v>
      </c>
      <c r="E5" s="3"/>
      <c r="F5" s="3"/>
      <c r="G5">
        <v>4.36E-2</v>
      </c>
      <c r="H5">
        <v>0.1186</v>
      </c>
      <c r="I5">
        <v>6.4699999999999994E-2</v>
      </c>
      <c r="J5">
        <v>2.1700000000000001E-2</v>
      </c>
      <c r="K5">
        <v>0.22009999999999999</v>
      </c>
      <c r="L5">
        <v>8.0399999999999999E-2</v>
      </c>
      <c r="M5">
        <v>8.0799999999999997E-2</v>
      </c>
      <c r="N5">
        <v>0.12820000000000001</v>
      </c>
      <c r="O5">
        <v>1.1353789928989539</v>
      </c>
      <c r="P5">
        <v>1.3429160203501651</v>
      </c>
      <c r="Q5">
        <v>1.405789322503104</v>
      </c>
      <c r="R5">
        <v>1.4103419487662689</v>
      </c>
      <c r="S5">
        <v>1.410411039711277</v>
      </c>
      <c r="T5">
        <v>1.4118940254744861</v>
      </c>
      <c r="U5">
        <v>1.4119510138180891</v>
      </c>
      <c r="V5">
        <v>1.4119510138180891</v>
      </c>
    </row>
    <row r="6" spans="1:22" ht="15" customHeight="1" x14ac:dyDescent="0.25">
      <c r="A6" s="123"/>
      <c r="B6" s="3">
        <f t="shared" si="0"/>
        <v>3</v>
      </c>
      <c r="C6" s="3" t="s">
        <v>65</v>
      </c>
      <c r="D6" s="3">
        <v>10.5</v>
      </c>
      <c r="E6" s="3"/>
      <c r="F6" s="3"/>
      <c r="G6">
        <v>6.3E-2</v>
      </c>
      <c r="H6">
        <v>9.9199999999999997E-2</v>
      </c>
      <c r="I6">
        <v>9.7900000000000001E-2</v>
      </c>
      <c r="J6">
        <v>5.4699999999999999E-2</v>
      </c>
      <c r="K6">
        <v>0.2011</v>
      </c>
      <c r="L6">
        <v>8.9499999999999996E-2</v>
      </c>
      <c r="M6">
        <v>6.3799999999999996E-2</v>
      </c>
      <c r="N6">
        <v>0.11020000000000001</v>
      </c>
      <c r="O6">
        <v>1.531740230767958</v>
      </c>
      <c r="P6">
        <v>1.6140841199008069</v>
      </c>
      <c r="Q6">
        <v>1.6574801565161861</v>
      </c>
      <c r="R6">
        <v>1.657573351683908</v>
      </c>
      <c r="S6">
        <v>1.661217826975488</v>
      </c>
      <c r="T6">
        <v>1.662756844375392</v>
      </c>
      <c r="U6">
        <v>1.66281969902183</v>
      </c>
      <c r="V6">
        <v>1.66281969902183</v>
      </c>
    </row>
    <row r="7" spans="1:22" ht="15" customHeight="1" x14ac:dyDescent="0.25">
      <c r="A7" s="123"/>
      <c r="B7" s="3">
        <f t="shared" si="0"/>
        <v>4</v>
      </c>
      <c r="C7" s="3" t="s">
        <v>23</v>
      </c>
      <c r="D7" s="3">
        <v>4.5</v>
      </c>
      <c r="E7" s="3"/>
      <c r="F7" s="3"/>
      <c r="G7">
        <v>5.8400000000000001E-2</v>
      </c>
      <c r="H7">
        <v>0.1037</v>
      </c>
      <c r="I7">
        <v>7.2099999999999997E-2</v>
      </c>
      <c r="J7">
        <v>2.8199999999999999E-2</v>
      </c>
      <c r="K7">
        <v>0.18870000000000001</v>
      </c>
      <c r="L7">
        <v>0.11210000000000001</v>
      </c>
      <c r="M7">
        <v>4.1000000000000002E-2</v>
      </c>
      <c r="N7">
        <v>8.8099999999999998E-2</v>
      </c>
      <c r="O7">
        <v>1.3627962078212039</v>
      </c>
      <c r="P7">
        <v>1.4826711212273529</v>
      </c>
      <c r="Q7">
        <v>1.5061932399102911</v>
      </c>
      <c r="R7">
        <v>1.509412347349375</v>
      </c>
      <c r="S7">
        <v>1.5125389015204771</v>
      </c>
      <c r="T7">
        <v>1.5143641059392161</v>
      </c>
      <c r="U7">
        <v>1.5145515871063999</v>
      </c>
      <c r="V7">
        <v>1.5145515871063999</v>
      </c>
    </row>
    <row r="8" spans="1:22" ht="15" customHeight="1" x14ac:dyDescent="0.25">
      <c r="A8" s="123"/>
      <c r="B8" s="3">
        <f t="shared" si="0"/>
        <v>5</v>
      </c>
      <c r="C8" s="3" t="s">
        <v>37</v>
      </c>
      <c r="D8" s="3">
        <v>2.5</v>
      </c>
      <c r="E8" s="3"/>
      <c r="F8" s="3"/>
      <c r="G8">
        <v>0.112</v>
      </c>
      <c r="H8">
        <v>0.05</v>
      </c>
      <c r="I8">
        <v>0.158</v>
      </c>
      <c r="J8">
        <v>0.1144</v>
      </c>
      <c r="K8">
        <v>0.18509999999999999</v>
      </c>
      <c r="L8">
        <v>0.1182</v>
      </c>
      <c r="M8">
        <v>3.3000000000000002E-2</v>
      </c>
      <c r="N8">
        <v>8.0399999999999999E-2</v>
      </c>
      <c r="O8">
        <v>2.4400665860321151</v>
      </c>
      <c r="P8">
        <v>2.474633141176684</v>
      </c>
      <c r="Q8">
        <v>2.4792989595785531</v>
      </c>
      <c r="R8">
        <v>2.4801837669885241</v>
      </c>
      <c r="S8">
        <v>2.480576669155782</v>
      </c>
      <c r="T8">
        <v>2.4806683355505612</v>
      </c>
      <c r="U8">
        <v>2.4806750282373922</v>
      </c>
      <c r="V8">
        <v>2.4806750282373922</v>
      </c>
    </row>
    <row r="9" spans="1:22" ht="15" customHeight="1" x14ac:dyDescent="0.25">
      <c r="A9" s="123"/>
      <c r="B9" s="3">
        <f t="shared" si="0"/>
        <v>6</v>
      </c>
      <c r="C9" s="3" t="s">
        <v>19</v>
      </c>
      <c r="D9" s="3">
        <v>8.5</v>
      </c>
      <c r="E9" s="3"/>
      <c r="F9" s="3"/>
      <c r="G9">
        <v>0.10009999999999999</v>
      </c>
      <c r="H9">
        <v>6.2E-2</v>
      </c>
      <c r="I9">
        <v>0.14050000000000001</v>
      </c>
      <c r="J9">
        <v>9.6799999999999997E-2</v>
      </c>
      <c r="K9">
        <v>0.1623</v>
      </c>
      <c r="L9">
        <v>0.15870000000000001</v>
      </c>
      <c r="M9">
        <v>3.7100000000000001E-2</v>
      </c>
      <c r="N9">
        <v>8.43E-2</v>
      </c>
      <c r="O9">
        <v>2.2283464338179542</v>
      </c>
      <c r="P9">
        <v>2.25449090093778</v>
      </c>
      <c r="Q9">
        <v>2.2646486284876088</v>
      </c>
      <c r="R9">
        <v>2.268660698946285</v>
      </c>
      <c r="S9">
        <v>2.2686829758648082</v>
      </c>
      <c r="T9">
        <v>2.2687371634402491</v>
      </c>
      <c r="U9">
        <v>2.2688639665674368</v>
      </c>
      <c r="V9">
        <v>2.2688639665674368</v>
      </c>
    </row>
    <row r="10" spans="1:22" ht="15" customHeight="1" x14ac:dyDescent="0.25">
      <c r="A10" s="123"/>
      <c r="B10" s="3">
        <f t="shared" si="0"/>
        <v>7</v>
      </c>
      <c r="C10" s="3" t="s">
        <v>97</v>
      </c>
      <c r="D10" s="3">
        <v>9.5</v>
      </c>
      <c r="E10" s="3"/>
      <c r="F10" s="3"/>
      <c r="G10">
        <v>5.4699999999999999E-2</v>
      </c>
      <c r="H10">
        <v>0.10730000000000001</v>
      </c>
      <c r="I10">
        <v>7.0599999999999996E-2</v>
      </c>
      <c r="J10">
        <v>2.7E-2</v>
      </c>
      <c r="K10">
        <v>0.13869999999999999</v>
      </c>
      <c r="L10">
        <v>0.14760000000000001</v>
      </c>
      <c r="M10">
        <v>1.2999999999999999E-3</v>
      </c>
      <c r="N10">
        <v>4.8300000000000003E-2</v>
      </c>
      <c r="O10">
        <v>1.233822330163979</v>
      </c>
      <c r="P10">
        <v>1.266851213063358</v>
      </c>
      <c r="Q10">
        <v>1.281142718246411</v>
      </c>
      <c r="R10">
        <v>1.281709146440879</v>
      </c>
      <c r="S10">
        <v>1.281940199771024</v>
      </c>
      <c r="T10">
        <v>1.290180779016032</v>
      </c>
      <c r="U10">
        <v>1.2901812523280121</v>
      </c>
      <c r="V10">
        <v>1.2901812523280121</v>
      </c>
    </row>
    <row r="11" spans="1:22" ht="15" customHeight="1" x14ac:dyDescent="0.25">
      <c r="A11" s="123"/>
      <c r="B11" s="3">
        <f t="shared" si="0"/>
        <v>8</v>
      </c>
      <c r="C11" s="3" t="s">
        <v>71</v>
      </c>
      <c r="D11" s="3">
        <v>11.5</v>
      </c>
      <c r="E11" s="3"/>
      <c r="F11" s="3"/>
      <c r="G11">
        <v>0.13059999999999999</v>
      </c>
      <c r="H11">
        <v>3.1399999999999997E-2</v>
      </c>
      <c r="I11">
        <v>0.15920000000000001</v>
      </c>
      <c r="J11">
        <v>0.1153</v>
      </c>
      <c r="K11">
        <v>0.15809999999999999</v>
      </c>
      <c r="L11">
        <v>0.13469999999999999</v>
      </c>
      <c r="M11">
        <v>2.63E-2</v>
      </c>
      <c r="N11">
        <v>6.9000000000000006E-2</v>
      </c>
      <c r="O11">
        <v>2.6770996246720982</v>
      </c>
      <c r="P11">
        <v>2.6835160410237191</v>
      </c>
      <c r="Q11">
        <v>2.685652179443863</v>
      </c>
      <c r="R11">
        <v>2.6886085741584189</v>
      </c>
      <c r="S11">
        <v>2.690363522341356</v>
      </c>
      <c r="T11">
        <v>2.6904829354719539</v>
      </c>
      <c r="U11">
        <v>2.6906682004588411</v>
      </c>
      <c r="V11">
        <v>2.6906682004588411</v>
      </c>
    </row>
    <row r="12" spans="1:22" ht="15" customHeight="1" x14ac:dyDescent="0.25">
      <c r="A12" s="123"/>
      <c r="B12" s="3">
        <f t="shared" si="0"/>
        <v>9</v>
      </c>
      <c r="C12" s="3" t="s">
        <v>98</v>
      </c>
      <c r="D12" s="3">
        <v>9.5</v>
      </c>
      <c r="E12" s="3"/>
      <c r="F12" s="3"/>
      <c r="G12">
        <v>0.10639999999999999</v>
      </c>
      <c r="H12">
        <v>5.57E-2</v>
      </c>
      <c r="I12">
        <v>0.1532</v>
      </c>
      <c r="J12">
        <v>0.10970000000000001</v>
      </c>
      <c r="K12">
        <v>0.1522</v>
      </c>
      <c r="L12">
        <v>0.16619999999999999</v>
      </c>
      <c r="M12">
        <v>2.5700000000000001E-2</v>
      </c>
      <c r="N12">
        <v>7.1800000000000003E-2</v>
      </c>
      <c r="O12">
        <v>2.3468071729746312</v>
      </c>
      <c r="P12">
        <v>2.3524106849748261</v>
      </c>
      <c r="Q12">
        <v>2.3606555760024008</v>
      </c>
      <c r="R12">
        <v>2.361834059035778</v>
      </c>
      <c r="S12">
        <v>2.363196916245589</v>
      </c>
      <c r="T12">
        <v>2.3634064510883408</v>
      </c>
      <c r="U12">
        <v>2.3634097596311898</v>
      </c>
      <c r="V12">
        <v>2.3634097596311898</v>
      </c>
    </row>
    <row r="13" spans="1:22" ht="15" customHeight="1" x14ac:dyDescent="0.25">
      <c r="A13" s="119"/>
      <c r="B13" s="120"/>
      <c r="C13" s="120"/>
      <c r="D13" s="121"/>
      <c r="E13" s="4" t="s">
        <v>99</v>
      </c>
      <c r="F13" s="4"/>
    </row>
    <row r="14" spans="1:22" ht="15" customHeight="1" x14ac:dyDescent="0.25">
      <c r="A14" s="122" t="s">
        <v>15</v>
      </c>
      <c r="B14" s="3">
        <f>B12+1</f>
        <v>10</v>
      </c>
      <c r="C14" s="3" t="s">
        <v>30</v>
      </c>
      <c r="D14" s="3">
        <v>14</v>
      </c>
      <c r="E14" s="3"/>
      <c r="F14" s="3"/>
      <c r="G14">
        <v>2.4199999999999999E-2</v>
      </c>
      <c r="H14">
        <v>0.13780000000000001</v>
      </c>
      <c r="I14">
        <v>2.9399999999999999E-2</v>
      </c>
      <c r="J14">
        <v>1.44E-2</v>
      </c>
      <c r="K14">
        <v>0.25569999999999998</v>
      </c>
      <c r="L14">
        <v>4.5999999999999999E-2</v>
      </c>
      <c r="M14">
        <v>5.8099999999999999E-2</v>
      </c>
      <c r="N14">
        <v>0.1048</v>
      </c>
      <c r="O14">
        <v>0.69260414418451388</v>
      </c>
      <c r="P14">
        <v>1.058419452979245</v>
      </c>
      <c r="Q14">
        <v>1.1253562146187159</v>
      </c>
      <c r="R14">
        <v>1.1253572104107501</v>
      </c>
      <c r="S14">
        <v>1.1253648019249749</v>
      </c>
      <c r="T14">
        <v>1.126211470674694</v>
      </c>
      <c r="U14">
        <v>1.1262651652222451</v>
      </c>
      <c r="V14">
        <v>1.1262651652222451</v>
      </c>
    </row>
    <row r="15" spans="1:22" ht="15" customHeight="1" x14ac:dyDescent="0.25">
      <c r="A15" s="123"/>
      <c r="B15" s="3">
        <f t="shared" ref="B15:B22" si="1">B14+1</f>
        <v>11</v>
      </c>
      <c r="C15" s="3" t="s">
        <v>47</v>
      </c>
      <c r="D15" s="3">
        <v>5.5</v>
      </c>
      <c r="E15" s="3"/>
      <c r="F15" s="3"/>
      <c r="G15">
        <v>0.1118</v>
      </c>
      <c r="H15">
        <v>5.0299999999999997E-2</v>
      </c>
      <c r="I15">
        <v>0.16800000000000001</v>
      </c>
      <c r="J15">
        <v>0.1246</v>
      </c>
      <c r="K15">
        <v>0.14410000000000001</v>
      </c>
      <c r="L15">
        <v>0.31269999999999998</v>
      </c>
      <c r="M15">
        <v>4.1999999999999997E-3</v>
      </c>
      <c r="N15">
        <v>4.8000000000000001E-2</v>
      </c>
      <c r="O15">
        <v>2.4594747333927871</v>
      </c>
      <c r="P15">
        <v>2.4842560829990128</v>
      </c>
      <c r="Q15">
        <v>2.494258745725944</v>
      </c>
      <c r="R15">
        <v>2.495247518883152</v>
      </c>
      <c r="S15">
        <v>2.5005420773723288</v>
      </c>
      <c r="T15">
        <v>2.5006487905581039</v>
      </c>
      <c r="U15">
        <v>2.500731170392656</v>
      </c>
      <c r="V15">
        <v>2.500731170392656</v>
      </c>
    </row>
    <row r="16" spans="1:22" ht="15" customHeight="1" x14ac:dyDescent="0.25">
      <c r="A16" s="123"/>
      <c r="B16" s="3">
        <f t="shared" si="1"/>
        <v>12</v>
      </c>
      <c r="C16" s="3" t="s">
        <v>45</v>
      </c>
      <c r="D16" s="3">
        <v>30</v>
      </c>
      <c r="E16" s="3"/>
      <c r="F16" s="3"/>
      <c r="G16">
        <v>0.1017</v>
      </c>
      <c r="H16">
        <v>6.0400000000000002E-2</v>
      </c>
      <c r="I16">
        <v>0.13700000000000001</v>
      </c>
      <c r="J16">
        <v>9.3399999999999997E-2</v>
      </c>
      <c r="K16">
        <v>0.2636</v>
      </c>
      <c r="L16">
        <v>0.47739999999999999</v>
      </c>
      <c r="M16">
        <v>2.6499999999999999E-2</v>
      </c>
      <c r="N16">
        <v>2.69E-2</v>
      </c>
      <c r="O16">
        <v>2.152985258038028</v>
      </c>
      <c r="P16">
        <v>2.3063736701005002</v>
      </c>
      <c r="Q16">
        <v>2.3143069791940909</v>
      </c>
      <c r="R16">
        <v>2.3143190554920321</v>
      </c>
      <c r="S16">
        <v>2.314417205113211</v>
      </c>
      <c r="T16">
        <v>2.3187537283853752</v>
      </c>
      <c r="U16">
        <v>2.3187642333345839</v>
      </c>
      <c r="V16">
        <v>2.3187642333345839</v>
      </c>
    </row>
    <row r="17" spans="1:22" ht="15" customHeight="1" x14ac:dyDescent="0.25">
      <c r="A17" s="123"/>
      <c r="B17" s="3">
        <f t="shared" si="1"/>
        <v>13</v>
      </c>
      <c r="C17" s="3" t="s">
        <v>35</v>
      </c>
      <c r="D17" s="3">
        <v>19</v>
      </c>
      <c r="E17" s="3"/>
      <c r="F17" s="3"/>
      <c r="G17">
        <v>0.1031</v>
      </c>
      <c r="H17">
        <v>5.8999999999999997E-2</v>
      </c>
      <c r="I17">
        <v>0.15229999999999999</v>
      </c>
      <c r="J17">
        <v>0.109</v>
      </c>
      <c r="K17">
        <v>0.18490000000000001</v>
      </c>
      <c r="L17">
        <v>0.37159999999999999</v>
      </c>
      <c r="M17">
        <v>3.2800000000000003E-2</v>
      </c>
      <c r="N17">
        <v>7.9799999999999996E-2</v>
      </c>
      <c r="O17">
        <v>2.3233025603775972</v>
      </c>
      <c r="P17">
        <v>2.3555762904437691</v>
      </c>
      <c r="Q17">
        <v>2.37829857105524</v>
      </c>
      <c r="R17">
        <v>2.3783978492103399</v>
      </c>
      <c r="S17">
        <v>2.3788107393874318</v>
      </c>
      <c r="T17">
        <v>2.3794500460447869</v>
      </c>
      <c r="U17">
        <v>2.3795240728742968</v>
      </c>
      <c r="V17">
        <v>2.3795240728742968</v>
      </c>
    </row>
    <row r="18" spans="1:22" ht="15" customHeight="1" x14ac:dyDescent="0.25">
      <c r="A18" s="123"/>
      <c r="B18" s="3">
        <f t="shared" si="1"/>
        <v>14</v>
      </c>
      <c r="C18" s="3" t="s">
        <v>100</v>
      </c>
      <c r="D18" s="3">
        <v>16</v>
      </c>
      <c r="E18" s="3"/>
      <c r="F18" s="3"/>
      <c r="G18">
        <v>7.8299999999999995E-2</v>
      </c>
      <c r="H18">
        <v>8.3799999999999999E-2</v>
      </c>
      <c r="I18">
        <v>0.10539999999999999</v>
      </c>
      <c r="J18">
        <v>6.2E-2</v>
      </c>
      <c r="K18">
        <v>9.5200000000000007E-2</v>
      </c>
      <c r="L18">
        <v>0.25319999999999998</v>
      </c>
      <c r="M18">
        <v>2.3699999999999999E-2</v>
      </c>
      <c r="N18">
        <v>6.9000000000000006E-2</v>
      </c>
      <c r="O18">
        <v>1.7554088993865229</v>
      </c>
      <c r="P18">
        <v>1.7556091779273519</v>
      </c>
      <c r="Q18">
        <v>1.7644964018778839</v>
      </c>
      <c r="R18">
        <v>1.764587135733686</v>
      </c>
      <c r="S18">
        <v>1.76470192379934</v>
      </c>
      <c r="T18">
        <v>1.7648078512086049</v>
      </c>
      <c r="U18">
        <v>1.7656005146629621</v>
      </c>
      <c r="V18">
        <v>1.7656005146629621</v>
      </c>
    </row>
    <row r="19" spans="1:22" ht="15" customHeight="1" x14ac:dyDescent="0.25">
      <c r="A19" s="123"/>
      <c r="B19" s="3">
        <f t="shared" si="1"/>
        <v>15</v>
      </c>
      <c r="C19" s="3" t="s">
        <v>101</v>
      </c>
      <c r="D19" s="3">
        <v>17.5</v>
      </c>
      <c r="E19" s="3"/>
      <c r="F19" s="3"/>
      <c r="G19">
        <v>4.7199999999999999E-2</v>
      </c>
      <c r="H19">
        <v>0.1149</v>
      </c>
      <c r="I19">
        <v>6.93E-2</v>
      </c>
      <c r="J19">
        <v>2.7099999999999999E-2</v>
      </c>
      <c r="K19">
        <v>0.1221</v>
      </c>
      <c r="L19">
        <v>0.33410000000000001</v>
      </c>
      <c r="M19">
        <v>6.7000000000000002E-3</v>
      </c>
      <c r="N19">
        <v>5.3400000000000003E-2</v>
      </c>
      <c r="O19">
        <v>1.1054965796602969</v>
      </c>
      <c r="P19">
        <v>1.148201020602226</v>
      </c>
      <c r="Q19">
        <v>1.1649167144781061</v>
      </c>
      <c r="R19">
        <v>1.1667365757459081</v>
      </c>
      <c r="S19">
        <v>1.1669996500347539</v>
      </c>
      <c r="T19">
        <v>1.1683150155340869</v>
      </c>
      <c r="U19">
        <v>1.168949119073001</v>
      </c>
      <c r="V19">
        <v>1.168949119073001</v>
      </c>
    </row>
    <row r="20" spans="1:22" ht="15" customHeight="1" x14ac:dyDescent="0.25">
      <c r="A20" s="123"/>
      <c r="B20" s="3">
        <f t="shared" si="1"/>
        <v>16</v>
      </c>
      <c r="C20" s="3" t="s">
        <v>30</v>
      </c>
      <c r="D20" s="3">
        <v>13</v>
      </c>
      <c r="E20" s="3"/>
      <c r="F20" s="3"/>
      <c r="G20">
        <v>2.9700000000000001E-2</v>
      </c>
      <c r="H20">
        <v>0.13239999999999999</v>
      </c>
      <c r="I20">
        <v>4.19E-2</v>
      </c>
      <c r="J20">
        <v>7.7000000000000002E-3</v>
      </c>
      <c r="K20">
        <v>0.1113</v>
      </c>
      <c r="L20">
        <v>0.26350000000000001</v>
      </c>
      <c r="M20">
        <v>6.2799999999999995E-2</v>
      </c>
      <c r="N20">
        <v>0.1099</v>
      </c>
      <c r="O20">
        <v>0.76561021410593666</v>
      </c>
      <c r="P20">
        <v>0.76561541218991536</v>
      </c>
      <c r="Q20">
        <v>0.89092319155163691</v>
      </c>
      <c r="R20">
        <v>0.89137267675481824</v>
      </c>
      <c r="S20">
        <v>0.89203496302674334</v>
      </c>
      <c r="T20">
        <v>0.89327248012470251</v>
      </c>
      <c r="U20">
        <v>0.89392655216828454</v>
      </c>
      <c r="V20">
        <v>0.89392655216828454</v>
      </c>
    </row>
    <row r="21" spans="1:22" ht="15" customHeight="1" x14ac:dyDescent="0.25">
      <c r="A21" s="123"/>
      <c r="B21" s="3">
        <f t="shared" si="1"/>
        <v>17</v>
      </c>
      <c r="C21" s="3" t="s">
        <v>27</v>
      </c>
      <c r="D21" s="3">
        <v>11.5</v>
      </c>
      <c r="E21" s="3"/>
      <c r="F21" s="3"/>
      <c r="G21">
        <v>1.7399999999999999E-2</v>
      </c>
      <c r="H21">
        <v>0.1447</v>
      </c>
      <c r="I21">
        <v>3.1300000000000001E-2</v>
      </c>
      <c r="J21">
        <v>1.5699999999999999E-2</v>
      </c>
      <c r="K21">
        <v>0.12559999999999999</v>
      </c>
      <c r="L21">
        <v>0.31230000000000002</v>
      </c>
      <c r="M21">
        <v>8.0699999999999994E-2</v>
      </c>
      <c r="N21">
        <v>0.1246</v>
      </c>
      <c r="O21">
        <v>0.75791219131410181</v>
      </c>
      <c r="P21">
        <v>0.82122961392295735</v>
      </c>
      <c r="Q21">
        <v>0.97274389584561416</v>
      </c>
      <c r="R21">
        <v>0.97300181118268114</v>
      </c>
      <c r="S21">
        <v>0.97355645624359088</v>
      </c>
      <c r="T21">
        <v>0.97906645756489263</v>
      </c>
      <c r="U21">
        <v>0.97907412979242547</v>
      </c>
      <c r="V21">
        <v>0.97907412979242547</v>
      </c>
    </row>
    <row r="22" spans="1:22" ht="15" customHeight="1" x14ac:dyDescent="0.25">
      <c r="A22" s="123"/>
      <c r="B22" s="3">
        <f t="shared" si="1"/>
        <v>18</v>
      </c>
      <c r="C22" s="3" t="s">
        <v>39</v>
      </c>
      <c r="D22" s="3">
        <v>2.5</v>
      </c>
      <c r="E22" s="3"/>
      <c r="F22" s="3"/>
      <c r="G22">
        <v>2.5000000000000001E-2</v>
      </c>
      <c r="H22">
        <v>0.1371</v>
      </c>
      <c r="I22">
        <v>3.2800000000000003E-2</v>
      </c>
      <c r="J22">
        <v>1.17E-2</v>
      </c>
      <c r="K22">
        <v>9.0300000000000005E-2</v>
      </c>
      <c r="L22">
        <v>0.24030000000000001</v>
      </c>
      <c r="M22">
        <v>4.4699999999999997E-2</v>
      </c>
      <c r="N22">
        <v>9.1999999999999998E-2</v>
      </c>
      <c r="O22">
        <v>0.67683170418875749</v>
      </c>
      <c r="P22">
        <v>0.68169178819602527</v>
      </c>
      <c r="Q22">
        <v>0.76374745954951773</v>
      </c>
      <c r="R22">
        <v>0.76473984177689502</v>
      </c>
      <c r="S22">
        <v>0.76629425039908916</v>
      </c>
      <c r="T22">
        <v>0.76629543215876594</v>
      </c>
      <c r="U22">
        <v>0.76629544702306174</v>
      </c>
      <c r="V22">
        <v>0.76629544702306174</v>
      </c>
    </row>
    <row r="23" spans="1:22" ht="15" customHeight="1" x14ac:dyDescent="0.25">
      <c r="A23" s="119"/>
      <c r="B23" s="120"/>
      <c r="C23" s="120"/>
      <c r="D23" s="121"/>
      <c r="E23" s="4" t="s">
        <v>99</v>
      </c>
      <c r="F23" s="4"/>
    </row>
    <row r="24" spans="1:22" ht="15" customHeight="1" x14ac:dyDescent="0.25">
      <c r="A24" s="122" t="s">
        <v>15</v>
      </c>
      <c r="B24" s="3">
        <f>B22+1</f>
        <v>19</v>
      </c>
      <c r="C24" s="3" t="s">
        <v>44</v>
      </c>
      <c r="D24" s="3">
        <v>20</v>
      </c>
      <c r="E24" s="3"/>
      <c r="F24" s="3"/>
      <c r="G24">
        <v>1.1299999999999999E-2</v>
      </c>
      <c r="H24">
        <v>0.15079999999999999</v>
      </c>
      <c r="I24">
        <v>1.2E-2</v>
      </c>
      <c r="J24">
        <v>3.1800000000000002E-2</v>
      </c>
      <c r="K24">
        <v>0.109</v>
      </c>
      <c r="L24">
        <v>0.18540000000000001</v>
      </c>
      <c r="M24">
        <v>3.1699999999999999E-2</v>
      </c>
      <c r="N24">
        <v>7.9100000000000004E-2</v>
      </c>
      <c r="O24">
        <v>0.44057759851449763</v>
      </c>
      <c r="P24">
        <v>0.53376305078007935</v>
      </c>
      <c r="Q24">
        <v>0.63523436661080845</v>
      </c>
      <c r="R24">
        <v>0.63774022740729763</v>
      </c>
      <c r="S24">
        <v>0.63808893777757558</v>
      </c>
      <c r="T24">
        <v>0.64047846315059187</v>
      </c>
      <c r="U24">
        <v>0.64048714547535435</v>
      </c>
      <c r="V24">
        <v>0.64048714547535435</v>
      </c>
    </row>
    <row r="25" spans="1:22" ht="15" customHeight="1" x14ac:dyDescent="0.25">
      <c r="A25" s="123"/>
      <c r="B25" s="3">
        <f t="shared" ref="B25:B32" si="2">B24+1</f>
        <v>20</v>
      </c>
      <c r="C25" s="3" t="s">
        <v>50</v>
      </c>
      <c r="D25" s="3">
        <v>0.5</v>
      </c>
      <c r="E25" s="3"/>
      <c r="F25" s="3"/>
      <c r="G25">
        <v>4.4600000000000001E-2</v>
      </c>
      <c r="H25">
        <v>0.1174</v>
      </c>
      <c r="I25">
        <v>4.9599999999999998E-2</v>
      </c>
      <c r="J25">
        <v>6.0000000000000001E-3</v>
      </c>
      <c r="K25">
        <v>0.1169</v>
      </c>
      <c r="L25">
        <v>0.20230000000000001</v>
      </c>
      <c r="M25">
        <v>6.0400000000000002E-2</v>
      </c>
      <c r="N25">
        <v>0.1079</v>
      </c>
      <c r="O25">
        <v>1.055071750719921</v>
      </c>
      <c r="P25">
        <v>1.087862744066449</v>
      </c>
      <c r="Q25">
        <v>1.1551659416125639</v>
      </c>
      <c r="R25">
        <v>1.156565144516474</v>
      </c>
      <c r="S25">
        <v>1.1642628919487219</v>
      </c>
      <c r="T25">
        <v>1.165147767679902</v>
      </c>
      <c r="U25">
        <v>1.1652100532274141</v>
      </c>
      <c r="V25">
        <v>1.1652100532274141</v>
      </c>
    </row>
    <row r="26" spans="1:22" ht="15" customHeight="1" x14ac:dyDescent="0.25">
      <c r="A26" s="123"/>
      <c r="B26" s="3">
        <f t="shared" si="2"/>
        <v>21</v>
      </c>
      <c r="C26" s="3" t="s">
        <v>102</v>
      </c>
      <c r="D26" s="3">
        <v>23</v>
      </c>
      <c r="E26" s="3"/>
      <c r="F26" s="3"/>
      <c r="G26">
        <v>1.52E-2</v>
      </c>
      <c r="H26">
        <v>0.1469</v>
      </c>
      <c r="I26">
        <v>2.7E-2</v>
      </c>
      <c r="J26">
        <v>1.8800000000000001E-2</v>
      </c>
      <c r="K26">
        <v>0.13500000000000001</v>
      </c>
      <c r="L26">
        <v>0.16650000000000001</v>
      </c>
      <c r="M26">
        <v>5.8000000000000003E-2</v>
      </c>
      <c r="N26">
        <v>0.1053</v>
      </c>
      <c r="O26">
        <v>0.7136016741758261</v>
      </c>
      <c r="P26">
        <v>0.838319874130112</v>
      </c>
      <c r="Q26">
        <v>0.9482029558174353</v>
      </c>
      <c r="R26">
        <v>0.94859892490593056</v>
      </c>
      <c r="S26">
        <v>0.94883630924075413</v>
      </c>
      <c r="T26">
        <v>0.94943903853102762</v>
      </c>
      <c r="U26">
        <v>0.94945037388735387</v>
      </c>
      <c r="V26">
        <v>0.94945037388735387</v>
      </c>
    </row>
    <row r="27" spans="1:22" ht="15" customHeight="1" x14ac:dyDescent="0.25">
      <c r="A27" s="123"/>
      <c r="B27" s="3">
        <f t="shared" si="2"/>
        <v>22</v>
      </c>
      <c r="C27" s="3" t="s">
        <v>42</v>
      </c>
      <c r="D27" s="3">
        <v>27</v>
      </c>
      <c r="E27" s="3"/>
      <c r="F27" s="3"/>
      <c r="G27">
        <v>8.8999999999999999E-3</v>
      </c>
      <c r="H27">
        <v>0.1542</v>
      </c>
      <c r="I27">
        <v>2.01E-2</v>
      </c>
      <c r="J27">
        <v>2.53E-2</v>
      </c>
      <c r="K27">
        <v>0.16109999999999999</v>
      </c>
      <c r="L27">
        <v>0.10829999999999999</v>
      </c>
      <c r="M27">
        <v>2.63E-2</v>
      </c>
      <c r="N27">
        <v>7.3599999999999999E-2</v>
      </c>
      <c r="O27">
        <v>0.39515117108043579</v>
      </c>
      <c r="P27">
        <v>0.6375738713844552</v>
      </c>
      <c r="Q27">
        <v>0.70956519895348524</v>
      </c>
      <c r="R27">
        <v>0.70982976150556942</v>
      </c>
      <c r="S27">
        <v>0.71760701699428719</v>
      </c>
      <c r="T27">
        <v>0.7210899603153218</v>
      </c>
      <c r="U27">
        <v>0.72137576081590604</v>
      </c>
      <c r="V27">
        <v>0.72137576081590604</v>
      </c>
    </row>
    <row r="28" spans="1:22" ht="15" customHeight="1" x14ac:dyDescent="0.25">
      <c r="A28" s="123"/>
      <c r="B28" s="3">
        <f t="shared" si="2"/>
        <v>23</v>
      </c>
      <c r="C28" s="3" t="s">
        <v>21</v>
      </c>
      <c r="D28" s="3">
        <v>15</v>
      </c>
      <c r="E28" s="3"/>
      <c r="F28" s="3"/>
      <c r="G28">
        <v>1.8499999999999999E-2</v>
      </c>
      <c r="H28">
        <v>0.18049999999999999</v>
      </c>
      <c r="I28">
        <v>1.6500000000000001E-2</v>
      </c>
      <c r="J28">
        <v>5.9200000000000003E-2</v>
      </c>
      <c r="K28">
        <v>0.36330000000000001</v>
      </c>
      <c r="L28">
        <v>0.56689999999999996</v>
      </c>
      <c r="M28">
        <v>6.7299999999999999E-2</v>
      </c>
      <c r="N28">
        <v>0.1142</v>
      </c>
      <c r="O28">
        <v>0.36120149139438867</v>
      </c>
      <c r="P28">
        <v>0.96955091127691706</v>
      </c>
      <c r="Q28">
        <v>1.2940320195221691</v>
      </c>
      <c r="R28">
        <v>1.294273634225211</v>
      </c>
      <c r="S28">
        <v>1.2942988350517139</v>
      </c>
      <c r="T28">
        <v>1.2944741089134451</v>
      </c>
      <c r="U28">
        <v>1.2946635058133771</v>
      </c>
      <c r="V28">
        <v>1.2946635058133771</v>
      </c>
    </row>
    <row r="29" spans="1:22" ht="15" customHeight="1" x14ac:dyDescent="0.25">
      <c r="A29" s="123"/>
      <c r="B29" s="3">
        <f t="shared" si="2"/>
        <v>24</v>
      </c>
      <c r="C29" s="3" t="s">
        <v>72</v>
      </c>
      <c r="D29" s="3">
        <v>3.5</v>
      </c>
      <c r="E29" s="3"/>
      <c r="F29" s="3"/>
      <c r="G29">
        <v>7.6E-3</v>
      </c>
      <c r="H29">
        <v>0.15440000000000001</v>
      </c>
      <c r="I29">
        <v>5.4000000000000003E-3</v>
      </c>
      <c r="J29">
        <v>3.85E-2</v>
      </c>
      <c r="K29">
        <v>0.14499999999999999</v>
      </c>
      <c r="L29">
        <v>0.1119</v>
      </c>
      <c r="M29">
        <v>2.3E-2</v>
      </c>
      <c r="N29">
        <v>6.7400000000000002E-2</v>
      </c>
      <c r="O29">
        <v>0.44942710455905072</v>
      </c>
      <c r="P29">
        <v>0.61828540255963105</v>
      </c>
      <c r="Q29">
        <v>0.6387440003281204</v>
      </c>
      <c r="R29">
        <v>0.65239742046671667</v>
      </c>
      <c r="S29">
        <v>0.65333316783461359</v>
      </c>
      <c r="T29">
        <v>0.65354395977882851</v>
      </c>
      <c r="U29">
        <v>0.6536128505555524</v>
      </c>
      <c r="V29">
        <v>0.6536128505555524</v>
      </c>
    </row>
    <row r="30" spans="1:22" ht="15" customHeight="1" x14ac:dyDescent="0.25">
      <c r="A30" s="123"/>
      <c r="B30" s="3">
        <f t="shared" si="2"/>
        <v>25</v>
      </c>
      <c r="C30" s="3" t="s">
        <v>29</v>
      </c>
      <c r="D30" s="3">
        <v>14.5</v>
      </c>
      <c r="E30" s="3"/>
      <c r="F30" s="3"/>
      <c r="G30">
        <v>3.8E-3</v>
      </c>
      <c r="H30">
        <v>0.16239999999999999</v>
      </c>
      <c r="I30">
        <v>6.0000000000000001E-3</v>
      </c>
      <c r="J30">
        <v>3.8899999999999997E-2</v>
      </c>
      <c r="K30">
        <v>0.16309999999999999</v>
      </c>
      <c r="L30">
        <v>0.13239999999999999</v>
      </c>
      <c r="M30">
        <v>5.2200000000000003E-2</v>
      </c>
      <c r="N30">
        <v>9.8799999999999999E-2</v>
      </c>
      <c r="O30">
        <v>0.26189730717030252</v>
      </c>
      <c r="P30">
        <v>0.50818656732345302</v>
      </c>
      <c r="Q30">
        <v>0.70778838591010129</v>
      </c>
      <c r="R30">
        <v>0.70948207925809781</v>
      </c>
      <c r="S30">
        <v>0.71079438212661805</v>
      </c>
      <c r="T30">
        <v>0.71656554859989297</v>
      </c>
      <c r="U30">
        <v>0.71681919507878811</v>
      </c>
      <c r="V30">
        <v>0.71681919507878811</v>
      </c>
    </row>
    <row r="31" spans="1:22" ht="15" customHeight="1" x14ac:dyDescent="0.25">
      <c r="A31" s="123"/>
      <c r="B31" s="3">
        <f t="shared" si="2"/>
        <v>26</v>
      </c>
      <c r="C31" s="3" t="s">
        <v>78</v>
      </c>
      <c r="D31" s="3">
        <v>12</v>
      </c>
      <c r="E31" s="3"/>
      <c r="F31" s="3"/>
      <c r="G31">
        <v>2.24E-2</v>
      </c>
      <c r="H31">
        <v>0.1396</v>
      </c>
      <c r="I31">
        <v>2.87E-2</v>
      </c>
      <c r="J31">
        <v>1.5800000000000002E-2</v>
      </c>
      <c r="K31">
        <v>0.15359999999999999</v>
      </c>
      <c r="L31">
        <v>0.12939999999999999</v>
      </c>
      <c r="M31">
        <v>5.4899999999999997E-2</v>
      </c>
      <c r="N31">
        <v>0.1004</v>
      </c>
      <c r="O31">
        <v>0.70460426633831508</v>
      </c>
      <c r="P31">
        <v>0.78933997742468132</v>
      </c>
      <c r="Q31">
        <v>0.87119638198555649</v>
      </c>
      <c r="R31">
        <v>0.873055345262155</v>
      </c>
      <c r="S31">
        <v>0.87309898455944268</v>
      </c>
      <c r="T31">
        <v>0.87396076591531602</v>
      </c>
      <c r="U31">
        <v>0.87452194511127068</v>
      </c>
      <c r="V31">
        <v>0.87452194511127068</v>
      </c>
    </row>
    <row r="32" spans="1:22" ht="15" customHeight="1" x14ac:dyDescent="0.25">
      <c r="A32" s="123"/>
      <c r="B32" s="3">
        <f t="shared" si="2"/>
        <v>27</v>
      </c>
      <c r="C32" s="3" t="s">
        <v>37</v>
      </c>
      <c r="D32" s="3">
        <v>8</v>
      </c>
      <c r="E32" s="3"/>
      <c r="F32" s="3"/>
      <c r="G32">
        <v>7.9000000000000008E-3</v>
      </c>
      <c r="H32">
        <v>0.1545</v>
      </c>
      <c r="I32">
        <v>1.8100000000000002E-2</v>
      </c>
      <c r="J32">
        <v>2.7400000000000001E-2</v>
      </c>
      <c r="K32">
        <v>0.1454</v>
      </c>
      <c r="L32">
        <v>0.1244</v>
      </c>
      <c r="M32">
        <v>5.4199999999999998E-2</v>
      </c>
      <c r="N32">
        <v>9.8699999999999996E-2</v>
      </c>
      <c r="O32">
        <v>0.6034499576992427</v>
      </c>
      <c r="P32">
        <v>0.69490428485808797</v>
      </c>
      <c r="Q32">
        <v>0.78036521683108317</v>
      </c>
      <c r="R32">
        <v>0.78078521290935055</v>
      </c>
      <c r="S32">
        <v>0.78479882155501401</v>
      </c>
      <c r="T32">
        <v>0.7848122258154302</v>
      </c>
      <c r="U32">
        <v>0.78481224651254711</v>
      </c>
      <c r="V32">
        <v>0.78481224651254711</v>
      </c>
    </row>
    <row r="33" spans="1:22" ht="15" customHeight="1" x14ac:dyDescent="0.25">
      <c r="A33" s="119"/>
      <c r="B33" s="120"/>
      <c r="C33" s="120"/>
      <c r="D33" s="121"/>
      <c r="E33" s="4" t="s">
        <v>49</v>
      </c>
      <c r="F33" s="4"/>
    </row>
    <row r="34" spans="1:22" ht="15" customHeight="1" x14ac:dyDescent="0.25">
      <c r="A34" s="122" t="s">
        <v>15</v>
      </c>
      <c r="B34" s="3">
        <f>B32+1</f>
        <v>28</v>
      </c>
      <c r="C34" s="3" t="s">
        <v>71</v>
      </c>
      <c r="D34" s="3">
        <v>14</v>
      </c>
      <c r="E34" s="3"/>
      <c r="F34" s="3"/>
      <c r="G34">
        <v>2.5999999999999999E-3</v>
      </c>
      <c r="H34">
        <v>0.1605</v>
      </c>
      <c r="I34">
        <v>9.7999999999999997E-3</v>
      </c>
      <c r="J34">
        <v>3.5900000000000001E-2</v>
      </c>
      <c r="K34">
        <v>9.1800000000000007E-2</v>
      </c>
      <c r="L34">
        <v>0.20710000000000001</v>
      </c>
      <c r="M34">
        <v>3.5299999999999998E-2</v>
      </c>
      <c r="N34">
        <v>8.2400000000000001E-2</v>
      </c>
      <c r="O34">
        <v>0.46746369353459888</v>
      </c>
      <c r="P34">
        <v>0.53418026961616816</v>
      </c>
      <c r="Q34">
        <v>0.63300578144184927</v>
      </c>
      <c r="R34">
        <v>0.63524568319107333</v>
      </c>
      <c r="S34">
        <v>0.63565930792278946</v>
      </c>
      <c r="T34">
        <v>0.63678352458039644</v>
      </c>
      <c r="U34">
        <v>0.63680947982889757</v>
      </c>
      <c r="V34">
        <v>0.63680947982889757</v>
      </c>
    </row>
    <row r="35" spans="1:22" ht="15" customHeight="1" x14ac:dyDescent="0.25">
      <c r="A35" s="123"/>
      <c r="B35" s="3">
        <f t="shared" ref="B35:B42" si="3">B34+1</f>
        <v>29</v>
      </c>
      <c r="C35" s="3" t="s">
        <v>38</v>
      </c>
      <c r="D35" s="3">
        <v>5</v>
      </c>
      <c r="E35" s="3"/>
      <c r="F35" s="3"/>
      <c r="G35">
        <v>3.1300000000000001E-2</v>
      </c>
      <c r="H35">
        <v>0.13070000000000001</v>
      </c>
      <c r="I35">
        <v>4.5499999999999999E-2</v>
      </c>
      <c r="J35">
        <v>7.0000000000000001E-3</v>
      </c>
      <c r="K35">
        <v>0.1022</v>
      </c>
      <c r="L35">
        <v>0.20630000000000001</v>
      </c>
      <c r="M35">
        <v>4.02E-2</v>
      </c>
      <c r="N35">
        <v>8.2299999999999998E-2</v>
      </c>
      <c r="O35">
        <v>0.97297895274350066</v>
      </c>
      <c r="P35">
        <v>0.97298324462448038</v>
      </c>
      <c r="Q35">
        <v>1.033362261745304</v>
      </c>
      <c r="R35">
        <v>1.0334464878985621</v>
      </c>
      <c r="S35">
        <v>1.0351809578918041</v>
      </c>
      <c r="T35">
        <v>1.036680322711282</v>
      </c>
      <c r="U35">
        <v>1.036838671056888</v>
      </c>
      <c r="V35">
        <v>1.036838671056888</v>
      </c>
    </row>
    <row r="36" spans="1:22" ht="15" customHeight="1" x14ac:dyDescent="0.25">
      <c r="A36" s="123"/>
      <c r="B36" s="3">
        <f t="shared" si="3"/>
        <v>30</v>
      </c>
      <c r="C36" s="3" t="s">
        <v>23</v>
      </c>
      <c r="D36" s="3">
        <v>14</v>
      </c>
      <c r="E36" s="3"/>
      <c r="F36" s="3"/>
      <c r="G36">
        <v>5.28E-2</v>
      </c>
      <c r="H36">
        <v>0.10920000000000001</v>
      </c>
      <c r="I36">
        <v>5.2999999999999999E-2</v>
      </c>
      <c r="J36">
        <v>1.0200000000000001E-2</v>
      </c>
      <c r="K36">
        <v>0.1109</v>
      </c>
      <c r="L36">
        <v>0.22470000000000001</v>
      </c>
      <c r="M36">
        <v>6.93E-2</v>
      </c>
      <c r="N36">
        <v>0.1082</v>
      </c>
      <c r="O36">
        <v>1.541602354706151</v>
      </c>
      <c r="P36">
        <v>1.552007122628456</v>
      </c>
      <c r="Q36">
        <v>1.6060769449843011</v>
      </c>
      <c r="R36">
        <v>1.6067255843136461</v>
      </c>
      <c r="S36">
        <v>1.6117131103879909</v>
      </c>
      <c r="T36">
        <v>1.613016893774353</v>
      </c>
      <c r="U36">
        <v>1.6130226693854151</v>
      </c>
      <c r="V36">
        <v>1.6130226693854151</v>
      </c>
    </row>
    <row r="37" spans="1:22" ht="15" customHeight="1" x14ac:dyDescent="0.25">
      <c r="A37" s="123"/>
      <c r="B37" s="3">
        <f t="shared" si="3"/>
        <v>31</v>
      </c>
      <c r="C37" s="12" t="s">
        <v>18</v>
      </c>
      <c r="D37" s="3">
        <v>15</v>
      </c>
      <c r="E37" s="3"/>
      <c r="F37" s="3"/>
      <c r="G37">
        <v>8.6E-3</v>
      </c>
      <c r="H37">
        <v>0.17019999999999999</v>
      </c>
      <c r="I37">
        <v>1.1900000000000001E-2</v>
      </c>
      <c r="J37">
        <v>4.0500000000000001E-2</v>
      </c>
      <c r="K37">
        <v>8.3400000000000002E-2</v>
      </c>
      <c r="L37">
        <v>0.2646</v>
      </c>
      <c r="M37">
        <v>3.1600000000000003E-2</v>
      </c>
      <c r="N37">
        <v>7.9000000000000001E-2</v>
      </c>
      <c r="O37">
        <v>0.20178237364700491</v>
      </c>
      <c r="P37">
        <v>0.20179613007836389</v>
      </c>
      <c r="Q37">
        <v>0.40881947089827819</v>
      </c>
      <c r="R37">
        <v>0.44307263994805729</v>
      </c>
      <c r="S37">
        <v>0.45177252841717852</v>
      </c>
      <c r="T37">
        <v>0.45540782371208932</v>
      </c>
      <c r="U37">
        <v>0.45541666190756308</v>
      </c>
      <c r="V37">
        <v>0.45541666190756308</v>
      </c>
    </row>
    <row r="38" spans="1:22" ht="15" customHeight="1" x14ac:dyDescent="0.25">
      <c r="A38" s="123"/>
      <c r="B38" s="3">
        <f t="shared" si="3"/>
        <v>32</v>
      </c>
      <c r="C38" s="3" t="s">
        <v>18</v>
      </c>
      <c r="D38" s="3">
        <v>11</v>
      </c>
      <c r="E38" s="3"/>
      <c r="F38" s="3"/>
      <c r="G38">
        <v>2.2000000000000001E-3</v>
      </c>
      <c r="H38">
        <v>0.16339999999999999</v>
      </c>
      <c r="I38">
        <v>5.0000000000000001E-3</v>
      </c>
      <c r="J38">
        <v>4.1399999999999999E-2</v>
      </c>
      <c r="K38">
        <v>0.10249999999999999</v>
      </c>
      <c r="L38">
        <v>0.2137</v>
      </c>
      <c r="M38">
        <v>4.3400000000000001E-2</v>
      </c>
      <c r="N38">
        <v>8.9399999999999993E-2</v>
      </c>
      <c r="O38">
        <v>0.25040187141116421</v>
      </c>
      <c r="P38">
        <v>0.27341676775489038</v>
      </c>
      <c r="Q38">
        <v>0.51281899095034422</v>
      </c>
      <c r="R38">
        <v>0.51928841321160801</v>
      </c>
      <c r="S38">
        <v>0.51992562041845314</v>
      </c>
      <c r="T38">
        <v>0.52709443990255855</v>
      </c>
      <c r="U38">
        <v>0.52709660344592968</v>
      </c>
      <c r="V38">
        <v>0.52709660344592968</v>
      </c>
    </row>
    <row r="39" spans="1:22" ht="15" customHeight="1" x14ac:dyDescent="0.25">
      <c r="A39" s="123"/>
      <c r="B39" s="3">
        <f t="shared" si="3"/>
        <v>33</v>
      </c>
      <c r="C39" s="3" t="s">
        <v>73</v>
      </c>
      <c r="D39" s="3">
        <v>10</v>
      </c>
      <c r="E39" s="3"/>
      <c r="F39" s="3"/>
      <c r="G39">
        <v>3.2099999999999997E-2</v>
      </c>
      <c r="H39">
        <v>0.12989999999999999</v>
      </c>
      <c r="I39">
        <v>4.1099999999999998E-2</v>
      </c>
      <c r="J39">
        <v>4.4000000000000003E-3</v>
      </c>
      <c r="K39">
        <v>0.1125</v>
      </c>
      <c r="L39">
        <v>0.20860000000000001</v>
      </c>
      <c r="M39">
        <v>5.1900000000000002E-2</v>
      </c>
      <c r="N39">
        <v>9.5100000000000004E-2</v>
      </c>
      <c r="O39">
        <v>0.96015868490315925</v>
      </c>
      <c r="P39">
        <v>0.96023484452933394</v>
      </c>
      <c r="Q39">
        <v>1.041185473700303</v>
      </c>
      <c r="R39">
        <v>1.042469194942014</v>
      </c>
      <c r="S39">
        <v>1.042595256660295</v>
      </c>
      <c r="T39">
        <v>1.0449625418191879</v>
      </c>
      <c r="U39">
        <v>1.0450206975264049</v>
      </c>
      <c r="V39">
        <v>1.0450206975264049</v>
      </c>
    </row>
    <row r="40" spans="1:22" ht="15" customHeight="1" x14ac:dyDescent="0.25">
      <c r="A40" s="123"/>
      <c r="B40" s="3">
        <f t="shared" si="3"/>
        <v>34</v>
      </c>
      <c r="C40" s="3" t="s">
        <v>38</v>
      </c>
      <c r="D40" s="3">
        <v>8</v>
      </c>
      <c r="E40" s="5"/>
      <c r="F40" s="5"/>
      <c r="G40">
        <v>3.3000000000000002E-2</v>
      </c>
      <c r="H40">
        <v>0.12920000000000001</v>
      </c>
      <c r="I40">
        <v>4.2299999999999997E-2</v>
      </c>
      <c r="J40">
        <v>2.0999999999999999E-3</v>
      </c>
      <c r="K40">
        <v>7.5899999999999995E-2</v>
      </c>
      <c r="L40">
        <v>0.2218</v>
      </c>
      <c r="M40">
        <v>3.2199999999999999E-2</v>
      </c>
      <c r="N40">
        <v>7.8200000000000006E-2</v>
      </c>
      <c r="O40">
        <v>0.80016640034972442</v>
      </c>
      <c r="P40">
        <v>0.80098569529226826</v>
      </c>
      <c r="Q40">
        <v>0.83418427449003796</v>
      </c>
      <c r="R40">
        <v>0.83468698228440108</v>
      </c>
      <c r="S40">
        <v>0.8352969614668978</v>
      </c>
      <c r="T40">
        <v>0.83554984627530016</v>
      </c>
      <c r="U40">
        <v>0.83649984887243078</v>
      </c>
      <c r="V40">
        <v>0.83649984887243078</v>
      </c>
    </row>
    <row r="41" spans="1:22" ht="15" customHeight="1" x14ac:dyDescent="0.25">
      <c r="A41" s="123"/>
      <c r="B41" s="3">
        <f t="shared" si="3"/>
        <v>35</v>
      </c>
      <c r="C41" s="3" t="s">
        <v>30</v>
      </c>
      <c r="D41" s="3">
        <v>15</v>
      </c>
      <c r="E41" s="5"/>
      <c r="F41" s="5"/>
      <c r="G41">
        <v>3.5499999999999997E-2</v>
      </c>
      <c r="H41">
        <v>0.1265</v>
      </c>
      <c r="I41">
        <v>5.1799999999999999E-2</v>
      </c>
      <c r="J41">
        <v>9.7999999999999997E-3</v>
      </c>
      <c r="K41">
        <v>8.6900000000000005E-2</v>
      </c>
      <c r="L41">
        <v>0.30299999999999999</v>
      </c>
      <c r="M41">
        <v>2.58E-2</v>
      </c>
      <c r="N41">
        <v>7.2499999999999995E-2</v>
      </c>
      <c r="O41">
        <v>0.85331080324054898</v>
      </c>
      <c r="P41">
        <v>0.88460483843441795</v>
      </c>
      <c r="Q41">
        <v>0.89558814259186992</v>
      </c>
      <c r="R41">
        <v>0.92690247946883675</v>
      </c>
      <c r="S41">
        <v>0.92807244127801258</v>
      </c>
      <c r="T41">
        <v>0.92834981614794843</v>
      </c>
      <c r="U41">
        <v>0.92876879665649359</v>
      </c>
      <c r="V41">
        <v>0.92876879665649359</v>
      </c>
    </row>
    <row r="42" spans="1:22" ht="15" customHeight="1" x14ac:dyDescent="0.25">
      <c r="A42" s="123"/>
      <c r="B42" s="6">
        <f t="shared" si="3"/>
        <v>36</v>
      </c>
      <c r="C42" s="6" t="s">
        <v>91</v>
      </c>
      <c r="D42" s="6">
        <v>14</v>
      </c>
      <c r="E42" s="7"/>
      <c r="F42" s="7"/>
      <c r="G42">
        <v>3.0499999999999999E-2</v>
      </c>
      <c r="H42">
        <v>0.13159999999999999</v>
      </c>
      <c r="I42">
        <v>4.8599999999999997E-2</v>
      </c>
      <c r="J42">
        <v>9.1000000000000004E-3</v>
      </c>
      <c r="K42">
        <v>8.3000000000000004E-2</v>
      </c>
      <c r="L42">
        <v>0.30330000000000001</v>
      </c>
      <c r="M42">
        <v>5.11E-2</v>
      </c>
      <c r="N42">
        <v>9.4E-2</v>
      </c>
      <c r="O42">
        <v>0.93121822746523208</v>
      </c>
      <c r="P42">
        <v>0.9921913546165857</v>
      </c>
      <c r="Q42">
        <v>1.014017270185628</v>
      </c>
      <c r="R42">
        <v>1.03559393527653</v>
      </c>
      <c r="S42">
        <v>1.035598636046611</v>
      </c>
      <c r="T42">
        <v>1.0365216052477151</v>
      </c>
      <c r="U42">
        <v>1.0367669103818611</v>
      </c>
      <c r="V42">
        <v>1.0367669103818611</v>
      </c>
    </row>
    <row r="43" spans="1:22" ht="15" customHeight="1" x14ac:dyDescent="0.25">
      <c r="A43" s="119"/>
      <c r="B43" s="120"/>
      <c r="C43" s="120"/>
      <c r="D43" s="121"/>
      <c r="E43" s="4" t="s">
        <v>103</v>
      </c>
      <c r="F43" s="8"/>
      <c r="G43" s="9"/>
      <c r="H43" s="10"/>
      <c r="I43" s="10"/>
      <c r="J43" s="10"/>
      <c r="K43" s="10"/>
      <c r="L43" s="10"/>
      <c r="M43" s="10"/>
      <c r="N43" s="11"/>
    </row>
  </sheetData>
  <mergeCells count="15">
    <mergeCell ref="O1:V1"/>
    <mergeCell ref="O2:V2"/>
    <mergeCell ref="A33:D33"/>
    <mergeCell ref="A34:A42"/>
    <mergeCell ref="A43:D43"/>
    <mergeCell ref="A4:A12"/>
    <mergeCell ref="A13:D13"/>
    <mergeCell ref="A14:A22"/>
    <mergeCell ref="A23:D23"/>
    <mergeCell ref="A24:A3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3"/>
  <sheetViews>
    <sheetView zoomScale="60" zoomScaleNormal="60" workbookViewId="0">
      <selection activeCell="N29" sqref="N29"/>
    </sheetView>
  </sheetViews>
  <sheetFormatPr baseColWidth="10" defaultColWidth="8.88671875" defaultRowHeight="13.2" x14ac:dyDescent="0.25"/>
  <cols>
    <col min="1" max="1" width="11.5546875" style="15" customWidth="1"/>
    <col min="2" max="2" width="18.109375" style="15" customWidth="1"/>
    <col min="3" max="3" width="11.5546875" style="15" customWidth="1"/>
    <col min="4" max="4" width="17.33203125" style="15" customWidth="1"/>
    <col min="5" max="5" width="23" style="15" customWidth="1"/>
    <col min="6" max="6" width="14.6640625" style="15" customWidth="1"/>
    <col min="7" max="1025" width="11.5546875" style="15" customWidth="1"/>
  </cols>
  <sheetData>
    <row r="1" spans="1:22" ht="17.399999999999999" customHeight="1" x14ac:dyDescent="0.3">
      <c r="G1" s="124" t="s">
        <v>0</v>
      </c>
      <c r="H1" s="125"/>
      <c r="I1" s="125"/>
      <c r="J1" s="125"/>
      <c r="K1" s="125"/>
      <c r="L1" s="125"/>
      <c r="M1" s="125"/>
      <c r="N1" s="126"/>
      <c r="O1" s="117" t="s">
        <v>1</v>
      </c>
      <c r="P1" s="118"/>
      <c r="Q1" s="118"/>
      <c r="R1" s="118"/>
      <c r="S1" s="118"/>
      <c r="T1" s="118"/>
      <c r="U1" s="118"/>
      <c r="V1" s="118"/>
    </row>
    <row r="2" spans="1:22" ht="17.399999999999999" customHeight="1" x14ac:dyDescent="0.3">
      <c r="G2" s="127" t="s">
        <v>2</v>
      </c>
      <c r="H2" s="121"/>
      <c r="I2" s="128" t="s">
        <v>3</v>
      </c>
      <c r="J2" s="121"/>
      <c r="K2" s="128" t="s">
        <v>4</v>
      </c>
      <c r="L2" s="121"/>
      <c r="M2" s="128" t="s">
        <v>5</v>
      </c>
      <c r="N2" s="121"/>
      <c r="O2" s="117" t="s">
        <v>6</v>
      </c>
      <c r="P2" s="118"/>
      <c r="Q2" s="118"/>
      <c r="R2" s="118"/>
      <c r="S2" s="118"/>
      <c r="T2" s="118"/>
      <c r="U2" s="118"/>
      <c r="V2" s="118"/>
    </row>
    <row r="3" spans="1:22" ht="17.399999999999999" customHeight="1" x14ac:dyDescent="0.3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2" t="s">
        <v>13</v>
      </c>
      <c r="H3" s="1" t="s">
        <v>14</v>
      </c>
      <c r="I3" s="1" t="s">
        <v>13</v>
      </c>
      <c r="J3" s="1" t="s">
        <v>14</v>
      </c>
      <c r="K3" s="1" t="s">
        <v>13</v>
      </c>
      <c r="L3" s="1" t="s">
        <v>14</v>
      </c>
      <c r="M3" s="1" t="s">
        <v>13</v>
      </c>
      <c r="N3" s="1" t="s">
        <v>14</v>
      </c>
      <c r="O3" s="16">
        <v>2</v>
      </c>
      <c r="P3" s="16">
        <v>3</v>
      </c>
      <c r="Q3" s="16">
        <v>4</v>
      </c>
      <c r="R3" s="16">
        <v>5</v>
      </c>
      <c r="S3" s="16">
        <v>6</v>
      </c>
      <c r="T3" s="16">
        <v>7</v>
      </c>
      <c r="U3" s="16">
        <v>8</v>
      </c>
      <c r="V3" s="16">
        <v>9</v>
      </c>
    </row>
    <row r="4" spans="1:22" ht="15" customHeight="1" x14ac:dyDescent="0.25">
      <c r="A4" s="122" t="s">
        <v>15</v>
      </c>
      <c r="B4" s="3">
        <v>1</v>
      </c>
      <c r="C4" s="3" t="s">
        <v>40</v>
      </c>
      <c r="D4" s="3">
        <v>9</v>
      </c>
      <c r="E4" s="3"/>
      <c r="F4" s="3"/>
      <c r="G4">
        <v>4.41E-2</v>
      </c>
      <c r="H4">
        <v>0.1182</v>
      </c>
      <c r="I4">
        <v>6.8000000000000005E-2</v>
      </c>
      <c r="J4">
        <v>2.5100000000000001E-2</v>
      </c>
      <c r="K4">
        <v>0.1716</v>
      </c>
      <c r="L4">
        <v>0.2225</v>
      </c>
      <c r="M4">
        <v>0.13880000000000001</v>
      </c>
      <c r="N4">
        <v>0.18609999999999999</v>
      </c>
      <c r="O4">
        <v>1.727743993740448</v>
      </c>
      <c r="P4">
        <v>1.752475436383431</v>
      </c>
      <c r="Q4">
        <v>1.754728076167654</v>
      </c>
      <c r="R4">
        <v>1.7547413329418271</v>
      </c>
      <c r="S4">
        <v>1.756691101100768</v>
      </c>
      <c r="T4">
        <v>1.757265582148988</v>
      </c>
      <c r="U4">
        <v>1.7573849868231071</v>
      </c>
      <c r="V4">
        <v>1.7573849868231071</v>
      </c>
    </row>
    <row r="5" spans="1:22" ht="15" customHeight="1" x14ac:dyDescent="0.25">
      <c r="A5" s="123"/>
      <c r="B5" s="3">
        <f t="shared" ref="B5:B12" si="0">B4+1</f>
        <v>2</v>
      </c>
      <c r="C5" s="3" t="s">
        <v>66</v>
      </c>
      <c r="D5" s="3">
        <v>4.5</v>
      </c>
      <c r="E5" s="3"/>
      <c r="F5" s="3"/>
      <c r="G5">
        <v>2.52E-2</v>
      </c>
      <c r="H5">
        <v>0.1371</v>
      </c>
      <c r="I5">
        <v>5.1299999999999998E-2</v>
      </c>
      <c r="J5">
        <v>1.4200000000000001E-2</v>
      </c>
      <c r="K5">
        <v>0.1431</v>
      </c>
      <c r="L5">
        <v>0.19739999999999999</v>
      </c>
      <c r="M5">
        <v>0.12280000000000001</v>
      </c>
      <c r="N5">
        <v>0.1696</v>
      </c>
      <c r="O5">
        <v>1.0370458506862339</v>
      </c>
      <c r="P5">
        <v>1.119346952609763</v>
      </c>
      <c r="Q5">
        <v>1.1200688206991389</v>
      </c>
      <c r="R5">
        <v>1.125892065109553</v>
      </c>
      <c r="S5">
        <v>1.1260038986352261</v>
      </c>
      <c r="T5">
        <v>1.1260086032327219</v>
      </c>
      <c r="U5">
        <v>1.1260745875291049</v>
      </c>
      <c r="V5">
        <v>1.1260745875291049</v>
      </c>
    </row>
    <row r="6" spans="1:22" ht="15" customHeight="1" x14ac:dyDescent="0.25">
      <c r="A6" s="123"/>
      <c r="B6" s="3">
        <f t="shared" si="0"/>
        <v>3</v>
      </c>
      <c r="C6" s="3" t="s">
        <v>20</v>
      </c>
      <c r="D6" s="3">
        <v>12.5</v>
      </c>
      <c r="E6" s="3"/>
      <c r="F6" s="3"/>
      <c r="G6">
        <v>6.7000000000000002E-3</v>
      </c>
      <c r="H6">
        <v>0.15740000000000001</v>
      </c>
      <c r="I6">
        <v>5.2999999999999999E-2</v>
      </c>
      <c r="J6">
        <v>2.6700000000000002E-2</v>
      </c>
      <c r="K6">
        <v>0.1817</v>
      </c>
      <c r="L6">
        <v>0.28439999999999999</v>
      </c>
      <c r="M6">
        <v>0.1104</v>
      </c>
      <c r="N6">
        <v>0.1573</v>
      </c>
      <c r="O6">
        <v>0.81269094508026174</v>
      </c>
      <c r="P6">
        <v>1.055320227824363</v>
      </c>
      <c r="Q6">
        <v>1.070032247181965</v>
      </c>
      <c r="R6">
        <v>1.0729921441029051</v>
      </c>
      <c r="S6">
        <v>1.087589971518353</v>
      </c>
      <c r="T6">
        <v>1.087642945974753</v>
      </c>
      <c r="U6">
        <v>1.0879457800628769</v>
      </c>
      <c r="V6">
        <v>1.0879457800628769</v>
      </c>
    </row>
    <row r="7" spans="1:22" ht="15" customHeight="1" x14ac:dyDescent="0.25">
      <c r="A7" s="123"/>
      <c r="B7" s="3">
        <f t="shared" si="0"/>
        <v>4</v>
      </c>
      <c r="C7" s="3" t="s">
        <v>38</v>
      </c>
      <c r="D7" s="3">
        <v>2.5</v>
      </c>
      <c r="E7" s="3"/>
      <c r="F7" s="3"/>
      <c r="G7">
        <v>6.3500000000000001E-2</v>
      </c>
      <c r="H7">
        <v>9.8799999999999999E-2</v>
      </c>
      <c r="I7">
        <v>9.8799999999999999E-2</v>
      </c>
      <c r="J7">
        <v>5.5500000000000001E-2</v>
      </c>
      <c r="K7">
        <v>0.16259999999999999</v>
      </c>
      <c r="L7">
        <v>0.19070000000000001</v>
      </c>
      <c r="M7">
        <v>0.1124</v>
      </c>
      <c r="N7">
        <v>0.15939999999999999</v>
      </c>
      <c r="O7">
        <v>1.828491568046011</v>
      </c>
      <c r="P7">
        <v>1.8366421247772109</v>
      </c>
      <c r="Q7">
        <v>1.8369927994511279</v>
      </c>
      <c r="R7">
        <v>1.8374061073731329</v>
      </c>
      <c r="S7">
        <v>1.839007380464337</v>
      </c>
      <c r="T7">
        <v>1.83914274686096</v>
      </c>
      <c r="U7">
        <v>1.839216706763567</v>
      </c>
      <c r="V7">
        <v>1.839216706763567</v>
      </c>
    </row>
    <row r="8" spans="1:22" ht="15" customHeight="1" x14ac:dyDescent="0.25">
      <c r="A8" s="123"/>
      <c r="B8" s="3">
        <f t="shared" si="0"/>
        <v>5</v>
      </c>
      <c r="C8" s="3" t="s">
        <v>64</v>
      </c>
      <c r="D8" s="3">
        <v>3.5</v>
      </c>
      <c r="E8" s="3"/>
      <c r="F8" s="3"/>
      <c r="G8">
        <v>3.6499999999999998E-2</v>
      </c>
      <c r="H8">
        <v>0.12559999999999999</v>
      </c>
      <c r="I8">
        <v>5.6500000000000002E-2</v>
      </c>
      <c r="J8">
        <v>1.47E-2</v>
      </c>
      <c r="K8">
        <v>0.1953</v>
      </c>
      <c r="L8">
        <v>0.22559999999999999</v>
      </c>
      <c r="M8">
        <v>0.12670000000000001</v>
      </c>
      <c r="N8">
        <v>0.1726</v>
      </c>
      <c r="O8">
        <v>1.2530159682331841</v>
      </c>
      <c r="P8">
        <v>1.3803197256657671</v>
      </c>
      <c r="Q8">
        <v>1.383233502552436</v>
      </c>
      <c r="R8">
        <v>1.3838412274119289</v>
      </c>
      <c r="S8">
        <v>1.3888611015009611</v>
      </c>
      <c r="T8">
        <v>1.3911121055881339</v>
      </c>
      <c r="U8">
        <v>1.391122525090988</v>
      </c>
      <c r="V8">
        <v>1.391122525090988</v>
      </c>
    </row>
    <row r="9" spans="1:22" ht="15" customHeight="1" x14ac:dyDescent="0.25">
      <c r="A9" s="123"/>
      <c r="B9" s="3">
        <f t="shared" si="0"/>
        <v>6</v>
      </c>
      <c r="C9" s="3" t="s">
        <v>82</v>
      </c>
      <c r="D9" s="3">
        <v>3.5</v>
      </c>
      <c r="E9" s="3"/>
      <c r="F9" s="3"/>
      <c r="G9">
        <v>3.7999999999999999E-2</v>
      </c>
      <c r="H9">
        <v>0.1241</v>
      </c>
      <c r="I9">
        <v>6.13E-2</v>
      </c>
      <c r="J9">
        <v>1.95E-2</v>
      </c>
      <c r="K9">
        <v>0.1482</v>
      </c>
      <c r="L9">
        <v>0.1852</v>
      </c>
      <c r="M9">
        <v>8.2900000000000001E-2</v>
      </c>
      <c r="N9">
        <v>0.1293</v>
      </c>
      <c r="O9">
        <v>1.1847133754285311</v>
      </c>
      <c r="P9">
        <v>1.2242297828113731</v>
      </c>
      <c r="Q9">
        <v>1.227349483347639</v>
      </c>
      <c r="R9">
        <v>1.2318848937919511</v>
      </c>
      <c r="S9">
        <v>1.231886719133076</v>
      </c>
      <c r="T9">
        <v>1.232128662776109</v>
      </c>
      <c r="U9">
        <v>1.23230664323612</v>
      </c>
      <c r="V9">
        <v>1.23230664323612</v>
      </c>
    </row>
    <row r="10" spans="1:22" ht="15" customHeight="1" x14ac:dyDescent="0.25">
      <c r="A10" s="123"/>
      <c r="B10" s="3">
        <f t="shared" si="0"/>
        <v>7</v>
      </c>
      <c r="C10" s="3" t="s">
        <v>23</v>
      </c>
      <c r="D10" s="3">
        <v>3</v>
      </c>
      <c r="E10" s="3"/>
      <c r="F10" s="3"/>
      <c r="G10">
        <v>4.9799999999999997E-2</v>
      </c>
      <c r="H10">
        <v>0.1123</v>
      </c>
      <c r="I10">
        <v>7.5499999999999998E-2</v>
      </c>
      <c r="J10">
        <v>3.2599999999999997E-2</v>
      </c>
      <c r="K10">
        <v>0.14760000000000001</v>
      </c>
      <c r="L10">
        <v>0.2437</v>
      </c>
      <c r="M10">
        <v>0.1096</v>
      </c>
      <c r="N10">
        <v>0.15670000000000001</v>
      </c>
      <c r="O10">
        <v>1.5206088911410931</v>
      </c>
      <c r="P10">
        <v>1.534127629642041</v>
      </c>
      <c r="Q10">
        <v>1.5349019248866369</v>
      </c>
      <c r="R10">
        <v>1.535263810026549</v>
      </c>
      <c r="S10">
        <v>1.5352692360365849</v>
      </c>
      <c r="T10">
        <v>1.5366734907928259</v>
      </c>
      <c r="U10">
        <v>1.5367022627137039</v>
      </c>
      <c r="V10">
        <v>1.5367022627137039</v>
      </c>
    </row>
    <row r="11" spans="1:22" ht="15" customHeight="1" x14ac:dyDescent="0.25">
      <c r="A11" s="123"/>
      <c r="B11" s="3">
        <f t="shared" si="0"/>
        <v>8</v>
      </c>
      <c r="C11" s="3" t="s">
        <v>82</v>
      </c>
      <c r="D11" s="3">
        <v>6</v>
      </c>
      <c r="E11" s="3"/>
      <c r="F11" s="3"/>
      <c r="G11">
        <v>5.0200000000000002E-2</v>
      </c>
      <c r="H11">
        <v>0.1119</v>
      </c>
      <c r="I11">
        <v>7.22E-2</v>
      </c>
      <c r="J11">
        <v>2.8799999999999999E-2</v>
      </c>
      <c r="K11">
        <v>0.156</v>
      </c>
      <c r="L11">
        <v>0.17510000000000001</v>
      </c>
      <c r="M11">
        <v>0.1014</v>
      </c>
      <c r="N11">
        <v>0.1482</v>
      </c>
      <c r="O11">
        <v>1.445904398897367</v>
      </c>
      <c r="P11">
        <v>1.463849877882512</v>
      </c>
      <c r="Q11">
        <v>1.467379136273149</v>
      </c>
      <c r="R11">
        <v>1.4679776455435141</v>
      </c>
      <c r="S11">
        <v>1.4685920709065321</v>
      </c>
      <c r="T11">
        <v>1.4689914024624009</v>
      </c>
      <c r="U11">
        <v>1.4689914024963371</v>
      </c>
      <c r="V11">
        <v>1.4689914024963371</v>
      </c>
    </row>
    <row r="12" spans="1:22" ht="15" customHeight="1" x14ac:dyDescent="0.25">
      <c r="A12" s="123"/>
      <c r="B12" s="3">
        <f t="shared" si="0"/>
        <v>9</v>
      </c>
      <c r="C12" s="3" t="s">
        <v>80</v>
      </c>
      <c r="D12" s="3">
        <v>13.5</v>
      </c>
      <c r="E12" s="3"/>
      <c r="F12" s="3"/>
      <c r="G12">
        <v>9.7999999999999997E-3</v>
      </c>
      <c r="H12">
        <v>0.15279999999999999</v>
      </c>
      <c r="I12">
        <v>4.7600000000000003E-2</v>
      </c>
      <c r="J12">
        <v>2.1700000000000001E-2</v>
      </c>
      <c r="K12">
        <v>0.14899999999999999</v>
      </c>
      <c r="L12">
        <v>0.1976</v>
      </c>
      <c r="M12">
        <v>0.11360000000000001</v>
      </c>
      <c r="N12">
        <v>0.16089999999999999</v>
      </c>
      <c r="O12">
        <v>1.117831806096248</v>
      </c>
      <c r="P12">
        <v>1.222605589247677</v>
      </c>
      <c r="Q12">
        <v>1.233920723676281</v>
      </c>
      <c r="R12">
        <v>1.2348245115061161</v>
      </c>
      <c r="S12">
        <v>1.237176252509266</v>
      </c>
      <c r="T12">
        <v>1.237543059368055</v>
      </c>
      <c r="U12">
        <v>1.2375794392331489</v>
      </c>
      <c r="V12">
        <v>1.2375794392331489</v>
      </c>
    </row>
    <row r="13" spans="1:22" ht="15" customHeight="1" x14ac:dyDescent="0.25">
      <c r="A13" s="119"/>
      <c r="B13" s="120"/>
      <c r="C13" s="120"/>
      <c r="D13" s="121"/>
      <c r="E13" s="4" t="s">
        <v>85</v>
      </c>
      <c r="F13" s="4"/>
    </row>
    <row r="14" spans="1:22" ht="15" customHeight="1" x14ac:dyDescent="0.25">
      <c r="A14" s="122" t="s">
        <v>15</v>
      </c>
      <c r="B14" s="3">
        <f>B12+1</f>
        <v>10</v>
      </c>
      <c r="C14" s="3" t="s">
        <v>29</v>
      </c>
      <c r="D14" s="3">
        <v>15.5</v>
      </c>
      <c r="E14" s="3"/>
      <c r="F14" s="3"/>
      <c r="G14">
        <v>9.5999999999999992E-3</v>
      </c>
      <c r="H14">
        <v>0.17150000000000001</v>
      </c>
      <c r="I14">
        <v>9.1999999999999998E-3</v>
      </c>
      <c r="J14">
        <v>4.58E-2</v>
      </c>
      <c r="K14">
        <v>8.3099999999999993E-2</v>
      </c>
      <c r="L14">
        <v>0.26</v>
      </c>
      <c r="M14">
        <v>5.9299999999999999E-2</v>
      </c>
      <c r="N14">
        <v>0.1067</v>
      </c>
      <c r="O14">
        <v>0.51459931374927415</v>
      </c>
      <c r="P14">
        <v>0.59705425237360232</v>
      </c>
      <c r="Q14">
        <v>0.59791021847688453</v>
      </c>
      <c r="R14">
        <v>0.5991021246952879</v>
      </c>
      <c r="S14">
        <v>0.59969432083812313</v>
      </c>
      <c r="T14">
        <v>0.60543289006606815</v>
      </c>
      <c r="U14">
        <v>0.60544109130465829</v>
      </c>
      <c r="V14">
        <v>0.60544109130465829</v>
      </c>
    </row>
    <row r="15" spans="1:22" ht="15" customHeight="1" x14ac:dyDescent="0.25">
      <c r="A15" s="123"/>
      <c r="B15" s="3">
        <f t="shared" ref="B15:B22" si="1">B14+1</f>
        <v>11</v>
      </c>
      <c r="C15" s="3" t="s">
        <v>44</v>
      </c>
      <c r="D15" s="3">
        <v>19</v>
      </c>
      <c r="E15" s="3"/>
      <c r="F15" s="3"/>
      <c r="G15">
        <v>3.5400000000000001E-2</v>
      </c>
      <c r="H15">
        <v>0.12670000000000001</v>
      </c>
      <c r="I15">
        <v>5.0900000000000001E-2</v>
      </c>
      <c r="J15">
        <v>9.1000000000000004E-3</v>
      </c>
      <c r="K15">
        <v>8.6199999999999999E-2</v>
      </c>
      <c r="L15">
        <v>0.25030000000000002</v>
      </c>
      <c r="M15">
        <v>7.6200000000000004E-2</v>
      </c>
      <c r="N15">
        <v>0.1236</v>
      </c>
      <c r="O15">
        <v>1.321191426358878</v>
      </c>
      <c r="P15">
        <v>1.321290652294123</v>
      </c>
      <c r="Q15">
        <v>1.321316320525783</v>
      </c>
      <c r="R15">
        <v>1.3213645474322639</v>
      </c>
      <c r="S15">
        <v>1.321454571364064</v>
      </c>
      <c r="T15">
        <v>1.3248478224293181</v>
      </c>
      <c r="U15">
        <v>1.324884914320579</v>
      </c>
      <c r="V15">
        <v>1.324884914320579</v>
      </c>
    </row>
    <row r="16" spans="1:22" ht="15" customHeight="1" x14ac:dyDescent="0.25">
      <c r="A16" s="123"/>
      <c r="B16" s="3">
        <f t="shared" si="1"/>
        <v>12</v>
      </c>
      <c r="C16" s="3" t="s">
        <v>30</v>
      </c>
      <c r="D16" s="3">
        <v>14</v>
      </c>
      <c r="E16" s="3"/>
      <c r="F16" s="3"/>
      <c r="G16">
        <v>2.0299999999999999E-2</v>
      </c>
      <c r="H16">
        <v>0.14180000000000001</v>
      </c>
      <c r="I16">
        <v>4.02E-2</v>
      </c>
      <c r="J16">
        <v>1.15E-2</v>
      </c>
      <c r="K16">
        <v>0.1162</v>
      </c>
      <c r="L16">
        <v>0.17549999999999999</v>
      </c>
      <c r="M16">
        <v>9.0700000000000003E-2</v>
      </c>
      <c r="N16">
        <v>0.1381</v>
      </c>
      <c r="O16">
        <v>1.0328808923840109</v>
      </c>
      <c r="P16">
        <v>1.052323746703498</v>
      </c>
      <c r="Q16">
        <v>1.0865903975309259</v>
      </c>
      <c r="R16">
        <v>1.0867053586259361</v>
      </c>
      <c r="S16">
        <v>1.0869428533302881</v>
      </c>
      <c r="T16">
        <v>1.089535962015195</v>
      </c>
      <c r="U16">
        <v>1.089588287485086</v>
      </c>
      <c r="V16">
        <v>1.089588287485086</v>
      </c>
    </row>
    <row r="17" spans="1:22" ht="15" customHeight="1" x14ac:dyDescent="0.25">
      <c r="A17" s="123"/>
      <c r="B17" s="3">
        <f t="shared" si="1"/>
        <v>13</v>
      </c>
      <c r="C17" s="3" t="s">
        <v>93</v>
      </c>
      <c r="D17" s="3">
        <v>17</v>
      </c>
      <c r="E17" s="3"/>
      <c r="F17" s="3"/>
      <c r="G17">
        <v>3.9699999999999999E-2</v>
      </c>
      <c r="H17">
        <v>0.12239999999999999</v>
      </c>
      <c r="I17">
        <v>5.8099999999999999E-2</v>
      </c>
      <c r="J17">
        <v>1.5699999999999999E-2</v>
      </c>
      <c r="K17">
        <v>0.13689999999999999</v>
      </c>
      <c r="L17">
        <v>0.26050000000000001</v>
      </c>
      <c r="M17">
        <v>8.1600000000000006E-2</v>
      </c>
      <c r="N17">
        <v>0.1288</v>
      </c>
      <c r="O17">
        <v>1.2241088115867911</v>
      </c>
      <c r="P17">
        <v>1.238288030412799</v>
      </c>
      <c r="Q17">
        <v>1.243372916191698</v>
      </c>
      <c r="R17">
        <v>1.244680671589097</v>
      </c>
      <c r="S17">
        <v>1.2446808505606271</v>
      </c>
      <c r="T17">
        <v>1.244896790954656</v>
      </c>
      <c r="U17">
        <v>1.2450457214553889</v>
      </c>
      <c r="V17">
        <v>1.2450457214553889</v>
      </c>
    </row>
    <row r="18" spans="1:22" ht="15" customHeight="1" x14ac:dyDescent="0.25">
      <c r="A18" s="123"/>
      <c r="B18" s="3">
        <f t="shared" si="1"/>
        <v>14</v>
      </c>
      <c r="C18" s="3" t="s">
        <v>26</v>
      </c>
      <c r="D18" s="3">
        <v>5.5</v>
      </c>
      <c r="E18" s="3"/>
      <c r="F18" s="3"/>
      <c r="G18">
        <v>3.5700000000000003E-2</v>
      </c>
      <c r="H18">
        <v>0.1263</v>
      </c>
      <c r="I18">
        <v>6.08E-2</v>
      </c>
      <c r="J18">
        <v>2.01E-2</v>
      </c>
      <c r="K18">
        <v>0.13109999999999999</v>
      </c>
      <c r="L18">
        <v>0.25330000000000003</v>
      </c>
      <c r="M18">
        <v>6.6600000000000006E-2</v>
      </c>
      <c r="N18">
        <v>0.11210000000000001</v>
      </c>
      <c r="O18">
        <v>1.163377028521714</v>
      </c>
      <c r="P18">
        <v>1.200432085366359</v>
      </c>
      <c r="Q18">
        <v>1.214231151515079</v>
      </c>
      <c r="R18">
        <v>1.2158689247294421</v>
      </c>
      <c r="S18">
        <v>1.2188457776312609</v>
      </c>
      <c r="T18">
        <v>1.2188559340616809</v>
      </c>
      <c r="U18">
        <v>1.219187002386984</v>
      </c>
      <c r="V18">
        <v>1.219187002386984</v>
      </c>
    </row>
    <row r="19" spans="1:22" ht="15" customHeight="1" x14ac:dyDescent="0.25">
      <c r="A19" s="123"/>
      <c r="B19" s="3">
        <f t="shared" si="1"/>
        <v>15</v>
      </c>
      <c r="C19" s="3" t="s">
        <v>30</v>
      </c>
      <c r="D19" s="3">
        <v>13</v>
      </c>
      <c r="E19" s="3"/>
      <c r="F19" s="3"/>
      <c r="G19">
        <v>7.4899999999999994E-2</v>
      </c>
      <c r="H19">
        <v>8.7099999999999997E-2</v>
      </c>
      <c r="I19">
        <v>0.1023</v>
      </c>
      <c r="J19">
        <v>5.8700000000000002E-2</v>
      </c>
      <c r="K19">
        <v>0.129</v>
      </c>
      <c r="L19">
        <v>0.216</v>
      </c>
      <c r="M19">
        <v>0.1053</v>
      </c>
      <c r="N19">
        <v>0.15260000000000001</v>
      </c>
      <c r="O19">
        <v>2.0412194507388999</v>
      </c>
      <c r="P19">
        <v>2.0436606185716428</v>
      </c>
      <c r="Q19">
        <v>2.0441179657787498</v>
      </c>
      <c r="R19">
        <v>2.0485485807409778</v>
      </c>
      <c r="S19">
        <v>2.04987807084802</v>
      </c>
      <c r="T19">
        <v>2.0498960648837312</v>
      </c>
      <c r="U19">
        <v>2.0502504609506111</v>
      </c>
      <c r="V19">
        <v>2.0502504609506111</v>
      </c>
    </row>
    <row r="20" spans="1:22" ht="15" customHeight="1" x14ac:dyDescent="0.25">
      <c r="A20" s="123"/>
      <c r="B20" s="3">
        <f t="shared" si="1"/>
        <v>16</v>
      </c>
      <c r="C20" s="3" t="s">
        <v>96</v>
      </c>
      <c r="D20" s="3">
        <v>12</v>
      </c>
      <c r="E20" s="3"/>
      <c r="F20" s="3"/>
      <c r="G20">
        <v>4.6699999999999998E-2</v>
      </c>
      <c r="H20">
        <v>0.1154</v>
      </c>
      <c r="I20">
        <v>5.8299999999999998E-2</v>
      </c>
      <c r="J20">
        <v>1.4500000000000001E-2</v>
      </c>
      <c r="K20">
        <v>0.11360000000000001</v>
      </c>
      <c r="L20">
        <v>0.17399999999999999</v>
      </c>
      <c r="M20">
        <v>7.4700000000000003E-2</v>
      </c>
      <c r="N20">
        <v>0.1221</v>
      </c>
      <c r="O20">
        <v>1.3964612529784819</v>
      </c>
      <c r="P20">
        <v>1.396890898263931</v>
      </c>
      <c r="Q20">
        <v>1.400838847078433</v>
      </c>
      <c r="R20">
        <v>1.403985616307621</v>
      </c>
      <c r="S20">
        <v>1.404425601287443</v>
      </c>
      <c r="T20">
        <v>1.407129818604657</v>
      </c>
      <c r="U20">
        <v>1.407131034351714</v>
      </c>
      <c r="V20">
        <v>1.407131034351714</v>
      </c>
    </row>
    <row r="21" spans="1:22" ht="15" customHeight="1" x14ac:dyDescent="0.25">
      <c r="A21" s="123"/>
      <c r="B21" s="3">
        <f t="shared" si="1"/>
        <v>17</v>
      </c>
      <c r="C21" s="3" t="s">
        <v>47</v>
      </c>
      <c r="D21" s="3">
        <v>4</v>
      </c>
      <c r="E21" s="3"/>
      <c r="F21" s="3"/>
      <c r="G21">
        <v>5.5399999999999998E-2</v>
      </c>
      <c r="H21">
        <v>0.1069</v>
      </c>
      <c r="I21">
        <v>7.5200000000000003E-2</v>
      </c>
      <c r="J21">
        <v>3.15E-2</v>
      </c>
      <c r="K21">
        <v>0.10150000000000001</v>
      </c>
      <c r="L21">
        <v>0.1709</v>
      </c>
      <c r="M21">
        <v>3.4099999999999998E-2</v>
      </c>
      <c r="N21">
        <v>8.0500000000000002E-2</v>
      </c>
      <c r="O21">
        <v>1.402798012141081</v>
      </c>
      <c r="P21">
        <v>1.405677967775254</v>
      </c>
      <c r="Q21">
        <v>1.407309496182672</v>
      </c>
      <c r="R21">
        <v>1.407931710626914</v>
      </c>
      <c r="S21">
        <v>1.4109510442925799</v>
      </c>
      <c r="T21">
        <v>1.413126442955486</v>
      </c>
      <c r="U21">
        <v>1.413348502691111</v>
      </c>
      <c r="V21">
        <v>1.413348502691111</v>
      </c>
    </row>
    <row r="22" spans="1:22" ht="15" customHeight="1" x14ac:dyDescent="0.25">
      <c r="A22" s="123"/>
      <c r="B22" s="3">
        <f t="shared" si="1"/>
        <v>18</v>
      </c>
      <c r="C22" s="3" t="s">
        <v>39</v>
      </c>
      <c r="D22" s="3">
        <v>4.5</v>
      </c>
      <c r="E22" s="3"/>
      <c r="F22" s="3"/>
      <c r="G22">
        <v>3.49E-2</v>
      </c>
      <c r="H22">
        <v>0.1273</v>
      </c>
      <c r="I22">
        <v>4.9299999999999997E-2</v>
      </c>
      <c r="J22">
        <v>6.6E-3</v>
      </c>
      <c r="K22">
        <v>7.9799999999999996E-2</v>
      </c>
      <c r="L22">
        <v>0.23419999999999999</v>
      </c>
      <c r="M22">
        <v>4.5999999999999999E-2</v>
      </c>
      <c r="N22">
        <v>9.3399999999999997E-2</v>
      </c>
      <c r="O22">
        <v>1.0388477620040231</v>
      </c>
      <c r="P22">
        <v>1.038931895427796</v>
      </c>
      <c r="Q22">
        <v>1.0394011572491371</v>
      </c>
      <c r="R22">
        <v>1.0394045944629</v>
      </c>
      <c r="S22">
        <v>1.04062975780822</v>
      </c>
      <c r="T22">
        <v>1.040691681737796</v>
      </c>
      <c r="U22">
        <v>1.040977936956583</v>
      </c>
      <c r="V22">
        <v>1.040977936956583</v>
      </c>
    </row>
    <row r="23" spans="1:22" ht="15" customHeight="1" x14ac:dyDescent="0.25">
      <c r="A23" s="119"/>
      <c r="B23" s="120"/>
      <c r="C23" s="120"/>
      <c r="D23" s="121"/>
      <c r="E23" s="4" t="s">
        <v>86</v>
      </c>
      <c r="F23" s="4"/>
    </row>
    <row r="24" spans="1:22" ht="15" customHeight="1" x14ac:dyDescent="0.25">
      <c r="A24" s="122" t="s">
        <v>15</v>
      </c>
      <c r="B24" s="3">
        <f>B22+1</f>
        <v>19</v>
      </c>
      <c r="C24" s="3" t="s">
        <v>66</v>
      </c>
      <c r="D24" s="3">
        <v>4.5</v>
      </c>
      <c r="E24" s="3"/>
      <c r="F24" s="3"/>
      <c r="G24">
        <v>3.5999999999999999E-3</v>
      </c>
      <c r="H24">
        <v>0.1593</v>
      </c>
      <c r="I24">
        <v>1.7500000000000002E-2</v>
      </c>
      <c r="J24">
        <v>0.03</v>
      </c>
      <c r="K24">
        <v>0.1193</v>
      </c>
      <c r="L24">
        <v>0.25359999999999999</v>
      </c>
      <c r="M24">
        <v>4.4999999999999998E-2</v>
      </c>
      <c r="N24">
        <v>9.2399999999999996E-2</v>
      </c>
      <c r="O24">
        <v>0.79799300279678664</v>
      </c>
      <c r="P24">
        <v>0.85077142565626762</v>
      </c>
      <c r="Q24">
        <v>0.85118701060830237</v>
      </c>
      <c r="R24">
        <v>0.85372024059860285</v>
      </c>
      <c r="S24">
        <v>0.85403523804038572</v>
      </c>
      <c r="T24">
        <v>0.8566298018726638</v>
      </c>
      <c r="U24">
        <v>0.85664848366260238</v>
      </c>
      <c r="V24">
        <v>0.85664848366260238</v>
      </c>
    </row>
    <row r="25" spans="1:22" ht="15" customHeight="1" x14ac:dyDescent="0.25">
      <c r="A25" s="123"/>
      <c r="B25" s="3">
        <f t="shared" ref="B25:B32" si="2">B24+1</f>
        <v>20</v>
      </c>
      <c r="C25" s="3" t="s">
        <v>29</v>
      </c>
      <c r="D25" s="3">
        <v>15</v>
      </c>
      <c r="E25" s="3"/>
      <c r="F25" s="3"/>
      <c r="G25">
        <v>1.04E-2</v>
      </c>
      <c r="H25">
        <v>0.1724</v>
      </c>
      <c r="I25">
        <v>9.9000000000000008E-3</v>
      </c>
      <c r="J25">
        <v>5.2600000000000001E-2</v>
      </c>
      <c r="K25">
        <v>8.72E-2</v>
      </c>
      <c r="L25">
        <v>0.2767</v>
      </c>
      <c r="M25">
        <v>3.7900000000000003E-2</v>
      </c>
      <c r="N25">
        <v>8.3199999999999996E-2</v>
      </c>
      <c r="O25">
        <v>1.1524571365218039</v>
      </c>
      <c r="P25">
        <v>1.1627922468477161</v>
      </c>
      <c r="Q25">
        <v>1.163218201325755</v>
      </c>
      <c r="R25">
        <v>1.163435330473344</v>
      </c>
      <c r="S25">
        <v>1.1634612491605381</v>
      </c>
      <c r="T25">
        <v>1.1644055190030449</v>
      </c>
      <c r="U25">
        <v>1.1644057368631</v>
      </c>
      <c r="V25">
        <v>1.1644057368631</v>
      </c>
    </row>
    <row r="26" spans="1:22" ht="15" customHeight="1" x14ac:dyDescent="0.25">
      <c r="A26" s="123"/>
      <c r="B26" s="3">
        <f t="shared" si="2"/>
        <v>21</v>
      </c>
      <c r="C26" s="3" t="s">
        <v>66</v>
      </c>
      <c r="D26" s="3">
        <v>5.5</v>
      </c>
      <c r="E26" s="3"/>
      <c r="F26" s="3"/>
      <c r="G26">
        <v>9.9000000000000008E-3</v>
      </c>
      <c r="H26">
        <v>0.1719</v>
      </c>
      <c r="I26">
        <v>8.9999999999999993E-3</v>
      </c>
      <c r="J26">
        <v>4.7699999999999999E-2</v>
      </c>
      <c r="K26">
        <v>5.9700000000000003E-2</v>
      </c>
      <c r="L26">
        <v>0.25990000000000002</v>
      </c>
      <c r="M26">
        <v>1.12E-2</v>
      </c>
      <c r="N26">
        <v>4.9700000000000001E-2</v>
      </c>
      <c r="O26">
        <v>0.53521404775564607</v>
      </c>
      <c r="P26">
        <v>0.55201260414919895</v>
      </c>
      <c r="Q26">
        <v>0.55209859644914439</v>
      </c>
      <c r="R26">
        <v>0.55387693333075905</v>
      </c>
      <c r="S26">
        <v>0.56087134358230994</v>
      </c>
      <c r="T26">
        <v>0.56363945487094425</v>
      </c>
      <c r="U26">
        <v>0.56380659904005481</v>
      </c>
      <c r="V26">
        <v>0.56380659904005481</v>
      </c>
    </row>
    <row r="27" spans="1:22" ht="15" customHeight="1" x14ac:dyDescent="0.25">
      <c r="A27" s="123"/>
      <c r="B27" s="3">
        <f t="shared" si="2"/>
        <v>22</v>
      </c>
      <c r="C27" s="3" t="s">
        <v>52</v>
      </c>
      <c r="D27" s="3">
        <v>3</v>
      </c>
      <c r="E27" s="3"/>
      <c r="F27" s="3"/>
      <c r="G27">
        <v>1.1299999999999999E-2</v>
      </c>
      <c r="H27">
        <v>0.151</v>
      </c>
      <c r="I27">
        <v>2.1399999999999999E-2</v>
      </c>
      <c r="J27">
        <v>2.3800000000000002E-2</v>
      </c>
      <c r="K27">
        <v>0.1268</v>
      </c>
      <c r="L27">
        <v>0.2848</v>
      </c>
      <c r="M27">
        <v>4.7800000000000002E-2</v>
      </c>
      <c r="N27">
        <v>9.4700000000000006E-2</v>
      </c>
      <c r="O27">
        <v>1.147955314767326</v>
      </c>
      <c r="P27">
        <v>1.1591376577953809</v>
      </c>
      <c r="Q27">
        <v>1.1607631065896269</v>
      </c>
      <c r="R27">
        <v>1.1653432896236851</v>
      </c>
      <c r="S27">
        <v>1.165345146560433</v>
      </c>
      <c r="T27">
        <v>1.1653730091440959</v>
      </c>
      <c r="U27">
        <v>1.165446224544737</v>
      </c>
      <c r="V27">
        <v>1.165446224544737</v>
      </c>
    </row>
    <row r="28" spans="1:22" ht="15" customHeight="1" x14ac:dyDescent="0.25">
      <c r="A28" s="123"/>
      <c r="B28" s="3">
        <f t="shared" si="2"/>
        <v>23</v>
      </c>
      <c r="C28" s="3" t="s">
        <v>82</v>
      </c>
      <c r="D28" s="3">
        <v>6</v>
      </c>
      <c r="E28" s="3"/>
      <c r="F28" s="3"/>
      <c r="G28">
        <v>8.3000000000000001E-3</v>
      </c>
      <c r="H28">
        <v>0.15409999999999999</v>
      </c>
      <c r="I28">
        <v>2.5499999999999998E-2</v>
      </c>
      <c r="J28">
        <v>2.2700000000000001E-2</v>
      </c>
      <c r="K28">
        <v>0.12989999999999999</v>
      </c>
      <c r="L28">
        <v>0.27760000000000001</v>
      </c>
      <c r="M28">
        <v>4.8899999999999999E-2</v>
      </c>
      <c r="N28">
        <v>9.6000000000000002E-2</v>
      </c>
      <c r="O28">
        <v>1.0760565404991931</v>
      </c>
      <c r="P28">
        <v>1.10163008686501</v>
      </c>
      <c r="Q28">
        <v>1.1027263703441521</v>
      </c>
      <c r="R28">
        <v>1.1067259994737051</v>
      </c>
      <c r="S28">
        <v>1.107971046013033</v>
      </c>
      <c r="T28">
        <v>1.1080570046371441</v>
      </c>
      <c r="U28">
        <v>1.1080763792550781</v>
      </c>
      <c r="V28">
        <v>1.1080763792550781</v>
      </c>
    </row>
    <row r="29" spans="1:22" ht="15" customHeight="1" x14ac:dyDescent="0.25">
      <c r="A29" s="123"/>
      <c r="B29" s="3">
        <f t="shared" si="2"/>
        <v>24</v>
      </c>
      <c r="C29" s="3" t="s">
        <v>32</v>
      </c>
      <c r="D29" s="3">
        <v>5.5</v>
      </c>
      <c r="E29" s="3"/>
      <c r="F29" s="3"/>
      <c r="G29">
        <v>3.5999999999999999E-3</v>
      </c>
      <c r="H29">
        <v>0.1653</v>
      </c>
      <c r="I29">
        <v>1.4E-2</v>
      </c>
      <c r="J29">
        <v>3.6200000000000003E-2</v>
      </c>
      <c r="K29">
        <v>0.12670000000000001</v>
      </c>
      <c r="L29">
        <v>0.31990000000000002</v>
      </c>
      <c r="M29">
        <v>4.0099999999999997E-2</v>
      </c>
      <c r="N29">
        <v>8.6400000000000005E-2</v>
      </c>
      <c r="O29">
        <v>1.0781855279336749</v>
      </c>
      <c r="P29">
        <v>1.0923050640144281</v>
      </c>
      <c r="Q29">
        <v>1.098136979143713</v>
      </c>
      <c r="R29">
        <v>1.101241664484393</v>
      </c>
      <c r="S29">
        <v>1.10376026332623</v>
      </c>
      <c r="T29">
        <v>1.105998333978141</v>
      </c>
      <c r="U29">
        <v>1.1060162006188949</v>
      </c>
      <c r="V29">
        <v>1.1060162006188949</v>
      </c>
    </row>
    <row r="30" spans="1:22" ht="15" customHeight="1" x14ac:dyDescent="0.25">
      <c r="A30" s="123"/>
      <c r="B30" s="3">
        <f t="shared" si="2"/>
        <v>25</v>
      </c>
      <c r="C30" s="3" t="s">
        <v>79</v>
      </c>
      <c r="D30" s="3">
        <v>4.5</v>
      </c>
      <c r="E30" s="3"/>
      <c r="F30" s="3"/>
      <c r="G30">
        <v>3.3E-3</v>
      </c>
      <c r="H30">
        <v>0.1641</v>
      </c>
      <c r="I30">
        <v>1.9800000000000002E-2</v>
      </c>
      <c r="J30">
        <v>3.1399999999999997E-2</v>
      </c>
      <c r="K30">
        <v>0.1168</v>
      </c>
      <c r="L30">
        <v>0.23710000000000001</v>
      </c>
      <c r="M30">
        <v>8.3400000000000002E-2</v>
      </c>
      <c r="N30">
        <v>0.13089999999999999</v>
      </c>
      <c r="O30">
        <v>1.116892466108224</v>
      </c>
      <c r="P30">
        <v>1.173952822711082</v>
      </c>
      <c r="Q30">
        <v>1.176443182730065</v>
      </c>
      <c r="R30">
        <v>1.1768461963515739</v>
      </c>
      <c r="S30">
        <v>1.1768637447887349</v>
      </c>
      <c r="T30">
        <v>1.1768837104624461</v>
      </c>
      <c r="U30">
        <v>1.1769110149880899</v>
      </c>
      <c r="V30">
        <v>1.1769110149880899</v>
      </c>
    </row>
    <row r="31" spans="1:22" ht="15" customHeight="1" x14ac:dyDescent="0.25">
      <c r="A31" s="123"/>
      <c r="B31" s="3">
        <f t="shared" si="2"/>
        <v>26</v>
      </c>
      <c r="C31" s="3" t="s">
        <v>18</v>
      </c>
      <c r="D31" s="3">
        <v>14</v>
      </c>
      <c r="E31" s="3"/>
      <c r="F31" s="3"/>
      <c r="G31">
        <v>2.9499999999999998E-2</v>
      </c>
      <c r="H31">
        <v>0.13250000000000001</v>
      </c>
      <c r="I31">
        <v>3.7199999999999997E-2</v>
      </c>
      <c r="J31">
        <v>7.1999999999999998E-3</v>
      </c>
      <c r="K31">
        <v>0.15379999999999999</v>
      </c>
      <c r="L31">
        <v>0.32690000000000002</v>
      </c>
      <c r="M31">
        <v>5.8099999999999999E-2</v>
      </c>
      <c r="N31">
        <v>0.1051</v>
      </c>
      <c r="O31">
        <v>1.4133495289158351</v>
      </c>
      <c r="P31">
        <v>1.4135797666113821</v>
      </c>
      <c r="Q31">
        <v>1.4395457452416329</v>
      </c>
      <c r="R31">
        <v>1.4396571243733649</v>
      </c>
      <c r="S31">
        <v>1.439668508079895</v>
      </c>
      <c r="T31">
        <v>1.4399137539082969</v>
      </c>
      <c r="U31">
        <v>1.4399217140623879</v>
      </c>
      <c r="V31">
        <v>1.4399217140623879</v>
      </c>
    </row>
    <row r="32" spans="1:22" ht="15" customHeight="1" x14ac:dyDescent="0.25">
      <c r="A32" s="123"/>
      <c r="B32" s="3">
        <f t="shared" si="2"/>
        <v>27</v>
      </c>
      <c r="C32" s="3" t="s">
        <v>17</v>
      </c>
      <c r="D32" s="3">
        <v>9</v>
      </c>
      <c r="E32" s="3"/>
      <c r="F32" s="3"/>
      <c r="G32">
        <v>3.0999999999999999E-3</v>
      </c>
      <c r="H32">
        <v>0.15890000000000001</v>
      </c>
      <c r="I32">
        <v>1.01E-2</v>
      </c>
      <c r="J32">
        <v>3.61E-2</v>
      </c>
      <c r="K32">
        <v>9.7900000000000001E-2</v>
      </c>
      <c r="L32">
        <v>0.26829999999999998</v>
      </c>
      <c r="M32">
        <v>6.4600000000000005E-2</v>
      </c>
      <c r="N32">
        <v>0.11169999999999999</v>
      </c>
      <c r="O32">
        <v>1.22344004486223</v>
      </c>
      <c r="P32">
        <v>1.2332521499522771</v>
      </c>
      <c r="Q32">
        <v>1.2344514443407639</v>
      </c>
      <c r="R32">
        <v>1.238924776778749</v>
      </c>
      <c r="S32">
        <v>1.2391612975071049</v>
      </c>
      <c r="T32">
        <v>1.239587073741707</v>
      </c>
      <c r="U32">
        <v>1.239739876029311</v>
      </c>
      <c r="V32">
        <v>1.239739876029311</v>
      </c>
    </row>
    <row r="33" spans="1:22" ht="15" customHeight="1" x14ac:dyDescent="0.25">
      <c r="A33" s="119"/>
      <c r="B33" s="120"/>
      <c r="C33" s="120"/>
      <c r="D33" s="121"/>
      <c r="E33" s="4" t="s">
        <v>104</v>
      </c>
      <c r="F33" s="4"/>
    </row>
    <row r="34" spans="1:22" ht="15" customHeight="1" x14ac:dyDescent="0.25">
      <c r="A34" s="122" t="s">
        <v>15</v>
      </c>
      <c r="B34" s="3">
        <f>B32+1</f>
        <v>28</v>
      </c>
      <c r="C34" s="3" t="s">
        <v>68</v>
      </c>
      <c r="D34" s="3">
        <v>5</v>
      </c>
      <c r="E34" s="3"/>
      <c r="F34" s="3"/>
      <c r="G34">
        <v>1.46E-2</v>
      </c>
      <c r="H34">
        <v>0.14749999999999999</v>
      </c>
      <c r="I34">
        <v>2.87E-2</v>
      </c>
      <c r="J34">
        <v>1.8499999999999999E-2</v>
      </c>
      <c r="K34">
        <v>0.1401</v>
      </c>
      <c r="L34">
        <v>0.25629999999999997</v>
      </c>
      <c r="M34">
        <v>6.5699999999999995E-2</v>
      </c>
      <c r="N34">
        <v>0.11310000000000001</v>
      </c>
      <c r="O34">
        <v>1.08679693552891</v>
      </c>
      <c r="P34">
        <v>1.1236885753140731</v>
      </c>
      <c r="Q34">
        <v>1.1239099701726369</v>
      </c>
      <c r="R34">
        <v>1.1266114760354971</v>
      </c>
      <c r="S34">
        <v>1.126729575558185</v>
      </c>
      <c r="T34">
        <v>1.1275882379519671</v>
      </c>
      <c r="U34">
        <v>1.127810946513641</v>
      </c>
      <c r="V34">
        <v>1.127810946513641</v>
      </c>
    </row>
    <row r="35" spans="1:22" ht="15" customHeight="1" x14ac:dyDescent="0.25">
      <c r="A35" s="123"/>
      <c r="B35" s="3">
        <f t="shared" ref="B35:B42" si="3">B34+1</f>
        <v>29</v>
      </c>
      <c r="C35" s="3" t="s">
        <v>71</v>
      </c>
      <c r="D35" s="3">
        <v>12</v>
      </c>
      <c r="E35" s="3"/>
      <c r="F35" s="3"/>
      <c r="G35">
        <v>7.22E-2</v>
      </c>
      <c r="H35">
        <v>9.01E-2</v>
      </c>
      <c r="I35">
        <v>9.5100000000000004E-2</v>
      </c>
      <c r="J35">
        <v>5.1299999999999998E-2</v>
      </c>
      <c r="K35">
        <v>0.12790000000000001</v>
      </c>
      <c r="L35">
        <v>0.2009</v>
      </c>
      <c r="M35">
        <v>7.9100000000000004E-2</v>
      </c>
      <c r="N35">
        <v>0.12609999999999999</v>
      </c>
      <c r="O35">
        <v>1.8165368584484889</v>
      </c>
      <c r="P35">
        <v>1.817378636022321</v>
      </c>
      <c r="Q35">
        <v>1.8173837125058789</v>
      </c>
      <c r="R35">
        <v>1.818539144532396</v>
      </c>
      <c r="S35">
        <v>1.818707568621603</v>
      </c>
      <c r="T35">
        <v>1.818716204442737</v>
      </c>
      <c r="U35">
        <v>1.818877871515445</v>
      </c>
      <c r="V35">
        <v>1.818877871515445</v>
      </c>
    </row>
    <row r="36" spans="1:22" ht="15" customHeight="1" x14ac:dyDescent="0.25">
      <c r="A36" s="123"/>
      <c r="B36" s="3">
        <f t="shared" si="3"/>
        <v>30</v>
      </c>
      <c r="C36" s="3" t="s">
        <v>37</v>
      </c>
      <c r="D36" s="3">
        <v>8</v>
      </c>
      <c r="E36" s="3"/>
      <c r="F36" s="3"/>
      <c r="G36">
        <v>1.2800000000000001E-2</v>
      </c>
      <c r="H36">
        <v>0.14929999999999999</v>
      </c>
      <c r="I36">
        <v>2.8199999999999999E-2</v>
      </c>
      <c r="J36">
        <v>1.9400000000000001E-2</v>
      </c>
      <c r="K36">
        <v>0.1167</v>
      </c>
      <c r="L36">
        <v>0.18720000000000001</v>
      </c>
      <c r="M36">
        <v>5.7099999999999998E-2</v>
      </c>
      <c r="N36">
        <v>0.10440000000000001</v>
      </c>
      <c r="O36">
        <v>0.71090402487668725</v>
      </c>
      <c r="P36">
        <v>0.76023530651508608</v>
      </c>
      <c r="Q36">
        <v>0.77796777658531913</v>
      </c>
      <c r="R36">
        <v>0.78176029588232354</v>
      </c>
      <c r="S36">
        <v>0.78182814133300838</v>
      </c>
      <c r="T36">
        <v>0.78281174989616442</v>
      </c>
      <c r="U36">
        <v>0.78308367938643708</v>
      </c>
      <c r="V36">
        <v>0.78308367938643708</v>
      </c>
    </row>
    <row r="37" spans="1:22" ht="15" customHeight="1" x14ac:dyDescent="0.25">
      <c r="A37" s="123"/>
      <c r="B37" s="3">
        <f t="shared" si="3"/>
        <v>31</v>
      </c>
      <c r="C37" s="12" t="s">
        <v>23</v>
      </c>
      <c r="D37" s="3">
        <v>6.5</v>
      </c>
      <c r="E37" s="3"/>
      <c r="F37" s="3"/>
      <c r="G37">
        <v>5.3900000000000003E-2</v>
      </c>
      <c r="H37">
        <v>0.1084</v>
      </c>
      <c r="I37">
        <v>7.7899999999999997E-2</v>
      </c>
      <c r="J37">
        <v>3.44E-2</v>
      </c>
      <c r="K37">
        <v>0.1321</v>
      </c>
      <c r="L37">
        <v>0.2097</v>
      </c>
      <c r="M37">
        <v>7.4700000000000003E-2</v>
      </c>
      <c r="N37">
        <v>0.1222</v>
      </c>
      <c r="O37">
        <v>1.693574834354814</v>
      </c>
      <c r="P37">
        <v>1.693592528447176</v>
      </c>
      <c r="Q37">
        <v>1.695446790671697</v>
      </c>
      <c r="R37">
        <v>1.696923099044902</v>
      </c>
      <c r="S37">
        <v>1.697681584234537</v>
      </c>
      <c r="T37">
        <v>1.6977255622269549</v>
      </c>
      <c r="U37">
        <v>1.6977709375483661</v>
      </c>
      <c r="V37">
        <v>1.6977709375483661</v>
      </c>
    </row>
    <row r="38" spans="1:22" ht="15" customHeight="1" x14ac:dyDescent="0.25">
      <c r="A38" s="123"/>
      <c r="B38" s="3">
        <f t="shared" si="3"/>
        <v>32</v>
      </c>
      <c r="C38" s="3" t="s">
        <v>17</v>
      </c>
      <c r="D38" s="3">
        <v>8.5</v>
      </c>
      <c r="E38" s="3"/>
      <c r="F38" s="3"/>
      <c r="G38">
        <v>3.39E-2</v>
      </c>
      <c r="H38">
        <v>0.1283</v>
      </c>
      <c r="I38">
        <v>5.91E-2</v>
      </c>
      <c r="J38">
        <v>1.84E-2</v>
      </c>
      <c r="K38">
        <v>0.129</v>
      </c>
      <c r="L38">
        <v>0.22320000000000001</v>
      </c>
      <c r="M38">
        <v>6.5000000000000002E-2</v>
      </c>
      <c r="N38">
        <v>0.1123</v>
      </c>
      <c r="O38">
        <v>1.150763267992291</v>
      </c>
      <c r="P38">
        <v>1.168174880560799</v>
      </c>
      <c r="Q38">
        <v>1.1690150170279721</v>
      </c>
      <c r="R38">
        <v>1.174812522870341</v>
      </c>
      <c r="S38">
        <v>1.17683374276187</v>
      </c>
      <c r="T38">
        <v>1.17689601310994</v>
      </c>
      <c r="U38">
        <v>1.176986670887249</v>
      </c>
      <c r="V38">
        <v>1.176986670887249</v>
      </c>
    </row>
    <row r="39" spans="1:22" ht="15" customHeight="1" x14ac:dyDescent="0.25">
      <c r="A39" s="123"/>
      <c r="B39" s="3">
        <f t="shared" si="3"/>
        <v>33</v>
      </c>
      <c r="C39" s="3" t="s">
        <v>20</v>
      </c>
      <c r="D39" s="3">
        <v>12</v>
      </c>
      <c r="E39" s="3"/>
      <c r="F39" s="3"/>
      <c r="G39">
        <v>2.3800000000000002E-2</v>
      </c>
      <c r="H39">
        <v>0.13850000000000001</v>
      </c>
      <c r="I39">
        <v>4.6399999999999997E-2</v>
      </c>
      <c r="J39">
        <v>1.11E-2</v>
      </c>
      <c r="K39">
        <v>9.6299999999999997E-2</v>
      </c>
      <c r="L39">
        <v>0.21709999999999999</v>
      </c>
      <c r="M39">
        <v>5.7299999999999997E-2</v>
      </c>
      <c r="N39">
        <v>0.10440000000000001</v>
      </c>
      <c r="O39">
        <v>1.3442007867699921</v>
      </c>
      <c r="P39">
        <v>1.345182271350934</v>
      </c>
      <c r="Q39">
        <v>1.354506160739493</v>
      </c>
      <c r="R39">
        <v>1.355366435893012</v>
      </c>
      <c r="S39">
        <v>1.3584344758053939</v>
      </c>
      <c r="T39">
        <v>1.3588354456797409</v>
      </c>
      <c r="U39">
        <v>1.358835621309433</v>
      </c>
      <c r="V39">
        <v>1.358835621309433</v>
      </c>
    </row>
    <row r="40" spans="1:22" ht="15" customHeight="1" x14ac:dyDescent="0.25">
      <c r="A40" s="123"/>
      <c r="B40" s="3">
        <f t="shared" si="3"/>
        <v>34</v>
      </c>
      <c r="C40" s="3" t="s">
        <v>19</v>
      </c>
      <c r="D40" s="3">
        <v>9</v>
      </c>
      <c r="E40" s="5"/>
      <c r="F40" s="5"/>
      <c r="G40">
        <v>3.1099999999999999E-2</v>
      </c>
      <c r="H40">
        <v>0.13100000000000001</v>
      </c>
      <c r="I40">
        <v>4.6899999999999997E-2</v>
      </c>
      <c r="J40">
        <v>6.7999999999999996E-3</v>
      </c>
      <c r="K40">
        <v>0.15210000000000001</v>
      </c>
      <c r="L40">
        <v>0.2273</v>
      </c>
      <c r="M40">
        <v>0.11119999999999999</v>
      </c>
      <c r="N40">
        <v>0.15840000000000001</v>
      </c>
      <c r="O40">
        <v>1.2693899337376979</v>
      </c>
      <c r="P40">
        <v>1.307638147849151</v>
      </c>
      <c r="Q40">
        <v>1.307704424580775</v>
      </c>
      <c r="R40">
        <v>1.3085622936640371</v>
      </c>
      <c r="S40">
        <v>1.3112453903406871</v>
      </c>
      <c r="T40">
        <v>1.311925253951626</v>
      </c>
      <c r="U40">
        <v>1.3119314864733209</v>
      </c>
      <c r="V40">
        <v>1.3119314864733209</v>
      </c>
    </row>
    <row r="41" spans="1:22" ht="15" customHeight="1" x14ac:dyDescent="0.25">
      <c r="A41" s="123"/>
      <c r="B41" s="3">
        <f t="shared" si="3"/>
        <v>35</v>
      </c>
      <c r="C41" s="3" t="s">
        <v>40</v>
      </c>
      <c r="D41" s="3">
        <v>5.5</v>
      </c>
      <c r="E41" s="5"/>
      <c r="F41" s="5"/>
      <c r="G41">
        <v>7.7899999999999997E-2</v>
      </c>
      <c r="H41">
        <v>8.4199999999999997E-2</v>
      </c>
      <c r="I41">
        <v>9.9099999999999994E-2</v>
      </c>
      <c r="J41">
        <v>5.5300000000000002E-2</v>
      </c>
      <c r="K41">
        <v>0.16</v>
      </c>
      <c r="L41">
        <v>0.26729999999999998</v>
      </c>
      <c r="M41">
        <v>0.1079</v>
      </c>
      <c r="N41">
        <v>0.15529999999999999</v>
      </c>
      <c r="O41">
        <v>2.149230993759073</v>
      </c>
      <c r="P41">
        <v>2.150103783459838</v>
      </c>
      <c r="Q41">
        <v>2.1540859885370951</v>
      </c>
      <c r="R41">
        <v>2.1543810546787552</v>
      </c>
      <c r="S41">
        <v>2.1544592298004961</v>
      </c>
      <c r="T41">
        <v>2.1548761454668011</v>
      </c>
      <c r="U41">
        <v>2.1549254382752601</v>
      </c>
      <c r="V41">
        <v>2.1549254382752601</v>
      </c>
    </row>
    <row r="42" spans="1:22" ht="15" customHeight="1" x14ac:dyDescent="0.25">
      <c r="A42" s="123"/>
      <c r="B42" s="6">
        <f t="shared" si="3"/>
        <v>36</v>
      </c>
      <c r="C42" s="6" t="s">
        <v>19</v>
      </c>
      <c r="D42" s="6">
        <v>5.5</v>
      </c>
      <c r="E42" s="7"/>
      <c r="F42" s="7"/>
      <c r="G42">
        <v>3.9600000000000003E-2</v>
      </c>
      <c r="H42">
        <v>0.12239999999999999</v>
      </c>
      <c r="I42">
        <v>4.07E-2</v>
      </c>
      <c r="J42">
        <v>5.7999999999999996E-3</v>
      </c>
      <c r="K42">
        <v>0.128</v>
      </c>
      <c r="L42">
        <v>0.28989999999999999</v>
      </c>
      <c r="M42">
        <v>8.0500000000000002E-2</v>
      </c>
      <c r="N42">
        <v>0.12790000000000001</v>
      </c>
      <c r="O42">
        <v>1.3464341689843371</v>
      </c>
      <c r="P42">
        <v>1.3464383473750161</v>
      </c>
      <c r="Q42">
        <v>1.355635321097403</v>
      </c>
      <c r="R42">
        <v>1.355949641151915</v>
      </c>
      <c r="S42">
        <v>1.363038486500167</v>
      </c>
      <c r="T42">
        <v>1.3633269187207671</v>
      </c>
      <c r="U42">
        <v>1.3634505703620909</v>
      </c>
      <c r="V42">
        <v>1.3634505703620909</v>
      </c>
    </row>
    <row r="43" spans="1:22" ht="15" customHeight="1" x14ac:dyDescent="0.25">
      <c r="A43" s="119"/>
      <c r="B43" s="120"/>
      <c r="C43" s="120"/>
      <c r="D43" s="121"/>
      <c r="E43" s="4" t="s">
        <v>86</v>
      </c>
      <c r="F43" s="8"/>
      <c r="G43" s="9"/>
      <c r="H43" s="10"/>
      <c r="I43" s="10"/>
      <c r="J43" s="10"/>
      <c r="K43" s="10"/>
      <c r="L43" s="10"/>
      <c r="M43" s="10"/>
      <c r="N43" s="11"/>
    </row>
  </sheetData>
  <mergeCells count="15">
    <mergeCell ref="O1:V1"/>
    <mergeCell ref="O2:V2"/>
    <mergeCell ref="A33:D33"/>
    <mergeCell ref="A34:A42"/>
    <mergeCell ref="A43:D43"/>
    <mergeCell ref="A4:A12"/>
    <mergeCell ref="A13:D13"/>
    <mergeCell ref="A14:A22"/>
    <mergeCell ref="A23:D23"/>
    <mergeCell ref="A24:A3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3"/>
  <sheetViews>
    <sheetView zoomScale="60" zoomScaleNormal="60" workbookViewId="0">
      <selection activeCell="N29" sqref="N29"/>
    </sheetView>
  </sheetViews>
  <sheetFormatPr baseColWidth="10" defaultColWidth="8.88671875" defaultRowHeight="13.2" x14ac:dyDescent="0.25"/>
  <cols>
    <col min="1" max="1" width="11.5546875" style="15" customWidth="1"/>
    <col min="2" max="2" width="18.109375" style="15" customWidth="1"/>
    <col min="3" max="3" width="11.5546875" style="15" customWidth="1"/>
    <col min="4" max="4" width="17.33203125" style="15" customWidth="1"/>
    <col min="5" max="5" width="23" style="15" customWidth="1"/>
    <col min="6" max="6" width="14.6640625" style="15" customWidth="1"/>
    <col min="7" max="1025" width="11.5546875" style="15" customWidth="1"/>
  </cols>
  <sheetData>
    <row r="1" spans="1:22" ht="17.399999999999999" customHeight="1" x14ac:dyDescent="0.3">
      <c r="G1" s="124" t="s">
        <v>0</v>
      </c>
      <c r="H1" s="125"/>
      <c r="I1" s="125"/>
      <c r="J1" s="125"/>
      <c r="K1" s="125"/>
      <c r="L1" s="125"/>
      <c r="M1" s="125"/>
      <c r="N1" s="126"/>
      <c r="O1" s="117" t="s">
        <v>1</v>
      </c>
      <c r="P1" s="118"/>
      <c r="Q1" s="118"/>
      <c r="R1" s="118"/>
      <c r="S1" s="118"/>
      <c r="T1" s="118"/>
      <c r="U1" s="118"/>
      <c r="V1" s="118"/>
    </row>
    <row r="2" spans="1:22" ht="17.399999999999999" customHeight="1" x14ac:dyDescent="0.3">
      <c r="G2" s="127" t="s">
        <v>2</v>
      </c>
      <c r="H2" s="121"/>
      <c r="I2" s="128" t="s">
        <v>3</v>
      </c>
      <c r="J2" s="121"/>
      <c r="K2" s="128" t="s">
        <v>4</v>
      </c>
      <c r="L2" s="121"/>
      <c r="M2" s="128" t="s">
        <v>5</v>
      </c>
      <c r="N2" s="121"/>
      <c r="O2" s="117" t="s">
        <v>6</v>
      </c>
      <c r="P2" s="118"/>
      <c r="Q2" s="118"/>
      <c r="R2" s="118"/>
      <c r="S2" s="118"/>
      <c r="T2" s="118"/>
      <c r="U2" s="118"/>
      <c r="V2" s="118"/>
    </row>
    <row r="3" spans="1:22" ht="17.399999999999999" customHeight="1" x14ac:dyDescent="0.3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2" t="s">
        <v>13</v>
      </c>
      <c r="H3" s="1" t="s">
        <v>14</v>
      </c>
      <c r="I3" s="1" t="s">
        <v>13</v>
      </c>
      <c r="J3" s="1" t="s">
        <v>14</v>
      </c>
      <c r="K3" s="1" t="s">
        <v>13</v>
      </c>
      <c r="L3" s="1" t="s">
        <v>14</v>
      </c>
      <c r="M3" s="1" t="s">
        <v>13</v>
      </c>
      <c r="N3" s="1" t="s">
        <v>14</v>
      </c>
      <c r="O3" s="16">
        <v>2</v>
      </c>
      <c r="P3" s="16">
        <v>3</v>
      </c>
      <c r="Q3" s="16">
        <v>4</v>
      </c>
      <c r="R3" s="16">
        <v>5</v>
      </c>
      <c r="S3" s="16">
        <v>6</v>
      </c>
      <c r="T3" s="16">
        <v>7</v>
      </c>
      <c r="U3" s="16">
        <v>8</v>
      </c>
      <c r="V3" s="16">
        <v>9</v>
      </c>
    </row>
    <row r="4" spans="1:22" ht="15" customHeight="1" x14ac:dyDescent="0.25">
      <c r="A4" s="122" t="s">
        <v>15</v>
      </c>
      <c r="B4" s="3">
        <v>1</v>
      </c>
      <c r="C4" s="3" t="s">
        <v>25</v>
      </c>
      <c r="D4" s="3">
        <v>19</v>
      </c>
      <c r="E4" s="3"/>
      <c r="F4" s="3"/>
      <c r="G4">
        <v>1.5100000000000001E-2</v>
      </c>
      <c r="H4">
        <v>0.14699999999999999</v>
      </c>
      <c r="I4">
        <v>3.7499999999999999E-2</v>
      </c>
      <c r="J4">
        <v>1.5299999999999999E-2</v>
      </c>
      <c r="K4">
        <v>0.14480000000000001</v>
      </c>
      <c r="L4">
        <v>0.1128</v>
      </c>
      <c r="M4">
        <v>8.14E-2</v>
      </c>
      <c r="N4">
        <v>0.12809999999999999</v>
      </c>
      <c r="O4">
        <v>0.88981085684387096</v>
      </c>
      <c r="P4">
        <v>0.92066907307268753</v>
      </c>
      <c r="Q4">
        <v>0.93453121990449195</v>
      </c>
      <c r="R4">
        <v>0.94724152390697902</v>
      </c>
      <c r="S4">
        <v>0.94855989793797513</v>
      </c>
      <c r="T4">
        <v>0.95453971395624737</v>
      </c>
      <c r="U4">
        <v>0.95504373143196974</v>
      </c>
      <c r="V4">
        <v>0.95504373143196974</v>
      </c>
    </row>
    <row r="5" spans="1:22" ht="15" customHeight="1" x14ac:dyDescent="0.25">
      <c r="A5" s="123"/>
      <c r="B5" s="3">
        <f t="shared" ref="B5:B12" si="0">B4+1</f>
        <v>2</v>
      </c>
      <c r="C5" s="3" t="s">
        <v>20</v>
      </c>
      <c r="D5" s="3">
        <v>11</v>
      </c>
      <c r="E5" s="3"/>
      <c r="F5" s="3"/>
      <c r="G5">
        <v>1.0999999999999999E-2</v>
      </c>
      <c r="H5">
        <v>0.17299999999999999</v>
      </c>
      <c r="I5">
        <v>1.9699999999999999E-2</v>
      </c>
      <c r="J5">
        <v>3.9199999999999999E-2</v>
      </c>
      <c r="K5">
        <v>0.1085</v>
      </c>
      <c r="L5">
        <v>0.1787</v>
      </c>
      <c r="M5">
        <v>8.9700000000000002E-2</v>
      </c>
      <c r="N5">
        <v>0.13689999999999999</v>
      </c>
      <c r="O5">
        <v>0.72076778476684134</v>
      </c>
      <c r="P5">
        <v>0.7789845704510231</v>
      </c>
      <c r="Q5">
        <v>0.81892224095141797</v>
      </c>
      <c r="R5">
        <v>0.82091441702117129</v>
      </c>
      <c r="S5">
        <v>0.8212050221101731</v>
      </c>
      <c r="T5">
        <v>0.82333358227102227</v>
      </c>
      <c r="U5">
        <v>0.82342556214327134</v>
      </c>
      <c r="V5">
        <v>0.82342556214327134</v>
      </c>
    </row>
    <row r="6" spans="1:22" ht="15" customHeight="1" x14ac:dyDescent="0.25">
      <c r="A6" s="123"/>
      <c r="B6" s="3">
        <f t="shared" si="0"/>
        <v>3</v>
      </c>
      <c r="C6" s="3" t="s">
        <v>21</v>
      </c>
      <c r="D6" s="3">
        <v>14</v>
      </c>
      <c r="E6" s="3"/>
      <c r="F6" s="3"/>
      <c r="G6">
        <v>4.1999999999999997E-3</v>
      </c>
      <c r="H6">
        <v>0.158</v>
      </c>
      <c r="I6">
        <v>0.04</v>
      </c>
      <c r="J6">
        <v>2.41E-2</v>
      </c>
      <c r="K6">
        <v>0.11269999999999999</v>
      </c>
      <c r="L6">
        <v>0.1951</v>
      </c>
      <c r="M6">
        <v>0.1032</v>
      </c>
      <c r="N6">
        <v>0.15029999999999999</v>
      </c>
      <c r="O6">
        <v>0.94750465327551803</v>
      </c>
      <c r="P6">
        <v>0.97410128483859315</v>
      </c>
      <c r="Q6">
        <v>0.98882445250061424</v>
      </c>
      <c r="R6">
        <v>0.99900455105883146</v>
      </c>
      <c r="S6">
        <v>0.99933350707345214</v>
      </c>
      <c r="T6">
        <v>1.000321192431967</v>
      </c>
      <c r="U6">
        <v>1.0003259269877041</v>
      </c>
      <c r="V6">
        <v>1.0003259269877041</v>
      </c>
    </row>
    <row r="7" spans="1:22" ht="15" customHeight="1" x14ac:dyDescent="0.25">
      <c r="A7" s="123"/>
      <c r="B7" s="3">
        <f t="shared" si="0"/>
        <v>4</v>
      </c>
      <c r="C7" s="3" t="s">
        <v>25</v>
      </c>
      <c r="D7" s="3">
        <v>31</v>
      </c>
      <c r="E7" s="3"/>
      <c r="F7" s="3"/>
      <c r="G7">
        <v>2.2700000000000001E-2</v>
      </c>
      <c r="H7">
        <v>0.1394</v>
      </c>
      <c r="I7">
        <v>5.0799999999999998E-2</v>
      </c>
      <c r="J7">
        <v>1.6500000000000001E-2</v>
      </c>
      <c r="K7">
        <v>0.1115</v>
      </c>
      <c r="L7">
        <v>0.30259999999999998</v>
      </c>
      <c r="M7">
        <v>7.7899999999999997E-2</v>
      </c>
      <c r="N7">
        <v>0.12479999999999999</v>
      </c>
      <c r="O7">
        <v>0.99300017431042065</v>
      </c>
      <c r="P7">
        <v>0.99561215639873901</v>
      </c>
      <c r="Q7">
        <v>1.001343817989099</v>
      </c>
      <c r="R7">
        <v>1.0489572828453051</v>
      </c>
      <c r="S7">
        <v>1.054463262261722</v>
      </c>
      <c r="T7">
        <v>1.058304067831688</v>
      </c>
      <c r="U7">
        <v>1.05888270959909</v>
      </c>
      <c r="V7">
        <v>1.05888270959909</v>
      </c>
    </row>
    <row r="8" spans="1:22" ht="15" customHeight="1" x14ac:dyDescent="0.25">
      <c r="A8" s="123"/>
      <c r="B8" s="3">
        <f t="shared" si="0"/>
        <v>5</v>
      </c>
      <c r="C8" s="3" t="s">
        <v>26</v>
      </c>
      <c r="D8" s="3">
        <v>8</v>
      </c>
      <c r="E8" s="3"/>
      <c r="F8" s="3"/>
      <c r="G8">
        <v>2.2200000000000001E-2</v>
      </c>
      <c r="H8">
        <v>0.13980000000000001</v>
      </c>
      <c r="I8">
        <v>4.7699999999999999E-2</v>
      </c>
      <c r="J8">
        <v>1.46E-2</v>
      </c>
      <c r="K8">
        <v>7.6999999999999999E-2</v>
      </c>
      <c r="L8">
        <v>0.2089</v>
      </c>
      <c r="M8">
        <v>8.5999999999999993E-2</v>
      </c>
      <c r="N8">
        <v>0.13320000000000001</v>
      </c>
      <c r="O8">
        <v>1.027518778501463</v>
      </c>
      <c r="P8">
        <v>1.034552199824921</v>
      </c>
      <c r="Q8">
        <v>1.0385569872259399</v>
      </c>
      <c r="R8">
        <v>1.038688723581666</v>
      </c>
      <c r="S8">
        <v>1.0515589982447291</v>
      </c>
      <c r="T8">
        <v>1.052620127732149</v>
      </c>
      <c r="U8">
        <v>1.0528292306421181</v>
      </c>
      <c r="V8">
        <v>1.0528292306421181</v>
      </c>
    </row>
    <row r="9" spans="1:22" ht="15" customHeight="1" x14ac:dyDescent="0.25">
      <c r="A9" s="123"/>
      <c r="B9" s="3">
        <f t="shared" si="0"/>
        <v>6</v>
      </c>
      <c r="C9" s="3" t="s">
        <v>42</v>
      </c>
      <c r="D9" s="3">
        <v>40</v>
      </c>
      <c r="E9" s="3"/>
      <c r="F9" s="3"/>
      <c r="G9">
        <v>9.2999999999999992E-3</v>
      </c>
      <c r="H9">
        <v>0.15279999999999999</v>
      </c>
      <c r="I9">
        <v>2.6599999999999999E-2</v>
      </c>
      <c r="J9">
        <v>2.3400000000000001E-2</v>
      </c>
      <c r="K9">
        <v>7.6200000000000004E-2</v>
      </c>
      <c r="L9">
        <v>0.29199999999999998</v>
      </c>
      <c r="M9">
        <v>9.8100000000000007E-2</v>
      </c>
      <c r="N9">
        <v>0.1449</v>
      </c>
      <c r="O9">
        <v>0.60495153732465179</v>
      </c>
      <c r="P9">
        <v>0.60595222738421328</v>
      </c>
      <c r="Q9">
        <v>0.60597533650453939</v>
      </c>
      <c r="R9">
        <v>0.65031162020805255</v>
      </c>
      <c r="S9">
        <v>0.68963202562963311</v>
      </c>
      <c r="T9">
        <v>0.7066579295022104</v>
      </c>
      <c r="U9">
        <v>0.7070143306498563</v>
      </c>
      <c r="V9">
        <v>0.7070143306498563</v>
      </c>
    </row>
    <row r="10" spans="1:22" ht="15" customHeight="1" x14ac:dyDescent="0.25">
      <c r="A10" s="123"/>
      <c r="B10" s="3">
        <f t="shared" si="0"/>
        <v>7</v>
      </c>
      <c r="C10" s="3" t="s">
        <v>105</v>
      </c>
      <c r="D10" s="3">
        <v>50</v>
      </c>
      <c r="E10" s="3"/>
      <c r="F10" s="3" t="s">
        <v>106</v>
      </c>
      <c r="G10">
        <v>1.0999999999999999E-2</v>
      </c>
      <c r="H10">
        <v>0.1729</v>
      </c>
      <c r="I10">
        <v>3.1899999999999998E-2</v>
      </c>
      <c r="J10">
        <v>3.4500000000000003E-2</v>
      </c>
      <c r="K10">
        <v>0.12479999999999999</v>
      </c>
      <c r="L10">
        <v>0.14419999999999999</v>
      </c>
      <c r="M10">
        <v>8.6900000000000005E-2</v>
      </c>
      <c r="N10">
        <v>0.1336</v>
      </c>
      <c r="O10">
        <v>0.61068341192820574</v>
      </c>
      <c r="P10">
        <v>0.76049962305544561</v>
      </c>
      <c r="Q10">
        <v>0.82449748200092587</v>
      </c>
      <c r="R10">
        <v>0.82807216783257376</v>
      </c>
      <c r="S10">
        <v>0.82810848373731727</v>
      </c>
      <c r="T10">
        <v>0.8397364391707588</v>
      </c>
      <c r="U10">
        <v>0.83974069816968044</v>
      </c>
      <c r="V10">
        <v>0.83974069816968044</v>
      </c>
    </row>
    <row r="11" spans="1:22" ht="15" customHeight="1" x14ac:dyDescent="0.25">
      <c r="A11" s="123"/>
      <c r="B11" s="3">
        <f t="shared" si="0"/>
        <v>8</v>
      </c>
      <c r="C11" s="3" t="s">
        <v>50</v>
      </c>
      <c r="D11" s="3">
        <v>0.5</v>
      </c>
      <c r="E11" s="3"/>
      <c r="F11" s="3"/>
      <c r="G11">
        <v>8.0000000000000002E-3</v>
      </c>
      <c r="H11">
        <v>0.15409999999999999</v>
      </c>
      <c r="I11">
        <v>4.2200000000000001E-2</v>
      </c>
      <c r="J11">
        <v>2.2100000000000002E-2</v>
      </c>
      <c r="K11">
        <v>7.3300000000000004E-2</v>
      </c>
      <c r="L11">
        <v>0.2195</v>
      </c>
      <c r="M11">
        <v>8.72E-2</v>
      </c>
      <c r="N11">
        <v>0.13439999999999999</v>
      </c>
      <c r="O11">
        <v>0.82765676503889685</v>
      </c>
      <c r="P11">
        <v>0.82766468359331369</v>
      </c>
      <c r="Q11">
        <v>0.849162883573362</v>
      </c>
      <c r="R11">
        <v>0.85587061794832886</v>
      </c>
      <c r="S11">
        <v>0.87463036916644299</v>
      </c>
      <c r="T11">
        <v>0.87498703660272814</v>
      </c>
      <c r="U11">
        <v>0.87499596867880414</v>
      </c>
      <c r="V11">
        <v>0.87499596867880414</v>
      </c>
    </row>
    <row r="12" spans="1:22" ht="15" customHeight="1" x14ac:dyDescent="0.25">
      <c r="A12" s="123"/>
      <c r="B12" s="3">
        <f t="shared" si="0"/>
        <v>9</v>
      </c>
      <c r="C12" s="3" t="s">
        <v>107</v>
      </c>
      <c r="D12" s="3">
        <v>21.5</v>
      </c>
      <c r="E12" s="3"/>
      <c r="F12" s="3"/>
      <c r="G12">
        <v>3.7000000000000002E-3</v>
      </c>
      <c r="H12">
        <v>0.16539999999999999</v>
      </c>
      <c r="I12">
        <v>3.5200000000000002E-2</v>
      </c>
      <c r="J12">
        <v>2.8899999999999999E-2</v>
      </c>
      <c r="K12">
        <v>9.5600000000000004E-2</v>
      </c>
      <c r="L12">
        <v>0.1925</v>
      </c>
      <c r="M12">
        <v>7.0400000000000004E-2</v>
      </c>
      <c r="N12">
        <v>0.1178</v>
      </c>
      <c r="O12">
        <v>0.80226412562708993</v>
      </c>
      <c r="P12">
        <v>0.80473915094414961</v>
      </c>
      <c r="Q12">
        <v>0.87666963865644298</v>
      </c>
      <c r="R12">
        <v>0.87674052230721311</v>
      </c>
      <c r="S12">
        <v>0.89118699694335857</v>
      </c>
      <c r="T12">
        <v>0.8933497357541007</v>
      </c>
      <c r="U12">
        <v>0.89337000081416584</v>
      </c>
      <c r="V12">
        <v>0.89337000081416584</v>
      </c>
    </row>
    <row r="13" spans="1:22" ht="15" customHeight="1" x14ac:dyDescent="0.25">
      <c r="A13" s="119"/>
      <c r="B13" s="120"/>
      <c r="C13" s="120"/>
      <c r="D13" s="121"/>
      <c r="E13" s="4" t="s">
        <v>75</v>
      </c>
      <c r="F13" s="4"/>
    </row>
    <row r="14" spans="1:22" ht="15" customHeight="1" x14ac:dyDescent="0.25">
      <c r="A14" s="122" t="s">
        <v>15</v>
      </c>
      <c r="B14" s="3">
        <f>B12+1</f>
        <v>10</v>
      </c>
      <c r="C14" s="3" t="s">
        <v>45</v>
      </c>
      <c r="D14" s="3">
        <v>40</v>
      </c>
      <c r="E14" s="3"/>
      <c r="F14" s="3"/>
      <c r="G14">
        <v>1.41E-2</v>
      </c>
      <c r="H14">
        <v>0.17599999999999999</v>
      </c>
      <c r="I14">
        <v>1.17E-2</v>
      </c>
      <c r="J14">
        <v>4.7800000000000002E-2</v>
      </c>
      <c r="K14">
        <v>7.7299999999999994E-2</v>
      </c>
      <c r="L14">
        <v>0.30590000000000001</v>
      </c>
      <c r="M14">
        <v>9.2999999999999992E-3</v>
      </c>
      <c r="N14">
        <v>5.1700000000000003E-2</v>
      </c>
      <c r="O14">
        <v>0.34266299104687048</v>
      </c>
      <c r="P14">
        <v>0.37761126468895478</v>
      </c>
      <c r="Q14">
        <v>0.41142274434500681</v>
      </c>
      <c r="R14">
        <v>0.4478169313684971</v>
      </c>
      <c r="S14">
        <v>0.4495000250616481</v>
      </c>
      <c r="T14">
        <v>0.4564323437450214</v>
      </c>
      <c r="U14">
        <v>0.45696474803100429</v>
      </c>
      <c r="V14">
        <v>0.45696474803100429</v>
      </c>
    </row>
    <row r="15" spans="1:22" ht="15" customHeight="1" x14ac:dyDescent="0.25">
      <c r="A15" s="123"/>
      <c r="B15" s="3">
        <f t="shared" ref="B15:B22" si="1">B14+1</f>
        <v>11</v>
      </c>
      <c r="C15" s="3" t="s">
        <v>105</v>
      </c>
      <c r="D15" s="3">
        <v>50</v>
      </c>
      <c r="E15" s="3"/>
      <c r="F15" s="3" t="s">
        <v>106</v>
      </c>
      <c r="G15">
        <v>2.07E-2</v>
      </c>
      <c r="H15">
        <v>0.1827</v>
      </c>
      <c r="I15">
        <v>1.6299999999999999E-2</v>
      </c>
      <c r="J15">
        <v>5.3699999999999998E-2</v>
      </c>
      <c r="K15">
        <v>0.1171</v>
      </c>
      <c r="L15">
        <v>0.35570000000000002</v>
      </c>
      <c r="M15">
        <v>6.3399999999999998E-2</v>
      </c>
      <c r="N15">
        <v>3.1899999999999998E-2</v>
      </c>
      <c r="O15">
        <v>0.61077817962130931</v>
      </c>
      <c r="P15">
        <v>0.79319559757260294</v>
      </c>
      <c r="Q15">
        <v>0.821772138224375</v>
      </c>
      <c r="R15">
        <v>0.84284889438947141</v>
      </c>
      <c r="S15">
        <v>0.84347215297722034</v>
      </c>
      <c r="T15">
        <v>0.84464814515352604</v>
      </c>
      <c r="U15">
        <v>0.8446805967951605</v>
      </c>
      <c r="V15">
        <v>0.8446805967951605</v>
      </c>
    </row>
    <row r="16" spans="1:22" ht="15" customHeight="1" x14ac:dyDescent="0.25">
      <c r="A16" s="123"/>
      <c r="B16" s="3">
        <f t="shared" si="1"/>
        <v>12</v>
      </c>
      <c r="C16" s="3" t="s">
        <v>21</v>
      </c>
      <c r="D16" s="3">
        <v>13.5</v>
      </c>
      <c r="E16" s="3"/>
      <c r="F16" s="3"/>
      <c r="G16">
        <v>6.7000000000000002E-3</v>
      </c>
      <c r="H16">
        <v>0.16869999999999999</v>
      </c>
      <c r="I16">
        <v>2.3099999999999999E-2</v>
      </c>
      <c r="J16">
        <v>3.4500000000000003E-2</v>
      </c>
      <c r="K16">
        <v>0.09</v>
      </c>
      <c r="L16">
        <v>0.29010000000000002</v>
      </c>
      <c r="M16">
        <v>4.8000000000000001E-2</v>
      </c>
      <c r="N16">
        <v>2.07E-2</v>
      </c>
      <c r="O16">
        <v>0.18486360501310109</v>
      </c>
      <c r="P16">
        <v>0.47734657976505063</v>
      </c>
      <c r="Q16">
        <v>0.60220608672185583</v>
      </c>
      <c r="R16">
        <v>0.60599915773995738</v>
      </c>
      <c r="S16">
        <v>0.61148281895148238</v>
      </c>
      <c r="T16">
        <v>0.61148479662211874</v>
      </c>
      <c r="U16">
        <v>0.61148524500731305</v>
      </c>
      <c r="V16">
        <v>0.61148524500731305</v>
      </c>
    </row>
    <row r="17" spans="1:22" ht="15" customHeight="1" x14ac:dyDescent="0.25">
      <c r="A17" s="123"/>
      <c r="B17" s="3">
        <f t="shared" si="1"/>
        <v>13</v>
      </c>
      <c r="C17" s="3" t="s">
        <v>105</v>
      </c>
      <c r="D17" s="3">
        <v>50</v>
      </c>
      <c r="E17" s="3"/>
      <c r="F17" s="3" t="s">
        <v>106</v>
      </c>
      <c r="G17">
        <v>2.7099999999999999E-2</v>
      </c>
      <c r="H17">
        <v>0.18909999999999999</v>
      </c>
      <c r="I17">
        <v>2.6200000000000001E-2</v>
      </c>
      <c r="J17">
        <v>6.93E-2</v>
      </c>
      <c r="K17">
        <v>0.1076</v>
      </c>
      <c r="L17">
        <v>0.35720000000000002</v>
      </c>
      <c r="M17">
        <v>9.3200000000000005E-2</v>
      </c>
      <c r="N17">
        <v>5.0200000000000002E-2</v>
      </c>
      <c r="O17">
        <v>0.70751767978835012</v>
      </c>
      <c r="P17">
        <v>0.80045575856355877</v>
      </c>
      <c r="Q17">
        <v>0.81863724141336824</v>
      </c>
      <c r="R17">
        <v>0.83339401379527556</v>
      </c>
      <c r="S17">
        <v>0.8336753401096223</v>
      </c>
      <c r="T17">
        <v>0.83399866533222988</v>
      </c>
      <c r="U17">
        <v>0.83403048352839337</v>
      </c>
      <c r="V17">
        <v>0.83403048352839337</v>
      </c>
    </row>
    <row r="18" spans="1:22" ht="15" customHeight="1" x14ac:dyDescent="0.25">
      <c r="A18" s="123"/>
      <c r="B18" s="3">
        <f t="shared" si="1"/>
        <v>14</v>
      </c>
      <c r="C18" s="3" t="s">
        <v>35</v>
      </c>
      <c r="D18" s="3">
        <v>37</v>
      </c>
      <c r="E18" s="3"/>
      <c r="F18" s="3"/>
      <c r="G18">
        <v>4.0000000000000002E-4</v>
      </c>
      <c r="H18">
        <v>0.16159999999999999</v>
      </c>
      <c r="I18">
        <v>1.29E-2</v>
      </c>
      <c r="J18">
        <v>3.56E-2</v>
      </c>
      <c r="K18">
        <v>4.9099999999999998E-2</v>
      </c>
      <c r="L18">
        <v>0.25430000000000003</v>
      </c>
      <c r="M18">
        <v>4.3700000000000003E-2</v>
      </c>
      <c r="N18">
        <v>1.3100000000000001E-2</v>
      </c>
      <c r="O18">
        <v>0.11384450300271851</v>
      </c>
      <c r="P18">
        <v>0.29184084816483069</v>
      </c>
      <c r="Q18">
        <v>0.36134600746549539</v>
      </c>
      <c r="R18">
        <v>0.36189972201670317</v>
      </c>
      <c r="S18">
        <v>0.36189999430250042</v>
      </c>
      <c r="T18">
        <v>0.3660288775127688</v>
      </c>
      <c r="U18">
        <v>0.36607872294204108</v>
      </c>
      <c r="V18">
        <v>0.36607872294204108</v>
      </c>
    </row>
    <row r="19" spans="1:22" ht="15" customHeight="1" x14ac:dyDescent="0.25">
      <c r="A19" s="123"/>
      <c r="B19" s="3">
        <f t="shared" si="1"/>
        <v>15</v>
      </c>
      <c r="C19" s="3" t="s">
        <v>25</v>
      </c>
      <c r="D19" s="3">
        <v>42</v>
      </c>
      <c r="E19" s="3"/>
      <c r="F19" s="3"/>
      <c r="G19">
        <v>6.7999999999999996E-3</v>
      </c>
      <c r="H19">
        <v>0.16880000000000001</v>
      </c>
      <c r="I19">
        <v>1.9099999999999999E-2</v>
      </c>
      <c r="J19">
        <v>3.6999999999999998E-2</v>
      </c>
      <c r="K19">
        <v>0.1061</v>
      </c>
      <c r="L19">
        <v>0.34799999999999998</v>
      </c>
      <c r="M19">
        <v>8.9399999999999993E-2</v>
      </c>
      <c r="N19">
        <v>4.8099999999999997E-2</v>
      </c>
      <c r="O19">
        <v>0.22476439251328509</v>
      </c>
      <c r="P19">
        <v>0.68412958151510606</v>
      </c>
      <c r="Q19">
        <v>0.71867436680729746</v>
      </c>
      <c r="R19">
        <v>0.73408014671349098</v>
      </c>
      <c r="S19">
        <v>0.73664592554314112</v>
      </c>
      <c r="T19">
        <v>0.74117834666407678</v>
      </c>
      <c r="U19">
        <v>0.74118451999781054</v>
      </c>
      <c r="V19">
        <v>0.74118451999781054</v>
      </c>
    </row>
    <row r="20" spans="1:22" ht="15" customHeight="1" x14ac:dyDescent="0.25">
      <c r="A20" s="123"/>
      <c r="B20" s="3">
        <f t="shared" si="1"/>
        <v>16</v>
      </c>
      <c r="C20" s="3" t="s">
        <v>82</v>
      </c>
      <c r="D20" s="3">
        <v>9.5</v>
      </c>
      <c r="E20" s="3"/>
      <c r="F20" s="3"/>
      <c r="G20">
        <v>1.49E-2</v>
      </c>
      <c r="H20">
        <v>0.1769</v>
      </c>
      <c r="I20">
        <v>1.6799999999999999E-2</v>
      </c>
      <c r="J20">
        <v>4.4299999999999999E-2</v>
      </c>
      <c r="K20">
        <v>4.5199999999999997E-2</v>
      </c>
      <c r="L20">
        <v>0.2666</v>
      </c>
      <c r="M20">
        <v>4.53E-2</v>
      </c>
      <c r="N20">
        <v>2.23E-2</v>
      </c>
      <c r="O20">
        <v>0.36731134805452892</v>
      </c>
      <c r="P20">
        <v>0.45517289173889403</v>
      </c>
      <c r="Q20">
        <v>0.53057087460315355</v>
      </c>
      <c r="R20">
        <v>0.53513552835328748</v>
      </c>
      <c r="S20">
        <v>0.53609766711536233</v>
      </c>
      <c r="T20">
        <v>0.54366098404350494</v>
      </c>
      <c r="U20">
        <v>0.5436836609737522</v>
      </c>
      <c r="V20">
        <v>0.5436836609737522</v>
      </c>
    </row>
    <row r="21" spans="1:22" ht="15" customHeight="1" x14ac:dyDescent="0.25">
      <c r="A21" s="123"/>
      <c r="B21" s="3">
        <f t="shared" si="1"/>
        <v>17</v>
      </c>
      <c r="C21" s="3" t="s">
        <v>25</v>
      </c>
      <c r="D21" s="3">
        <v>34</v>
      </c>
      <c r="E21" s="3"/>
      <c r="F21" s="3"/>
      <c r="G21">
        <v>1.84E-2</v>
      </c>
      <c r="H21">
        <v>0.14360000000000001</v>
      </c>
      <c r="I21">
        <v>2.7199999999999998E-2</v>
      </c>
      <c r="J21">
        <v>1.7899999999999999E-2</v>
      </c>
      <c r="K21">
        <v>8.7999999999999995E-2</v>
      </c>
      <c r="L21">
        <v>0.29120000000000001</v>
      </c>
      <c r="M21">
        <v>5.7200000000000001E-2</v>
      </c>
      <c r="N21">
        <v>1.2500000000000001E-2</v>
      </c>
      <c r="O21">
        <v>0.58561148000114438</v>
      </c>
      <c r="P21">
        <v>0.74829449684977212</v>
      </c>
      <c r="Q21">
        <v>0.77491477569958089</v>
      </c>
      <c r="R21">
        <v>0.77505046158089119</v>
      </c>
      <c r="S21">
        <v>0.77686735985598077</v>
      </c>
      <c r="T21">
        <v>0.77689460081325468</v>
      </c>
      <c r="U21">
        <v>0.77695060870385879</v>
      </c>
      <c r="V21">
        <v>0.77695060870385879</v>
      </c>
    </row>
    <row r="22" spans="1:22" ht="15" customHeight="1" x14ac:dyDescent="0.25">
      <c r="A22" s="123"/>
      <c r="B22" s="3">
        <f t="shared" si="1"/>
        <v>18</v>
      </c>
      <c r="C22" s="3" t="s">
        <v>16</v>
      </c>
      <c r="D22" s="3">
        <v>37</v>
      </c>
      <c r="E22" s="3"/>
      <c r="F22" s="3"/>
      <c r="G22">
        <v>0.01</v>
      </c>
      <c r="H22">
        <v>0.17199999999999999</v>
      </c>
      <c r="I22">
        <v>2.6200000000000001E-2</v>
      </c>
      <c r="J22">
        <v>3.6200000000000003E-2</v>
      </c>
      <c r="K22">
        <v>6.5100000000000005E-2</v>
      </c>
      <c r="L22">
        <v>0.28749999999999998</v>
      </c>
      <c r="M22">
        <v>4.9700000000000001E-2</v>
      </c>
      <c r="N22">
        <v>2.4400000000000002E-2</v>
      </c>
      <c r="O22">
        <v>0.37393892245490762</v>
      </c>
      <c r="P22">
        <v>0.55457659111998447</v>
      </c>
      <c r="Q22">
        <v>0.63237507968880058</v>
      </c>
      <c r="R22">
        <v>0.64549428098291195</v>
      </c>
      <c r="S22">
        <v>0.64569492512892179</v>
      </c>
      <c r="T22">
        <v>0.65434422396828007</v>
      </c>
      <c r="U22">
        <v>0.65443199891131354</v>
      </c>
      <c r="V22">
        <v>0.65443199891131354</v>
      </c>
    </row>
    <row r="23" spans="1:22" ht="15" customHeight="1" x14ac:dyDescent="0.25">
      <c r="A23" s="119"/>
      <c r="B23" s="120"/>
      <c r="C23" s="120"/>
      <c r="D23" s="121"/>
      <c r="E23" s="4" t="s">
        <v>49</v>
      </c>
      <c r="F23" s="4"/>
    </row>
    <row r="24" spans="1:22" ht="15" customHeight="1" x14ac:dyDescent="0.25">
      <c r="A24" s="122" t="s">
        <v>15</v>
      </c>
      <c r="B24" s="3">
        <f>B22+1</f>
        <v>19</v>
      </c>
      <c r="C24" s="3" t="s">
        <v>44</v>
      </c>
      <c r="D24" s="3">
        <v>26</v>
      </c>
      <c r="E24" s="3"/>
      <c r="F24" s="3"/>
      <c r="G24">
        <v>1.89E-2</v>
      </c>
      <c r="H24">
        <v>0.14319999999999999</v>
      </c>
      <c r="I24">
        <v>3.1699999999999999E-2</v>
      </c>
      <c r="J24">
        <v>1.6199999999999999E-2</v>
      </c>
      <c r="K24">
        <v>0.1037</v>
      </c>
      <c r="L24">
        <v>0.23780000000000001</v>
      </c>
      <c r="M24">
        <v>2.3099999999999999E-2</v>
      </c>
      <c r="N24">
        <v>6.8199999999999997E-2</v>
      </c>
      <c r="O24">
        <v>0.95884549733432789</v>
      </c>
      <c r="P24">
        <v>1.000434981375186</v>
      </c>
      <c r="Q24">
        <v>1.0004480252760151</v>
      </c>
      <c r="R24">
        <v>1.0009354743384591</v>
      </c>
      <c r="S24">
        <v>1.0203288841813101</v>
      </c>
      <c r="T24">
        <v>1.020766937689412</v>
      </c>
      <c r="U24">
        <v>1.021404629683486</v>
      </c>
      <c r="V24">
        <v>1.021404629683486</v>
      </c>
    </row>
    <row r="25" spans="1:22" ht="15" customHeight="1" x14ac:dyDescent="0.25">
      <c r="A25" s="123"/>
      <c r="B25" s="3">
        <f t="shared" ref="B25:B32" si="2">B24+1</f>
        <v>20</v>
      </c>
      <c r="C25" s="3" t="s">
        <v>42</v>
      </c>
      <c r="D25" s="3">
        <v>27</v>
      </c>
      <c r="E25" s="3"/>
      <c r="F25" s="3"/>
      <c r="G25">
        <v>4.7800000000000002E-2</v>
      </c>
      <c r="H25">
        <v>0.1143</v>
      </c>
      <c r="I25">
        <v>5.8500000000000003E-2</v>
      </c>
      <c r="J25">
        <v>1.4999999999999999E-2</v>
      </c>
      <c r="K25">
        <v>8.6900000000000005E-2</v>
      </c>
      <c r="L25">
        <v>0.24990000000000001</v>
      </c>
      <c r="M25">
        <v>3.2899999999999999E-2</v>
      </c>
      <c r="N25">
        <v>8.0100000000000005E-2</v>
      </c>
      <c r="O25">
        <v>1.304934684973504</v>
      </c>
      <c r="P25">
        <v>1.365720827630668</v>
      </c>
      <c r="Q25">
        <v>1.3664022137762031</v>
      </c>
      <c r="R25">
        <v>1.366678349834848</v>
      </c>
      <c r="S25">
        <v>1.3667075293054309</v>
      </c>
      <c r="T25">
        <v>1.3676456693301831</v>
      </c>
      <c r="U25">
        <v>1.367957910888248</v>
      </c>
      <c r="V25">
        <v>1.367957910888248</v>
      </c>
    </row>
    <row r="26" spans="1:22" ht="15" customHeight="1" x14ac:dyDescent="0.25">
      <c r="A26" s="123"/>
      <c r="B26" s="3">
        <f t="shared" si="2"/>
        <v>21</v>
      </c>
      <c r="C26" s="3" t="s">
        <v>47</v>
      </c>
      <c r="D26" s="3">
        <v>9</v>
      </c>
      <c r="E26" s="3"/>
      <c r="F26" s="3"/>
      <c r="G26">
        <v>4.6699999999999998E-2</v>
      </c>
      <c r="H26">
        <v>0.11559999999999999</v>
      </c>
      <c r="I26">
        <v>7.3300000000000004E-2</v>
      </c>
      <c r="J26">
        <v>3.1899999999999998E-2</v>
      </c>
      <c r="K26">
        <v>9.1700000000000004E-2</v>
      </c>
      <c r="L26">
        <v>0.23230000000000001</v>
      </c>
      <c r="M26">
        <v>3.7600000000000001E-2</v>
      </c>
      <c r="N26">
        <v>8.5000000000000006E-2</v>
      </c>
      <c r="O26">
        <v>1.3868783300943679</v>
      </c>
      <c r="P26">
        <v>1.4604513730464179</v>
      </c>
      <c r="Q26">
        <v>1.463304299249764</v>
      </c>
      <c r="R26">
        <v>1.4637795101946389</v>
      </c>
      <c r="S26">
        <v>1.46638853366384</v>
      </c>
      <c r="T26">
        <v>1.4667033972366901</v>
      </c>
      <c r="U26">
        <v>1.468162316912129</v>
      </c>
      <c r="V26">
        <v>1.468162316912129</v>
      </c>
    </row>
    <row r="27" spans="1:22" ht="15" customHeight="1" x14ac:dyDescent="0.25">
      <c r="A27" s="123"/>
      <c r="B27" s="3">
        <f t="shared" si="2"/>
        <v>22</v>
      </c>
      <c r="C27" s="12" t="s">
        <v>48</v>
      </c>
      <c r="D27" s="3">
        <v>15.5</v>
      </c>
      <c r="E27" s="3"/>
      <c r="F27" s="3"/>
      <c r="G27">
        <v>3.2000000000000002E-3</v>
      </c>
      <c r="H27">
        <v>0.15909999999999999</v>
      </c>
      <c r="I27">
        <v>2.18E-2</v>
      </c>
      <c r="J27">
        <v>2.81E-2</v>
      </c>
      <c r="K27">
        <v>9.9900000000000003E-2</v>
      </c>
      <c r="L27">
        <v>0.25979999999999998</v>
      </c>
      <c r="M27">
        <v>3.7499999999999999E-2</v>
      </c>
      <c r="N27">
        <v>8.3699999999999997E-2</v>
      </c>
      <c r="O27">
        <v>0.47167227699741798</v>
      </c>
      <c r="P27">
        <v>0.4902515023869024</v>
      </c>
      <c r="Q27">
        <v>0.53083925022033873</v>
      </c>
      <c r="R27">
        <v>0.58335919014146886</v>
      </c>
      <c r="S27">
        <v>0.59131015094286521</v>
      </c>
      <c r="T27">
        <v>0.59294735381704766</v>
      </c>
      <c r="U27">
        <v>0.59296226684586217</v>
      </c>
      <c r="V27">
        <v>0.59296226684586217</v>
      </c>
    </row>
    <row r="28" spans="1:22" ht="15" customHeight="1" x14ac:dyDescent="0.25">
      <c r="A28" s="123"/>
      <c r="B28" s="3">
        <f t="shared" si="2"/>
        <v>23</v>
      </c>
      <c r="C28" s="3" t="s">
        <v>107</v>
      </c>
      <c r="D28" s="3">
        <v>26</v>
      </c>
      <c r="E28" s="3"/>
      <c r="F28" s="3"/>
      <c r="G28">
        <v>2.98E-2</v>
      </c>
      <c r="H28">
        <v>0.13220000000000001</v>
      </c>
      <c r="I28">
        <v>4.9799999999999997E-2</v>
      </c>
      <c r="J28">
        <v>1.12E-2</v>
      </c>
      <c r="K28">
        <v>7.4700000000000003E-2</v>
      </c>
      <c r="L28">
        <v>0.21440000000000001</v>
      </c>
      <c r="M28">
        <v>1.49E-2</v>
      </c>
      <c r="N28">
        <v>5.91E-2</v>
      </c>
      <c r="O28">
        <v>0.97346143361810733</v>
      </c>
      <c r="P28">
        <v>1.088155022183469</v>
      </c>
      <c r="Q28">
        <v>1.094804670837578</v>
      </c>
      <c r="R28">
        <v>1.099758642600247</v>
      </c>
      <c r="S28">
        <v>1.1005748418387149</v>
      </c>
      <c r="T28">
        <v>1.1006267880014819</v>
      </c>
      <c r="U28">
        <v>1.1011681808226741</v>
      </c>
      <c r="V28">
        <v>1.1011681808226741</v>
      </c>
    </row>
    <row r="29" spans="1:22" ht="15" customHeight="1" x14ac:dyDescent="0.25">
      <c r="A29" s="123"/>
      <c r="B29" s="3">
        <f t="shared" si="2"/>
        <v>24</v>
      </c>
      <c r="C29" s="3" t="s">
        <v>36</v>
      </c>
      <c r="D29" s="3">
        <v>12.5</v>
      </c>
      <c r="E29" s="3"/>
      <c r="F29" s="3"/>
      <c r="G29">
        <v>2.6200000000000001E-2</v>
      </c>
      <c r="H29">
        <v>0.1358</v>
      </c>
      <c r="I29">
        <v>5.5300000000000002E-2</v>
      </c>
      <c r="J29">
        <v>1.8499999999999999E-2</v>
      </c>
      <c r="K29">
        <v>9.8799999999999999E-2</v>
      </c>
      <c r="L29">
        <v>0.2467</v>
      </c>
      <c r="M29">
        <v>2.87E-2</v>
      </c>
      <c r="N29">
        <v>7.5200000000000003E-2</v>
      </c>
      <c r="O29">
        <v>1.0403947905889079</v>
      </c>
      <c r="P29">
        <v>1.044661559652216</v>
      </c>
      <c r="Q29">
        <v>1.0492724829338811</v>
      </c>
      <c r="R29">
        <v>1.0710884968652949</v>
      </c>
      <c r="S29">
        <v>1.0739931407871861</v>
      </c>
      <c r="T29">
        <v>1.085108202048511</v>
      </c>
      <c r="U29">
        <v>1.0852224737681939</v>
      </c>
      <c r="V29">
        <v>1.0852224737681939</v>
      </c>
    </row>
    <row r="30" spans="1:22" ht="15" customHeight="1" x14ac:dyDescent="0.25">
      <c r="A30" s="123"/>
      <c r="B30" s="3">
        <f t="shared" si="2"/>
        <v>25</v>
      </c>
      <c r="C30" s="3" t="s">
        <v>18</v>
      </c>
      <c r="D30" s="3">
        <v>15</v>
      </c>
      <c r="E30" s="3"/>
      <c r="F30" s="3"/>
      <c r="G30">
        <v>2.5100000000000001E-2</v>
      </c>
      <c r="H30">
        <v>0.13689999999999999</v>
      </c>
      <c r="I30">
        <v>4.3999999999999997E-2</v>
      </c>
      <c r="J30">
        <v>1.03E-2</v>
      </c>
      <c r="K30">
        <v>0.1186</v>
      </c>
      <c r="L30">
        <v>0.2031</v>
      </c>
      <c r="M30">
        <v>3.1E-2</v>
      </c>
      <c r="N30">
        <v>7.6799999999999993E-2</v>
      </c>
      <c r="O30">
        <v>1.0097172276324089</v>
      </c>
      <c r="P30">
        <v>1.0100103254919299</v>
      </c>
      <c r="Q30">
        <v>1.0278208085057929</v>
      </c>
      <c r="R30">
        <v>1.0319401153479111</v>
      </c>
      <c r="S30">
        <v>1.045328323924779</v>
      </c>
      <c r="T30">
        <v>1.046234324237409</v>
      </c>
      <c r="U30">
        <v>1.046234577841582</v>
      </c>
      <c r="V30">
        <v>1.046234577841582</v>
      </c>
    </row>
    <row r="31" spans="1:22" ht="15" customHeight="1" x14ac:dyDescent="0.25">
      <c r="A31" s="123"/>
      <c r="B31" s="3">
        <f t="shared" si="2"/>
        <v>26</v>
      </c>
      <c r="C31" s="3" t="s">
        <v>45</v>
      </c>
      <c r="D31" s="3">
        <v>32</v>
      </c>
      <c r="E31" s="3"/>
      <c r="F31" s="3"/>
      <c r="G31">
        <v>1.26E-2</v>
      </c>
      <c r="H31">
        <v>0.14949999999999999</v>
      </c>
      <c r="I31">
        <v>3.4099999999999998E-2</v>
      </c>
      <c r="J31">
        <v>1.7600000000000001E-2</v>
      </c>
      <c r="K31">
        <v>9.9500000000000005E-2</v>
      </c>
      <c r="L31">
        <v>0.22209999999999999</v>
      </c>
      <c r="M31">
        <v>2.53E-2</v>
      </c>
      <c r="N31">
        <v>7.1400000000000005E-2</v>
      </c>
      <c r="O31">
        <v>0.6696284176473829</v>
      </c>
      <c r="P31">
        <v>0.66964031719103978</v>
      </c>
      <c r="Q31">
        <v>0.72629544810263746</v>
      </c>
      <c r="R31">
        <v>0.7326954618851016</v>
      </c>
      <c r="S31">
        <v>0.73375642877488734</v>
      </c>
      <c r="T31">
        <v>0.73392941000320255</v>
      </c>
      <c r="U31">
        <v>0.73402838159794637</v>
      </c>
      <c r="V31">
        <v>0.73402838159794637</v>
      </c>
    </row>
    <row r="32" spans="1:22" ht="15" customHeight="1" x14ac:dyDescent="0.25">
      <c r="A32" s="123"/>
      <c r="B32" s="3">
        <f t="shared" si="2"/>
        <v>27</v>
      </c>
      <c r="C32" s="3" t="s">
        <v>29</v>
      </c>
      <c r="D32" s="3">
        <v>14.5</v>
      </c>
      <c r="E32" s="3"/>
      <c r="F32" s="3"/>
      <c r="G32">
        <v>3.2300000000000002E-2</v>
      </c>
      <c r="H32">
        <v>0.1298</v>
      </c>
      <c r="I32">
        <v>6.9900000000000004E-2</v>
      </c>
      <c r="J32">
        <v>3.1099999999999999E-2</v>
      </c>
      <c r="K32">
        <v>9.2700000000000005E-2</v>
      </c>
      <c r="L32">
        <v>0.2762</v>
      </c>
      <c r="M32">
        <v>1.2800000000000001E-2</v>
      </c>
      <c r="N32">
        <v>5.8200000000000002E-2</v>
      </c>
      <c r="O32">
        <v>1.1155489919243271</v>
      </c>
      <c r="P32">
        <v>1.2353600513919729</v>
      </c>
      <c r="Q32">
        <v>1.24340358021729</v>
      </c>
      <c r="R32">
        <v>1.2553627262250431</v>
      </c>
      <c r="S32">
        <v>1.257016536783357</v>
      </c>
      <c r="T32">
        <v>1.2620375204822929</v>
      </c>
      <c r="U32">
        <v>1.2620897684462391</v>
      </c>
      <c r="V32">
        <v>1.2620897684462391</v>
      </c>
    </row>
    <row r="33" spans="1:22" ht="15" customHeight="1" x14ac:dyDescent="0.25">
      <c r="A33" s="119"/>
      <c r="B33" s="120"/>
      <c r="C33" s="120"/>
      <c r="D33" s="121"/>
      <c r="E33" s="4" t="s">
        <v>75</v>
      </c>
      <c r="F33" s="4"/>
    </row>
    <row r="34" spans="1:22" ht="15" customHeight="1" x14ac:dyDescent="0.25">
      <c r="A34" s="122" t="s">
        <v>15</v>
      </c>
      <c r="B34" s="3">
        <f>B32+1</f>
        <v>28</v>
      </c>
      <c r="C34" s="3" t="s">
        <v>45</v>
      </c>
      <c r="D34" s="3">
        <v>19</v>
      </c>
      <c r="E34" s="3"/>
      <c r="F34" s="3"/>
      <c r="G34">
        <v>1.4E-3</v>
      </c>
      <c r="H34">
        <v>0.16070000000000001</v>
      </c>
      <c r="I34">
        <v>1.6400000000000001E-2</v>
      </c>
      <c r="J34">
        <v>3.2500000000000001E-2</v>
      </c>
      <c r="K34">
        <v>0.1065</v>
      </c>
      <c r="L34">
        <v>0.27800000000000002</v>
      </c>
      <c r="M34">
        <v>2.0299999999999999E-2</v>
      </c>
      <c r="N34">
        <v>6.7500000000000004E-2</v>
      </c>
      <c r="O34">
        <v>0.55005530715113071</v>
      </c>
      <c r="P34">
        <v>0.55262162358914457</v>
      </c>
      <c r="Q34">
        <v>0.55708886802442259</v>
      </c>
      <c r="R34">
        <v>0.59575587132613217</v>
      </c>
      <c r="S34">
        <v>0.62584501539868653</v>
      </c>
      <c r="T34">
        <v>0.62586350562085258</v>
      </c>
      <c r="U34">
        <v>0.62588449850128358</v>
      </c>
      <c r="V34">
        <v>0.62588449850128358</v>
      </c>
    </row>
    <row r="35" spans="1:22" ht="15" customHeight="1" x14ac:dyDescent="0.25">
      <c r="A35" s="123"/>
      <c r="B35" s="3">
        <f t="shared" ref="B35:B42" si="3">B34+1</f>
        <v>29</v>
      </c>
      <c r="C35" s="3" t="s">
        <v>16</v>
      </c>
      <c r="D35" s="3">
        <v>21</v>
      </c>
      <c r="E35" s="3"/>
      <c r="F35" s="3"/>
      <c r="G35">
        <v>1.23E-2</v>
      </c>
      <c r="H35">
        <v>0.14979999999999999</v>
      </c>
      <c r="I35">
        <v>2.3400000000000001E-2</v>
      </c>
      <c r="J35">
        <v>2.2599999999999999E-2</v>
      </c>
      <c r="K35">
        <v>0.1003</v>
      </c>
      <c r="L35">
        <v>0.21329999999999999</v>
      </c>
      <c r="M35">
        <v>2.4299999999999999E-2</v>
      </c>
      <c r="N35">
        <v>7.1400000000000005E-2</v>
      </c>
      <c r="O35">
        <v>0.68370427579546855</v>
      </c>
      <c r="P35">
        <v>0.7111611752824426</v>
      </c>
      <c r="Q35">
        <v>0.73508149670819478</v>
      </c>
      <c r="R35">
        <v>0.73674739293706282</v>
      </c>
      <c r="S35">
        <v>0.74286807985433601</v>
      </c>
      <c r="T35">
        <v>0.75060350151837107</v>
      </c>
      <c r="U35">
        <v>0.75061879773837048</v>
      </c>
      <c r="V35">
        <v>0.75061879773837048</v>
      </c>
    </row>
    <row r="36" spans="1:22" ht="15" customHeight="1" x14ac:dyDescent="0.25">
      <c r="A36" s="123"/>
      <c r="B36" s="3">
        <f t="shared" si="3"/>
        <v>30</v>
      </c>
      <c r="C36" s="3" t="s">
        <v>36</v>
      </c>
      <c r="D36" s="3">
        <v>15</v>
      </c>
      <c r="E36" s="3"/>
      <c r="F36" s="3"/>
      <c r="G36">
        <v>1.2200000000000001E-2</v>
      </c>
      <c r="H36">
        <v>0.14979999999999999</v>
      </c>
      <c r="I36">
        <v>3.5900000000000001E-2</v>
      </c>
      <c r="J36">
        <v>1.83E-2</v>
      </c>
      <c r="K36">
        <v>0.1081</v>
      </c>
      <c r="L36">
        <v>0.2268</v>
      </c>
      <c r="M36">
        <v>2.7300000000000001E-2</v>
      </c>
      <c r="N36">
        <v>7.3200000000000001E-2</v>
      </c>
      <c r="O36">
        <v>0.65402098651153207</v>
      </c>
      <c r="P36">
        <v>0.65466591869273183</v>
      </c>
      <c r="Q36">
        <v>0.74091951397222022</v>
      </c>
      <c r="R36">
        <v>0.74557516505682475</v>
      </c>
      <c r="S36">
        <v>0.74641419094003358</v>
      </c>
      <c r="T36">
        <v>0.74824005882895028</v>
      </c>
      <c r="U36">
        <v>0.74828546586941658</v>
      </c>
      <c r="V36">
        <v>0.74828546586941658</v>
      </c>
    </row>
    <row r="37" spans="1:22" ht="15" customHeight="1" x14ac:dyDescent="0.25">
      <c r="A37" s="123"/>
      <c r="B37" s="3">
        <f t="shared" si="3"/>
        <v>31</v>
      </c>
      <c r="C37" s="12" t="s">
        <v>45</v>
      </c>
      <c r="D37" s="3">
        <v>28</v>
      </c>
      <c r="E37" s="3"/>
      <c r="F37" s="3"/>
      <c r="G37">
        <v>1.84E-2</v>
      </c>
      <c r="H37">
        <v>0.14369999999999999</v>
      </c>
      <c r="I37">
        <v>3.2300000000000002E-2</v>
      </c>
      <c r="J37">
        <v>1.4500000000000001E-2</v>
      </c>
      <c r="K37">
        <v>0.12609999999999999</v>
      </c>
      <c r="L37">
        <v>0.2606</v>
      </c>
      <c r="M37">
        <v>1.1900000000000001E-2</v>
      </c>
      <c r="N37">
        <v>5.4199999999999998E-2</v>
      </c>
      <c r="O37">
        <v>0.78404460671950915</v>
      </c>
      <c r="P37">
        <v>0.7868166676770415</v>
      </c>
      <c r="Q37">
        <v>0.83341468237890615</v>
      </c>
      <c r="R37">
        <v>0.84924035260466202</v>
      </c>
      <c r="S37">
        <v>0.85919152545344335</v>
      </c>
      <c r="T37">
        <v>0.86446663594580442</v>
      </c>
      <c r="U37">
        <v>0.86451934966730148</v>
      </c>
      <c r="V37">
        <v>0.86451934966730148</v>
      </c>
    </row>
    <row r="38" spans="1:22" ht="15" customHeight="1" x14ac:dyDescent="0.25">
      <c r="A38" s="123"/>
      <c r="B38" s="3">
        <f t="shared" si="3"/>
        <v>32</v>
      </c>
      <c r="C38" s="3" t="s">
        <v>22</v>
      </c>
      <c r="D38" s="3">
        <v>5.5</v>
      </c>
      <c r="E38" s="3"/>
      <c r="F38" s="3"/>
      <c r="G38">
        <v>6.0900000000000003E-2</v>
      </c>
      <c r="H38">
        <v>0.1011</v>
      </c>
      <c r="I38">
        <v>7.6200000000000004E-2</v>
      </c>
      <c r="J38">
        <v>3.2500000000000001E-2</v>
      </c>
      <c r="K38">
        <v>0.13320000000000001</v>
      </c>
      <c r="L38">
        <v>0.26390000000000002</v>
      </c>
      <c r="M38">
        <v>2.63E-2</v>
      </c>
      <c r="N38">
        <v>6.7699999999999996E-2</v>
      </c>
      <c r="O38">
        <v>1.763204055105968</v>
      </c>
      <c r="P38">
        <v>1.7998471526138939</v>
      </c>
      <c r="Q38">
        <v>1.803854368426604</v>
      </c>
      <c r="R38">
        <v>1.8069563107450091</v>
      </c>
      <c r="S38">
        <v>1.8069878850781149</v>
      </c>
      <c r="T38">
        <v>1.8094793432658829</v>
      </c>
      <c r="U38">
        <v>1.809696334159222</v>
      </c>
      <c r="V38">
        <v>1.809696334159222</v>
      </c>
    </row>
    <row r="39" spans="1:22" ht="15" customHeight="1" x14ac:dyDescent="0.25">
      <c r="A39" s="123"/>
      <c r="B39" s="3">
        <f t="shared" si="3"/>
        <v>33</v>
      </c>
      <c r="C39" s="3" t="s">
        <v>45</v>
      </c>
      <c r="D39" s="3">
        <v>31</v>
      </c>
      <c r="E39" s="3"/>
      <c r="F39" s="3"/>
      <c r="G39">
        <v>7.4999999999999997E-3</v>
      </c>
      <c r="H39">
        <v>0.1547</v>
      </c>
      <c r="I39">
        <v>3.1099999999999999E-2</v>
      </c>
      <c r="J39">
        <v>2.1600000000000001E-2</v>
      </c>
      <c r="K39">
        <v>0.13300000000000001</v>
      </c>
      <c r="L39">
        <v>0.22359999999999999</v>
      </c>
      <c r="M39">
        <v>2.9100000000000001E-2</v>
      </c>
      <c r="N39">
        <v>7.6300000000000007E-2</v>
      </c>
      <c r="O39">
        <v>0.5926855592837591</v>
      </c>
      <c r="P39">
        <v>0.59611610075950283</v>
      </c>
      <c r="Q39">
        <v>0.71468088360370041</v>
      </c>
      <c r="R39">
        <v>0.71670152379238483</v>
      </c>
      <c r="S39">
        <v>0.71843441754930992</v>
      </c>
      <c r="T39">
        <v>0.72900631127545423</v>
      </c>
      <c r="U39">
        <v>0.72903604728552185</v>
      </c>
      <c r="V39">
        <v>0.72903604728552185</v>
      </c>
    </row>
    <row r="40" spans="1:22" ht="15" customHeight="1" x14ac:dyDescent="0.25">
      <c r="A40" s="123"/>
      <c r="B40" s="3">
        <f t="shared" si="3"/>
        <v>34</v>
      </c>
      <c r="C40" s="3" t="s">
        <v>45</v>
      </c>
      <c r="D40" s="3">
        <v>35</v>
      </c>
      <c r="E40" s="5"/>
      <c r="F40" s="5"/>
      <c r="G40">
        <v>2.53E-2</v>
      </c>
      <c r="H40">
        <v>0.1368</v>
      </c>
      <c r="I40">
        <v>4.8300000000000003E-2</v>
      </c>
      <c r="J40">
        <v>1.2699999999999999E-2</v>
      </c>
      <c r="K40">
        <v>0.1183</v>
      </c>
      <c r="L40">
        <v>0.2084</v>
      </c>
      <c r="M40">
        <v>1.5599999999999999E-2</v>
      </c>
      <c r="N40">
        <v>6.2E-2</v>
      </c>
      <c r="O40">
        <v>0.95807695966423712</v>
      </c>
      <c r="P40">
        <v>0.96975397454297885</v>
      </c>
      <c r="Q40">
        <v>1.011545249978463</v>
      </c>
      <c r="R40">
        <v>1.012169228371067</v>
      </c>
      <c r="S40">
        <v>1.014980012548361</v>
      </c>
      <c r="T40">
        <v>1.0149983475689</v>
      </c>
      <c r="U40">
        <v>1.015077633143338</v>
      </c>
      <c r="V40">
        <v>1.015077633143338</v>
      </c>
    </row>
    <row r="41" spans="1:22" ht="15" customHeight="1" x14ac:dyDescent="0.25">
      <c r="A41" s="123"/>
      <c r="B41" s="3">
        <f t="shared" si="3"/>
        <v>35</v>
      </c>
      <c r="C41" s="3" t="s">
        <v>102</v>
      </c>
      <c r="D41" s="3">
        <v>18</v>
      </c>
      <c r="E41" s="5"/>
      <c r="F41" s="5"/>
      <c r="G41">
        <v>1.7899999999999999E-2</v>
      </c>
      <c r="H41">
        <v>0.14410000000000001</v>
      </c>
      <c r="I41">
        <v>5.3100000000000001E-2</v>
      </c>
      <c r="J41">
        <v>2.1499999999999998E-2</v>
      </c>
      <c r="K41">
        <v>0.15049999999999999</v>
      </c>
      <c r="L41">
        <v>0.19359999999999999</v>
      </c>
      <c r="M41">
        <v>2.6100000000000002E-2</v>
      </c>
      <c r="N41">
        <v>7.1400000000000005E-2</v>
      </c>
      <c r="O41">
        <v>0.89232896063165135</v>
      </c>
      <c r="P41">
        <v>0.89290308101261873</v>
      </c>
      <c r="Q41">
        <v>1.0268890354384801</v>
      </c>
      <c r="R41">
        <v>1.0272328022913859</v>
      </c>
      <c r="S41">
        <v>1.0276625277753031</v>
      </c>
      <c r="T41">
        <v>1.0276838547632201</v>
      </c>
      <c r="U41">
        <v>1.027811251926509</v>
      </c>
      <c r="V41">
        <v>1.027811251926509</v>
      </c>
    </row>
    <row r="42" spans="1:22" ht="15" customHeight="1" x14ac:dyDescent="0.25">
      <c r="A42" s="123"/>
      <c r="B42" s="6">
        <f t="shared" si="3"/>
        <v>36</v>
      </c>
      <c r="C42" s="6" t="s">
        <v>108</v>
      </c>
      <c r="D42" s="6">
        <v>11</v>
      </c>
      <c r="E42" s="7"/>
      <c r="F42" s="7"/>
      <c r="G42">
        <v>2.46E-2</v>
      </c>
      <c r="H42">
        <v>0.13739999999999999</v>
      </c>
      <c r="I42">
        <v>5.4300000000000001E-2</v>
      </c>
      <c r="J42">
        <v>1.89E-2</v>
      </c>
      <c r="K42">
        <v>9.8799999999999999E-2</v>
      </c>
      <c r="L42">
        <v>0.20369999999999999</v>
      </c>
      <c r="M42">
        <v>8.3999999999999995E-3</v>
      </c>
      <c r="N42">
        <v>5.4899999999999997E-2</v>
      </c>
      <c r="O42">
        <v>0.94176579134474947</v>
      </c>
      <c r="P42">
        <v>0.96094328375568638</v>
      </c>
      <c r="Q42">
        <v>1.0038438707198809</v>
      </c>
      <c r="R42">
        <v>1.0046072234498971</v>
      </c>
      <c r="S42">
        <v>1.004664873056289</v>
      </c>
      <c r="T42">
        <v>1.0098710858256941</v>
      </c>
      <c r="U42">
        <v>1.009881730377677</v>
      </c>
      <c r="V42">
        <v>1.009881730377677</v>
      </c>
    </row>
    <row r="43" spans="1:22" ht="15" customHeight="1" x14ac:dyDescent="0.25">
      <c r="A43" s="119"/>
      <c r="B43" s="120"/>
      <c r="C43" s="120"/>
      <c r="D43" s="121"/>
      <c r="E43" s="4" t="s">
        <v>75</v>
      </c>
      <c r="F43" s="8"/>
      <c r="G43" s="9"/>
      <c r="H43" s="10"/>
      <c r="I43" s="10"/>
      <c r="J43" s="10"/>
      <c r="K43" s="10"/>
      <c r="L43" s="10"/>
      <c r="M43" s="10"/>
      <c r="N43" s="11"/>
    </row>
  </sheetData>
  <mergeCells count="15">
    <mergeCell ref="O1:V1"/>
    <mergeCell ref="O2:V2"/>
    <mergeCell ref="A33:D33"/>
    <mergeCell ref="A34:A42"/>
    <mergeCell ref="A43:D43"/>
    <mergeCell ref="A4:A12"/>
    <mergeCell ref="A13:D13"/>
    <mergeCell ref="A14:A22"/>
    <mergeCell ref="A23:D23"/>
    <mergeCell ref="A24:A3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3"/>
  <sheetViews>
    <sheetView zoomScale="60" zoomScaleNormal="60" workbookViewId="0">
      <selection activeCell="N29" sqref="N29"/>
    </sheetView>
  </sheetViews>
  <sheetFormatPr baseColWidth="10" defaultColWidth="8.88671875" defaultRowHeight="13.2" x14ac:dyDescent="0.25"/>
  <cols>
    <col min="1" max="1" width="11.5546875" style="15" customWidth="1"/>
    <col min="2" max="2" width="18.109375" style="15" customWidth="1"/>
    <col min="3" max="3" width="11.5546875" style="15" customWidth="1"/>
    <col min="4" max="4" width="17.33203125" style="15" customWidth="1"/>
    <col min="5" max="5" width="23" style="15" customWidth="1"/>
    <col min="6" max="6" width="14.6640625" style="15" customWidth="1"/>
    <col min="7" max="1025" width="11.5546875" style="15" customWidth="1"/>
  </cols>
  <sheetData>
    <row r="1" spans="1:22" ht="17.399999999999999" customHeight="1" x14ac:dyDescent="0.3">
      <c r="G1" s="124" t="s">
        <v>0</v>
      </c>
      <c r="H1" s="125"/>
      <c r="I1" s="125"/>
      <c r="J1" s="125"/>
      <c r="K1" s="125"/>
      <c r="L1" s="125"/>
      <c r="M1" s="125"/>
      <c r="N1" s="126"/>
      <c r="O1" s="117" t="s">
        <v>1</v>
      </c>
      <c r="P1" s="118"/>
      <c r="Q1" s="118"/>
      <c r="R1" s="118"/>
      <c r="S1" s="118"/>
      <c r="T1" s="118"/>
      <c r="U1" s="118"/>
      <c r="V1" s="118"/>
    </row>
    <row r="2" spans="1:22" ht="17.399999999999999" customHeight="1" x14ac:dyDescent="0.3">
      <c r="G2" s="127" t="s">
        <v>2</v>
      </c>
      <c r="H2" s="121"/>
      <c r="I2" s="128" t="s">
        <v>3</v>
      </c>
      <c r="J2" s="121"/>
      <c r="K2" s="128" t="s">
        <v>4</v>
      </c>
      <c r="L2" s="121"/>
      <c r="M2" s="128" t="s">
        <v>5</v>
      </c>
      <c r="N2" s="121"/>
      <c r="O2" s="117" t="s">
        <v>6</v>
      </c>
      <c r="P2" s="118"/>
      <c r="Q2" s="118"/>
      <c r="R2" s="118"/>
      <c r="S2" s="118"/>
      <c r="T2" s="118"/>
      <c r="U2" s="118"/>
      <c r="V2" s="118"/>
    </row>
    <row r="3" spans="1:22" ht="17.399999999999999" customHeight="1" x14ac:dyDescent="0.3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2" t="s">
        <v>13</v>
      </c>
      <c r="H3" s="1" t="s">
        <v>14</v>
      </c>
      <c r="I3" s="1" t="s">
        <v>13</v>
      </c>
      <c r="J3" s="1" t="s">
        <v>14</v>
      </c>
      <c r="K3" s="1" t="s">
        <v>13</v>
      </c>
      <c r="L3" s="1" t="s">
        <v>14</v>
      </c>
      <c r="M3" s="1" t="s">
        <v>13</v>
      </c>
      <c r="N3" s="1" t="s">
        <v>14</v>
      </c>
      <c r="O3" s="16">
        <v>2</v>
      </c>
      <c r="P3" s="16">
        <v>3</v>
      </c>
      <c r="Q3" s="16">
        <v>4</v>
      </c>
      <c r="R3" s="16">
        <v>5</v>
      </c>
      <c r="S3" s="16">
        <v>6</v>
      </c>
      <c r="T3" s="16">
        <v>7</v>
      </c>
      <c r="U3" s="16">
        <v>8</v>
      </c>
      <c r="V3" s="16">
        <v>9</v>
      </c>
    </row>
    <row r="4" spans="1:22" ht="15" customHeight="1" x14ac:dyDescent="0.25">
      <c r="A4" s="122" t="s">
        <v>15</v>
      </c>
      <c r="B4" s="3">
        <v>1</v>
      </c>
      <c r="C4" s="3" t="s">
        <v>109</v>
      </c>
      <c r="D4" s="3">
        <v>10</v>
      </c>
      <c r="E4" s="3"/>
      <c r="F4" s="3"/>
      <c r="G4">
        <v>5.5199999999999999E-2</v>
      </c>
      <c r="H4">
        <v>0.1069</v>
      </c>
      <c r="I4">
        <v>6.0199999999999997E-2</v>
      </c>
      <c r="J4">
        <v>1.6400000000000001E-2</v>
      </c>
      <c r="K4">
        <v>0.16880000000000001</v>
      </c>
      <c r="L4">
        <v>0.12920000000000001</v>
      </c>
      <c r="M4">
        <v>3.1699999999999999E-2</v>
      </c>
      <c r="N4">
        <v>6.0499999999999998E-2</v>
      </c>
      <c r="O4">
        <v>1.435353989082794</v>
      </c>
      <c r="P4">
        <v>1.436244778820525</v>
      </c>
      <c r="Q4">
        <v>1.4427053707394459</v>
      </c>
      <c r="R4">
        <v>1.45302424337111</v>
      </c>
      <c r="S4">
        <v>1.4598733659866221</v>
      </c>
      <c r="T4">
        <v>1.460026853172298</v>
      </c>
      <c r="U4">
        <v>1.460040928184174</v>
      </c>
      <c r="V4">
        <v>1.460040928184174</v>
      </c>
    </row>
    <row r="5" spans="1:22" ht="15" customHeight="1" x14ac:dyDescent="0.25">
      <c r="A5" s="123"/>
      <c r="B5" s="3">
        <f t="shared" ref="B5:B12" si="0">B4+1</f>
        <v>2</v>
      </c>
      <c r="C5" s="3" t="s">
        <v>37</v>
      </c>
      <c r="D5" s="3">
        <v>6.5</v>
      </c>
      <c r="E5" s="3"/>
      <c r="F5" s="3"/>
      <c r="G5">
        <v>4.5199999999999997E-2</v>
      </c>
      <c r="H5">
        <v>0.1168</v>
      </c>
      <c r="I5">
        <v>6.1699999999999998E-2</v>
      </c>
      <c r="J5">
        <v>1.8499999999999999E-2</v>
      </c>
      <c r="K5">
        <v>0.20219999999999999</v>
      </c>
      <c r="L5">
        <v>9.64E-2</v>
      </c>
      <c r="M5">
        <v>5.0200000000000002E-2</v>
      </c>
      <c r="N5">
        <v>8.7400000000000005E-2</v>
      </c>
      <c r="O5">
        <v>1.4370284933470781</v>
      </c>
      <c r="P5">
        <v>1.4588512217471381</v>
      </c>
      <c r="Q5">
        <v>1.473144545842398</v>
      </c>
      <c r="R5">
        <v>1.473213367473305</v>
      </c>
      <c r="S5">
        <v>1.4736680902537309</v>
      </c>
      <c r="T5">
        <v>1.4786261718760589</v>
      </c>
      <c r="U5">
        <v>1.478666404834666</v>
      </c>
      <c r="V5">
        <v>1.478666404834666</v>
      </c>
    </row>
    <row r="6" spans="1:22" ht="15" customHeight="1" x14ac:dyDescent="0.25">
      <c r="A6" s="123"/>
      <c r="B6" s="3">
        <f t="shared" si="0"/>
        <v>3</v>
      </c>
      <c r="C6" s="3" t="s">
        <v>18</v>
      </c>
      <c r="D6" s="3">
        <v>15</v>
      </c>
      <c r="E6" s="3"/>
      <c r="F6" s="3"/>
      <c r="G6">
        <v>9.4E-2</v>
      </c>
      <c r="H6">
        <v>6.8000000000000005E-2</v>
      </c>
      <c r="I6">
        <v>0.1278</v>
      </c>
      <c r="J6">
        <v>8.4199999999999997E-2</v>
      </c>
      <c r="K6">
        <v>0.1867</v>
      </c>
      <c r="L6">
        <v>0.1595</v>
      </c>
      <c r="M6">
        <v>3.1899999999999998E-2</v>
      </c>
      <c r="N6">
        <v>7.2599999999999998E-2</v>
      </c>
      <c r="O6">
        <v>2.134604171684868</v>
      </c>
      <c r="P6">
        <v>2.1612374010693429</v>
      </c>
      <c r="Q6">
        <v>2.172341612708578</v>
      </c>
      <c r="R6">
        <v>2.1933681890948411</v>
      </c>
      <c r="S6">
        <v>2.195119290815212</v>
      </c>
      <c r="T6">
        <v>2.1956472765482382</v>
      </c>
      <c r="U6">
        <v>2.195652222880045</v>
      </c>
      <c r="V6">
        <v>2.195652222880045</v>
      </c>
    </row>
    <row r="7" spans="1:22" ht="15" customHeight="1" x14ac:dyDescent="0.25">
      <c r="A7" s="123"/>
      <c r="B7" s="3">
        <f t="shared" si="0"/>
        <v>4</v>
      </c>
      <c r="C7" s="3" t="s">
        <v>44</v>
      </c>
      <c r="D7" s="3">
        <v>29</v>
      </c>
      <c r="E7" s="3"/>
      <c r="F7" s="3"/>
      <c r="G7">
        <v>8.1000000000000003E-2</v>
      </c>
      <c r="H7">
        <v>8.1100000000000005E-2</v>
      </c>
      <c r="I7">
        <v>7.9200000000000007E-2</v>
      </c>
      <c r="J7">
        <v>3.6400000000000002E-2</v>
      </c>
      <c r="K7">
        <v>0.1447</v>
      </c>
      <c r="L7">
        <v>0.1186</v>
      </c>
      <c r="M7">
        <v>7.9699999999999993E-2</v>
      </c>
      <c r="N7">
        <v>0.12620000000000001</v>
      </c>
      <c r="O7">
        <v>1.7752989803343591</v>
      </c>
      <c r="P7">
        <v>1.778895584667296</v>
      </c>
      <c r="Q7">
        <v>1.7893577083317569</v>
      </c>
      <c r="R7">
        <v>1.793208028837296</v>
      </c>
      <c r="S7">
        <v>1.8006414716382559</v>
      </c>
      <c r="T7">
        <v>1.8034530119315231</v>
      </c>
      <c r="U7">
        <v>1.803468254028995</v>
      </c>
      <c r="V7">
        <v>1.803468254028995</v>
      </c>
    </row>
    <row r="8" spans="1:22" ht="15" customHeight="1" x14ac:dyDescent="0.25">
      <c r="A8" s="123"/>
      <c r="B8" s="3">
        <f t="shared" si="0"/>
        <v>5</v>
      </c>
      <c r="C8" s="3" t="s">
        <v>56</v>
      </c>
      <c r="D8" s="3">
        <v>7</v>
      </c>
      <c r="E8" s="3"/>
      <c r="F8" s="3"/>
      <c r="G8">
        <v>6.5799999999999997E-2</v>
      </c>
      <c r="H8">
        <v>9.6199999999999994E-2</v>
      </c>
      <c r="I8">
        <v>9.5899999999999999E-2</v>
      </c>
      <c r="J8">
        <v>5.2699999999999997E-2</v>
      </c>
      <c r="K8">
        <v>0.1588</v>
      </c>
      <c r="L8">
        <v>0.1046</v>
      </c>
      <c r="M8">
        <v>0.1045</v>
      </c>
      <c r="N8">
        <v>0.15029999999999999</v>
      </c>
      <c r="O8">
        <v>1.7002321297189329</v>
      </c>
      <c r="P8">
        <v>1.710402083942266</v>
      </c>
      <c r="Q8">
        <v>1.7268514109880431</v>
      </c>
      <c r="R8">
        <v>1.727419322211021</v>
      </c>
      <c r="S8">
        <v>1.7412028298395119</v>
      </c>
      <c r="T8">
        <v>1.741254749861608</v>
      </c>
      <c r="U8">
        <v>1.741254766800953</v>
      </c>
      <c r="V8">
        <v>1.741254766800953</v>
      </c>
    </row>
    <row r="9" spans="1:22" ht="15" customHeight="1" x14ac:dyDescent="0.25">
      <c r="A9" s="123"/>
      <c r="B9" s="3">
        <f t="shared" si="0"/>
        <v>6</v>
      </c>
      <c r="C9" s="3" t="s">
        <v>37</v>
      </c>
      <c r="D9" s="3">
        <v>7</v>
      </c>
      <c r="E9" s="3"/>
      <c r="F9" s="3"/>
      <c r="G9">
        <v>5.1999999999999998E-2</v>
      </c>
      <c r="H9">
        <v>0.11</v>
      </c>
      <c r="I9">
        <v>7.8200000000000006E-2</v>
      </c>
      <c r="J9">
        <v>3.5400000000000001E-2</v>
      </c>
      <c r="K9">
        <v>0.23150000000000001</v>
      </c>
      <c r="L9">
        <v>0.13669999999999999</v>
      </c>
      <c r="M9">
        <v>3.1699999999999999E-2</v>
      </c>
      <c r="N9">
        <v>6.5000000000000002E-2</v>
      </c>
      <c r="O9">
        <v>1.527552681498821</v>
      </c>
      <c r="P9">
        <v>1.52850443558581</v>
      </c>
      <c r="Q9">
        <v>1.571983593765611</v>
      </c>
      <c r="R9">
        <v>1.5937008887570949</v>
      </c>
      <c r="S9">
        <v>1.594293581572704</v>
      </c>
      <c r="T9">
        <v>1.597574967880286</v>
      </c>
      <c r="U9">
        <v>1.597577876880341</v>
      </c>
      <c r="V9">
        <v>1.597577876880341</v>
      </c>
    </row>
    <row r="10" spans="1:22" ht="15" customHeight="1" x14ac:dyDescent="0.25">
      <c r="A10" s="123"/>
      <c r="B10" s="3">
        <f t="shared" si="0"/>
        <v>7</v>
      </c>
      <c r="C10" s="3" t="s">
        <v>110</v>
      </c>
      <c r="D10" s="3">
        <v>16.5</v>
      </c>
      <c r="E10" s="3"/>
      <c r="F10" s="3"/>
      <c r="G10">
        <v>6.8000000000000005E-2</v>
      </c>
      <c r="H10">
        <v>9.4E-2</v>
      </c>
      <c r="I10">
        <v>8.5599999999999996E-2</v>
      </c>
      <c r="J10">
        <v>4.19E-2</v>
      </c>
      <c r="K10">
        <v>0.14349999999999999</v>
      </c>
      <c r="L10">
        <v>0.1196</v>
      </c>
      <c r="M10">
        <v>4.7300000000000002E-2</v>
      </c>
      <c r="N10">
        <v>7.9200000000000007E-2</v>
      </c>
      <c r="O10">
        <v>1.771148792281392</v>
      </c>
      <c r="P10">
        <v>1.771331447685297</v>
      </c>
      <c r="Q10">
        <v>1.771435694768281</v>
      </c>
      <c r="R10">
        <v>1.7754493808920899</v>
      </c>
      <c r="S10">
        <v>1.778590937961616</v>
      </c>
      <c r="T10">
        <v>1.779034616967669</v>
      </c>
      <c r="U10">
        <v>1.779068039816291</v>
      </c>
      <c r="V10">
        <v>1.779068039816291</v>
      </c>
    </row>
    <row r="11" spans="1:22" ht="15" customHeight="1" x14ac:dyDescent="0.25">
      <c r="A11" s="123"/>
      <c r="B11" s="3">
        <f t="shared" si="0"/>
        <v>8</v>
      </c>
      <c r="C11" s="3" t="s">
        <v>111</v>
      </c>
      <c r="D11" s="3">
        <v>16.5</v>
      </c>
      <c r="E11" s="3"/>
      <c r="F11" s="3"/>
      <c r="G11">
        <v>5.8400000000000001E-2</v>
      </c>
      <c r="H11">
        <v>0.1036</v>
      </c>
      <c r="I11">
        <v>8.2400000000000001E-2</v>
      </c>
      <c r="J11">
        <v>3.9199999999999999E-2</v>
      </c>
      <c r="K11">
        <v>0.1328</v>
      </c>
      <c r="L11">
        <v>0.1454</v>
      </c>
      <c r="M11">
        <v>4.9000000000000002E-2</v>
      </c>
      <c r="N11">
        <v>6.8699999999999997E-2</v>
      </c>
      <c r="O11">
        <v>1.7250077104207391</v>
      </c>
      <c r="P11">
        <v>1.725125162425807</v>
      </c>
      <c r="Q11">
        <v>1.7288552394897621</v>
      </c>
      <c r="R11">
        <v>1.729913513120316</v>
      </c>
      <c r="S11">
        <v>1.7303533413085299</v>
      </c>
      <c r="T11">
        <v>1.7303829318519439</v>
      </c>
      <c r="U11">
        <v>1.7303898109387721</v>
      </c>
      <c r="V11">
        <v>1.7303898109387721</v>
      </c>
    </row>
    <row r="12" spans="1:22" ht="15" customHeight="1" x14ac:dyDescent="0.25">
      <c r="A12" s="123"/>
      <c r="B12" s="3">
        <f t="shared" si="0"/>
        <v>9</v>
      </c>
      <c r="C12" s="3" t="s">
        <v>28</v>
      </c>
      <c r="D12" s="3">
        <v>11</v>
      </c>
      <c r="E12" s="3"/>
      <c r="F12" s="3"/>
      <c r="G12">
        <v>6.0199999999999997E-2</v>
      </c>
      <c r="H12">
        <v>0.1019</v>
      </c>
      <c r="I12">
        <v>8.3599999999999994E-2</v>
      </c>
      <c r="J12">
        <v>4.0500000000000001E-2</v>
      </c>
      <c r="K12">
        <v>0.1663</v>
      </c>
      <c r="L12">
        <v>0.1305</v>
      </c>
      <c r="M12">
        <v>5.3400000000000003E-2</v>
      </c>
      <c r="N12">
        <v>6.0699999999999997E-2</v>
      </c>
      <c r="O12">
        <v>1.856376996135775</v>
      </c>
      <c r="P12">
        <v>1.856507791794989</v>
      </c>
      <c r="Q12">
        <v>1.858537867541558</v>
      </c>
      <c r="R12">
        <v>1.8603736850585859</v>
      </c>
      <c r="S12">
        <v>1.863679985279372</v>
      </c>
      <c r="T12">
        <v>1.8650065085993719</v>
      </c>
      <c r="U12">
        <v>1.8651539824771379</v>
      </c>
      <c r="V12">
        <v>1.8651539824771379</v>
      </c>
    </row>
    <row r="13" spans="1:22" ht="15" customHeight="1" x14ac:dyDescent="0.25">
      <c r="A13" s="119"/>
      <c r="B13" s="120"/>
      <c r="C13" s="120"/>
      <c r="D13" s="121"/>
      <c r="E13" s="4" t="s">
        <v>85</v>
      </c>
      <c r="F13" s="4"/>
    </row>
    <row r="14" spans="1:22" ht="15" customHeight="1" x14ac:dyDescent="0.25">
      <c r="A14" s="122" t="s">
        <v>15</v>
      </c>
      <c r="B14" s="3">
        <f>B12+1</f>
        <v>10</v>
      </c>
      <c r="C14" s="3" t="s">
        <v>45</v>
      </c>
      <c r="D14" s="3">
        <v>32</v>
      </c>
      <c r="E14" s="3"/>
      <c r="F14" s="3"/>
      <c r="G14">
        <v>2.8799999999999999E-2</v>
      </c>
      <c r="H14">
        <v>0.1333</v>
      </c>
      <c r="I14">
        <v>6.7599999999999993E-2</v>
      </c>
      <c r="J14">
        <v>2.9499999999999998E-2</v>
      </c>
      <c r="K14">
        <v>0.1008</v>
      </c>
      <c r="L14">
        <v>0.15790000000000001</v>
      </c>
      <c r="M14">
        <v>3.2099999999999997E-2</v>
      </c>
      <c r="N14">
        <v>1.67E-2</v>
      </c>
      <c r="O14">
        <v>0.84742659434880196</v>
      </c>
      <c r="P14">
        <v>0.89626175639237293</v>
      </c>
      <c r="Q14">
        <v>0.9798984430380262</v>
      </c>
      <c r="R14">
        <v>0.98874363217024941</v>
      </c>
      <c r="S14">
        <v>0.98954551342213093</v>
      </c>
      <c r="T14">
        <v>0.98955885325237503</v>
      </c>
      <c r="U14">
        <v>0.9895677566113944</v>
      </c>
      <c r="V14">
        <v>0.9895677566113944</v>
      </c>
    </row>
    <row r="15" spans="1:22" ht="15" customHeight="1" x14ac:dyDescent="0.25">
      <c r="A15" s="123"/>
      <c r="B15" s="3">
        <f t="shared" ref="B15:B22" si="1">B14+1</f>
        <v>11</v>
      </c>
      <c r="C15" s="3" t="s">
        <v>56</v>
      </c>
      <c r="D15" s="3">
        <v>7</v>
      </c>
      <c r="E15" s="3"/>
      <c r="F15" s="3"/>
      <c r="G15">
        <v>1.7100000000000001E-2</v>
      </c>
      <c r="H15">
        <v>0.1449</v>
      </c>
      <c r="I15">
        <v>6.6500000000000004E-2</v>
      </c>
      <c r="J15">
        <v>3.3399999999999999E-2</v>
      </c>
      <c r="K15">
        <v>0.11899999999999999</v>
      </c>
      <c r="L15">
        <v>0.14599999999999999</v>
      </c>
      <c r="M15">
        <v>4.07E-2</v>
      </c>
      <c r="N15">
        <v>2.4E-2</v>
      </c>
      <c r="O15">
        <v>1.0296352897359999</v>
      </c>
      <c r="P15">
        <v>1.035782553485219</v>
      </c>
      <c r="Q15">
        <v>1.0520580536172821</v>
      </c>
      <c r="R15">
        <v>1.099548906393917</v>
      </c>
      <c r="S15">
        <v>1.1014274637792609</v>
      </c>
      <c r="T15">
        <v>1.105803527574942</v>
      </c>
      <c r="U15">
        <v>1.105819202072257</v>
      </c>
      <c r="V15">
        <v>1.105819202072257</v>
      </c>
    </row>
    <row r="16" spans="1:22" ht="15" customHeight="1" x14ac:dyDescent="0.25">
      <c r="A16" s="123"/>
      <c r="B16" s="3">
        <f t="shared" si="1"/>
        <v>12</v>
      </c>
      <c r="C16" s="3" t="s">
        <v>26</v>
      </c>
      <c r="D16" s="3">
        <v>4</v>
      </c>
      <c r="E16" s="3"/>
      <c r="F16" s="3"/>
      <c r="G16">
        <v>2.3400000000000001E-2</v>
      </c>
      <c r="H16">
        <v>0.13869999999999999</v>
      </c>
      <c r="I16">
        <v>7.3599999999999999E-2</v>
      </c>
      <c r="J16">
        <v>3.7400000000000003E-2</v>
      </c>
      <c r="K16">
        <v>0.1668</v>
      </c>
      <c r="L16">
        <v>9.4100000000000003E-2</v>
      </c>
      <c r="M16">
        <v>4.36E-2</v>
      </c>
      <c r="N16">
        <v>3.5700000000000003E-2</v>
      </c>
      <c r="O16">
        <v>1.2974649742177691</v>
      </c>
      <c r="P16">
        <v>1.298112860833365</v>
      </c>
      <c r="Q16">
        <v>1.3307549601227451</v>
      </c>
      <c r="R16">
        <v>1.3703814624933619</v>
      </c>
      <c r="S16">
        <v>1.370585288035669</v>
      </c>
      <c r="T16">
        <v>1.371223627222188</v>
      </c>
      <c r="U16">
        <v>1.3714459525418581</v>
      </c>
      <c r="V16">
        <v>1.3714459525418581</v>
      </c>
    </row>
    <row r="17" spans="1:22" ht="15" customHeight="1" x14ac:dyDescent="0.25">
      <c r="A17" s="123"/>
      <c r="B17" s="3">
        <f t="shared" si="1"/>
        <v>13</v>
      </c>
      <c r="C17" s="3" t="s">
        <v>32</v>
      </c>
      <c r="D17" s="3">
        <v>9</v>
      </c>
      <c r="E17" s="3"/>
      <c r="F17" s="3"/>
      <c r="G17">
        <v>2.69E-2</v>
      </c>
      <c r="H17">
        <v>0.13519999999999999</v>
      </c>
      <c r="I17">
        <v>4.8899999999999999E-2</v>
      </c>
      <c r="J17">
        <v>1.3299999999999999E-2</v>
      </c>
      <c r="K17">
        <v>0.11269999999999999</v>
      </c>
      <c r="L17">
        <v>0.15959999999999999</v>
      </c>
      <c r="M17">
        <v>2.6100000000000002E-2</v>
      </c>
      <c r="N17">
        <v>3.6700000000000003E-2</v>
      </c>
      <c r="O17">
        <v>0.964969936738856</v>
      </c>
      <c r="P17">
        <v>0.96626667499971164</v>
      </c>
      <c r="Q17">
        <v>0.97750306191059899</v>
      </c>
      <c r="R17">
        <v>0.97750642457568138</v>
      </c>
      <c r="S17">
        <v>0.97750735318330417</v>
      </c>
      <c r="T17">
        <v>0.97791091291083199</v>
      </c>
      <c r="U17">
        <v>0.97795296389601327</v>
      </c>
      <c r="V17">
        <v>0.97795296389601327</v>
      </c>
    </row>
    <row r="18" spans="1:22" ht="15" customHeight="1" x14ac:dyDescent="0.25">
      <c r="A18" s="123"/>
      <c r="B18" s="3">
        <f t="shared" si="1"/>
        <v>14</v>
      </c>
      <c r="C18" s="3" t="s">
        <v>17</v>
      </c>
      <c r="D18" s="3">
        <v>7</v>
      </c>
      <c r="E18" s="3"/>
      <c r="F18" s="3"/>
      <c r="G18">
        <v>4.0800000000000003E-2</v>
      </c>
      <c r="H18">
        <v>0.1212</v>
      </c>
      <c r="I18">
        <v>6.3500000000000001E-2</v>
      </c>
      <c r="J18">
        <v>2.18E-2</v>
      </c>
      <c r="K18">
        <v>9.8699999999999996E-2</v>
      </c>
      <c r="L18">
        <v>0.1767</v>
      </c>
      <c r="M18">
        <v>4.7199999999999999E-2</v>
      </c>
      <c r="N18">
        <v>2.1700000000000001E-2</v>
      </c>
      <c r="O18">
        <v>1.22442332340272</v>
      </c>
      <c r="P18">
        <v>1.2480417421911889</v>
      </c>
      <c r="Q18">
        <v>1.248219857274141</v>
      </c>
      <c r="R18">
        <v>1.2503584909014369</v>
      </c>
      <c r="S18">
        <v>1.254376740828038</v>
      </c>
      <c r="T18">
        <v>1.254556398825696</v>
      </c>
      <c r="U18">
        <v>1.2545778594176189</v>
      </c>
      <c r="V18">
        <v>1.2545778594176189</v>
      </c>
    </row>
    <row r="19" spans="1:22" ht="15" customHeight="1" x14ac:dyDescent="0.25">
      <c r="A19" s="123"/>
      <c r="B19" s="3">
        <f t="shared" si="1"/>
        <v>15</v>
      </c>
      <c r="C19" s="3" t="s">
        <v>48</v>
      </c>
      <c r="D19" s="3">
        <v>14</v>
      </c>
      <c r="E19" s="3"/>
      <c r="F19" s="3"/>
      <c r="G19">
        <v>6.7199999999999996E-2</v>
      </c>
      <c r="H19">
        <v>9.4799999999999995E-2</v>
      </c>
      <c r="I19">
        <v>0.1208</v>
      </c>
      <c r="J19">
        <v>7.8700000000000006E-2</v>
      </c>
      <c r="K19">
        <v>0.1447</v>
      </c>
      <c r="L19">
        <v>0.30220000000000002</v>
      </c>
      <c r="M19">
        <v>4.65E-2</v>
      </c>
      <c r="N19">
        <v>2.75E-2</v>
      </c>
      <c r="O19">
        <v>1.697547329478855</v>
      </c>
      <c r="P19">
        <v>1.8396072471880529</v>
      </c>
      <c r="Q19">
        <v>1.877373197097139</v>
      </c>
      <c r="R19">
        <v>1.8964698926754999</v>
      </c>
      <c r="S19">
        <v>1.9004530964763711</v>
      </c>
      <c r="T19">
        <v>1.903299277641104</v>
      </c>
      <c r="U19">
        <v>1.903315892833217</v>
      </c>
      <c r="V19">
        <v>1.903315892833217</v>
      </c>
    </row>
    <row r="20" spans="1:22" ht="15" customHeight="1" x14ac:dyDescent="0.25">
      <c r="A20" s="123"/>
      <c r="B20" s="3">
        <f t="shared" si="1"/>
        <v>16</v>
      </c>
      <c r="C20" s="3" t="s">
        <v>36</v>
      </c>
      <c r="D20" s="3">
        <v>11</v>
      </c>
      <c r="E20" s="3"/>
      <c r="F20" s="3"/>
      <c r="G20">
        <v>3.85E-2</v>
      </c>
      <c r="H20">
        <v>0.1236</v>
      </c>
      <c r="I20">
        <v>6.3299999999999995E-2</v>
      </c>
      <c r="J20">
        <v>2.2599999999999999E-2</v>
      </c>
      <c r="K20">
        <v>8.5199999999999998E-2</v>
      </c>
      <c r="L20">
        <v>0.185</v>
      </c>
      <c r="M20">
        <v>4.7199999999999999E-2</v>
      </c>
      <c r="N20">
        <v>1.6799999999999999E-2</v>
      </c>
      <c r="O20">
        <v>1.133880786035417</v>
      </c>
      <c r="P20">
        <v>1.167976766420286</v>
      </c>
      <c r="Q20">
        <v>1.1688927972096519</v>
      </c>
      <c r="R20">
        <v>1.1718731955107129</v>
      </c>
      <c r="S20">
        <v>1.1742091352788571</v>
      </c>
      <c r="T20">
        <v>1.1742164671663899</v>
      </c>
      <c r="U20">
        <v>1.1742802711673279</v>
      </c>
      <c r="V20">
        <v>1.1742802711673279</v>
      </c>
    </row>
    <row r="21" spans="1:22" ht="15" customHeight="1" x14ac:dyDescent="0.25">
      <c r="A21" s="123"/>
      <c r="B21" s="3">
        <f t="shared" si="1"/>
        <v>17</v>
      </c>
      <c r="C21" s="3" t="s">
        <v>68</v>
      </c>
      <c r="D21" s="3">
        <v>9</v>
      </c>
      <c r="E21" s="3"/>
      <c r="F21" s="3"/>
      <c r="G21">
        <v>5.4100000000000002E-2</v>
      </c>
      <c r="H21">
        <v>0.108</v>
      </c>
      <c r="I21">
        <v>9.6799999999999997E-2</v>
      </c>
      <c r="J21">
        <v>5.5300000000000002E-2</v>
      </c>
      <c r="K21">
        <v>0.1004</v>
      </c>
      <c r="L21">
        <v>0.17299999999999999</v>
      </c>
      <c r="M21">
        <v>6.0400000000000002E-2</v>
      </c>
      <c r="N21">
        <v>2.86E-2</v>
      </c>
      <c r="O21">
        <v>1.5950738797045569</v>
      </c>
      <c r="P21">
        <v>1.6396213040759491</v>
      </c>
      <c r="Q21">
        <v>1.640395443194596</v>
      </c>
      <c r="R21">
        <v>1.640397298754835</v>
      </c>
      <c r="S21">
        <v>1.640562881862095</v>
      </c>
      <c r="T21">
        <v>1.6465164999747179</v>
      </c>
      <c r="U21">
        <v>1.646664883598139</v>
      </c>
      <c r="V21">
        <v>1.646664883598139</v>
      </c>
    </row>
    <row r="22" spans="1:22" ht="15" customHeight="1" x14ac:dyDescent="0.25">
      <c r="A22" s="123"/>
      <c r="B22" s="3">
        <f t="shared" si="1"/>
        <v>18</v>
      </c>
      <c r="C22" s="3" t="s">
        <v>17</v>
      </c>
      <c r="D22" s="3">
        <v>9</v>
      </c>
      <c r="E22" s="3"/>
      <c r="F22" s="3"/>
      <c r="G22">
        <v>5.6500000000000002E-2</v>
      </c>
      <c r="H22">
        <v>0.1055</v>
      </c>
      <c r="I22">
        <v>9.5000000000000001E-2</v>
      </c>
      <c r="J22">
        <v>5.2900000000000003E-2</v>
      </c>
      <c r="K22">
        <v>0.1026</v>
      </c>
      <c r="L22">
        <v>0.17199999999999999</v>
      </c>
      <c r="M22">
        <v>6.0600000000000001E-2</v>
      </c>
      <c r="N22">
        <v>1.8200000000000001E-2</v>
      </c>
      <c r="O22">
        <v>1.4866692683553659</v>
      </c>
      <c r="P22">
        <v>1.559492729741196</v>
      </c>
      <c r="Q22">
        <v>1.566003420748765</v>
      </c>
      <c r="R22">
        <v>1.566029695842579</v>
      </c>
      <c r="S22">
        <v>1.5665258031136939</v>
      </c>
      <c r="T22">
        <v>1.5680774418948209</v>
      </c>
      <c r="U22">
        <v>1.5680774841765359</v>
      </c>
      <c r="V22">
        <v>1.5680774841765359</v>
      </c>
    </row>
    <row r="23" spans="1:22" ht="15" customHeight="1" x14ac:dyDescent="0.25">
      <c r="A23" s="119"/>
      <c r="B23" s="120"/>
      <c r="C23" s="120"/>
      <c r="D23" s="121"/>
      <c r="E23" s="4" t="s">
        <v>85</v>
      </c>
      <c r="F23" s="4"/>
    </row>
    <row r="24" spans="1:22" ht="15" customHeight="1" x14ac:dyDescent="0.25">
      <c r="A24" s="122" t="s">
        <v>15</v>
      </c>
      <c r="B24" s="3">
        <f>B22+1</f>
        <v>19</v>
      </c>
      <c r="C24" s="3" t="s">
        <v>25</v>
      </c>
      <c r="D24" s="3">
        <v>19</v>
      </c>
      <c r="E24" s="3"/>
      <c r="F24" s="3"/>
      <c r="G24">
        <v>7.4000000000000003E-3</v>
      </c>
      <c r="H24">
        <v>0.1547</v>
      </c>
      <c r="I24">
        <v>2.6499999999999999E-2</v>
      </c>
      <c r="J24">
        <v>2.3300000000000001E-2</v>
      </c>
      <c r="K24">
        <v>7.1999999999999995E-2</v>
      </c>
      <c r="L24">
        <v>0.26910000000000001</v>
      </c>
      <c r="M24">
        <v>9.7299999999999998E-2</v>
      </c>
      <c r="N24">
        <v>5.1299999999999998E-2</v>
      </c>
      <c r="O24">
        <v>0.39873525057050557</v>
      </c>
      <c r="P24">
        <v>0.69034741560222679</v>
      </c>
      <c r="Q24">
        <v>0.70016796833759887</v>
      </c>
      <c r="R24">
        <v>0.72286539174452291</v>
      </c>
      <c r="S24">
        <v>0.72510189685887738</v>
      </c>
      <c r="T24">
        <v>0.72831692694839834</v>
      </c>
      <c r="U24">
        <v>0.72837093683238996</v>
      </c>
      <c r="V24">
        <v>0.72837093683238996</v>
      </c>
    </row>
    <row r="25" spans="1:22" ht="15" customHeight="1" x14ac:dyDescent="0.25">
      <c r="A25" s="123"/>
      <c r="B25" s="3">
        <f t="shared" ref="B25:B32" si="2">B24+1</f>
        <v>20</v>
      </c>
      <c r="C25" s="3" t="s">
        <v>20</v>
      </c>
      <c r="D25" s="3">
        <v>11</v>
      </c>
      <c r="E25" s="3"/>
      <c r="F25" s="3"/>
      <c r="G25">
        <v>3.5099999999999999E-2</v>
      </c>
      <c r="H25">
        <v>0.127</v>
      </c>
      <c r="I25">
        <v>6.5199999999999994E-2</v>
      </c>
      <c r="J25">
        <v>2.52E-2</v>
      </c>
      <c r="K25">
        <v>8.3099999999999993E-2</v>
      </c>
      <c r="L25">
        <v>0.314</v>
      </c>
      <c r="M25">
        <v>9.8599999999999993E-2</v>
      </c>
      <c r="N25">
        <v>5.3800000000000001E-2</v>
      </c>
      <c r="O25">
        <v>0.6513144110484852</v>
      </c>
      <c r="P25">
        <v>1.113339965815372</v>
      </c>
      <c r="Q25">
        <v>1.1141337062260961</v>
      </c>
      <c r="R25">
        <v>1.130864740734477</v>
      </c>
      <c r="S25">
        <v>1.1311000935546289</v>
      </c>
      <c r="T25">
        <v>1.1323202137189281</v>
      </c>
      <c r="U25">
        <v>1.132320898294485</v>
      </c>
      <c r="V25">
        <v>1.132320898294485</v>
      </c>
    </row>
    <row r="26" spans="1:22" ht="15" customHeight="1" x14ac:dyDescent="0.25">
      <c r="A26" s="123"/>
      <c r="B26" s="3">
        <f t="shared" si="2"/>
        <v>21</v>
      </c>
      <c r="C26" s="3" t="s">
        <v>38</v>
      </c>
      <c r="D26" s="3">
        <v>2</v>
      </c>
      <c r="E26" s="3"/>
      <c r="F26" s="3"/>
      <c r="G26">
        <v>1.04E-2</v>
      </c>
      <c r="H26">
        <v>0.1517</v>
      </c>
      <c r="I26">
        <v>5.1900000000000002E-2</v>
      </c>
      <c r="J26">
        <v>2.4799999999999999E-2</v>
      </c>
      <c r="K26">
        <v>7.7499999999999999E-2</v>
      </c>
      <c r="L26">
        <v>0.19839999999999999</v>
      </c>
      <c r="M26">
        <v>8.3699999999999997E-2</v>
      </c>
      <c r="N26">
        <v>3.6600000000000001E-2</v>
      </c>
      <c r="O26">
        <v>0.66288107258855578</v>
      </c>
      <c r="P26">
        <v>0.78799326898721411</v>
      </c>
      <c r="Q26">
        <v>0.84301416957315178</v>
      </c>
      <c r="R26">
        <v>0.84323751745922537</v>
      </c>
      <c r="S26">
        <v>0.84344275479362218</v>
      </c>
      <c r="T26">
        <v>0.84368366945491335</v>
      </c>
      <c r="U26">
        <v>0.84368467708000405</v>
      </c>
      <c r="V26">
        <v>0.84368467708000405</v>
      </c>
    </row>
    <row r="27" spans="1:22" ht="15" customHeight="1" x14ac:dyDescent="0.25">
      <c r="A27" s="123"/>
      <c r="B27" s="3">
        <f t="shared" si="2"/>
        <v>22</v>
      </c>
      <c r="C27" s="3" t="s">
        <v>25</v>
      </c>
      <c r="D27" s="3">
        <v>20</v>
      </c>
      <c r="E27" s="3"/>
      <c r="F27" s="3"/>
      <c r="G27">
        <v>9.1000000000000004E-3</v>
      </c>
      <c r="H27">
        <v>0.15290000000000001</v>
      </c>
      <c r="I27">
        <v>4.6300000000000001E-2</v>
      </c>
      <c r="J27">
        <v>2.2599999999999999E-2</v>
      </c>
      <c r="K27">
        <v>0.17560000000000001</v>
      </c>
      <c r="L27">
        <v>0.1434</v>
      </c>
      <c r="M27">
        <v>6.8400000000000002E-2</v>
      </c>
      <c r="N27">
        <v>2.1600000000000001E-2</v>
      </c>
      <c r="O27">
        <v>0.90188746429816291</v>
      </c>
      <c r="P27">
        <v>0.91018049501836984</v>
      </c>
      <c r="Q27">
        <v>1.030194717652277</v>
      </c>
      <c r="R27">
        <v>1.035381827389058</v>
      </c>
      <c r="S27">
        <v>1.0354152641666241</v>
      </c>
      <c r="T27">
        <v>1.0355973664337019</v>
      </c>
      <c r="U27">
        <v>1.0355985778572809</v>
      </c>
      <c r="V27">
        <v>1.0355985778572809</v>
      </c>
    </row>
    <row r="28" spans="1:22" ht="15" customHeight="1" x14ac:dyDescent="0.25">
      <c r="A28" s="123"/>
      <c r="B28" s="3">
        <f t="shared" si="2"/>
        <v>23</v>
      </c>
      <c r="C28" s="3" t="s">
        <v>96</v>
      </c>
      <c r="D28" s="3">
        <v>14.5</v>
      </c>
      <c r="E28" s="3"/>
      <c r="F28" s="3"/>
      <c r="G28">
        <v>1.37E-2</v>
      </c>
      <c r="H28">
        <v>0.1484</v>
      </c>
      <c r="I28">
        <v>3.9899999999999998E-2</v>
      </c>
      <c r="J28">
        <v>1.6899999999999998E-2</v>
      </c>
      <c r="K28">
        <v>0.10929999999999999</v>
      </c>
      <c r="L28">
        <v>0.1825</v>
      </c>
      <c r="M28">
        <v>6.6199999999999995E-2</v>
      </c>
      <c r="N28">
        <v>1.9900000000000001E-2</v>
      </c>
      <c r="O28">
        <v>0.82837464877120515</v>
      </c>
      <c r="P28">
        <v>0.85963280196973291</v>
      </c>
      <c r="Q28">
        <v>0.8845177765550879</v>
      </c>
      <c r="R28">
        <v>0.88803000712359537</v>
      </c>
      <c r="S28">
        <v>0.88904479908883072</v>
      </c>
      <c r="T28">
        <v>0.89047314327250293</v>
      </c>
      <c r="U28">
        <v>0.89065561808548799</v>
      </c>
      <c r="V28">
        <v>0.89065561808548799</v>
      </c>
    </row>
    <row r="29" spans="1:22" ht="15" customHeight="1" x14ac:dyDescent="0.25">
      <c r="A29" s="123"/>
      <c r="B29" s="3">
        <f t="shared" si="2"/>
        <v>24</v>
      </c>
      <c r="C29" s="3" t="s">
        <v>38</v>
      </c>
      <c r="D29" s="3">
        <v>2</v>
      </c>
      <c r="E29" s="3"/>
      <c r="F29" s="3"/>
      <c r="G29">
        <v>9.4999999999999998E-3</v>
      </c>
      <c r="H29">
        <v>0.1525</v>
      </c>
      <c r="I29">
        <v>4.02E-2</v>
      </c>
      <c r="J29">
        <v>2.06E-2</v>
      </c>
      <c r="K29">
        <v>0.1173</v>
      </c>
      <c r="L29">
        <v>0.1492</v>
      </c>
      <c r="M29">
        <v>3.3000000000000002E-2</v>
      </c>
      <c r="N29">
        <v>2.01E-2</v>
      </c>
      <c r="O29">
        <v>0.72835795453456631</v>
      </c>
      <c r="P29">
        <v>0.72906440442115761</v>
      </c>
      <c r="Q29">
        <v>0.78130785513843182</v>
      </c>
      <c r="R29">
        <v>0.78666557482578958</v>
      </c>
      <c r="S29">
        <v>0.78684984988246554</v>
      </c>
      <c r="T29">
        <v>0.78854351609249163</v>
      </c>
      <c r="U29">
        <v>0.78854657741893452</v>
      </c>
      <c r="V29">
        <v>0.78854657741893452</v>
      </c>
    </row>
    <row r="30" spans="1:22" ht="15" customHeight="1" x14ac:dyDescent="0.25">
      <c r="A30" s="123"/>
      <c r="B30" s="3">
        <f t="shared" si="2"/>
        <v>25</v>
      </c>
      <c r="C30" s="3" t="s">
        <v>37</v>
      </c>
      <c r="D30" s="3">
        <v>2.5</v>
      </c>
      <c r="E30" s="3"/>
      <c r="F30" s="3"/>
      <c r="G30">
        <v>2.0299999999999999E-2</v>
      </c>
      <c r="H30">
        <v>0.14169999999999999</v>
      </c>
      <c r="I30">
        <v>7.1099999999999997E-2</v>
      </c>
      <c r="J30">
        <v>3.6600000000000001E-2</v>
      </c>
      <c r="K30">
        <v>0.1489</v>
      </c>
      <c r="L30">
        <v>0.12180000000000001</v>
      </c>
      <c r="M30">
        <v>2.9600000000000001E-2</v>
      </c>
      <c r="N30">
        <v>3.6499999999999998E-2</v>
      </c>
      <c r="O30">
        <v>1.0772344631458071</v>
      </c>
      <c r="P30">
        <v>1.0772390862124559</v>
      </c>
      <c r="Q30">
        <v>1.1317484233605519</v>
      </c>
      <c r="R30">
        <v>1.143963070611544</v>
      </c>
      <c r="S30">
        <v>1.1517089660495261</v>
      </c>
      <c r="T30">
        <v>1.1532936269688261</v>
      </c>
      <c r="U30">
        <v>1.15336482818718</v>
      </c>
      <c r="V30">
        <v>1.15336482818718</v>
      </c>
    </row>
    <row r="31" spans="1:22" ht="15" customHeight="1" x14ac:dyDescent="0.25">
      <c r="A31" s="123"/>
      <c r="B31" s="3">
        <f t="shared" si="2"/>
        <v>26</v>
      </c>
      <c r="C31" s="3" t="s">
        <v>37</v>
      </c>
      <c r="D31" s="3">
        <v>5</v>
      </c>
      <c r="E31" s="3"/>
      <c r="F31" s="3"/>
      <c r="G31">
        <v>1.8700000000000001E-2</v>
      </c>
      <c r="H31">
        <v>0.14330000000000001</v>
      </c>
      <c r="I31">
        <v>4.8800000000000003E-2</v>
      </c>
      <c r="J31">
        <v>1.8100000000000002E-2</v>
      </c>
      <c r="K31">
        <v>0.11840000000000001</v>
      </c>
      <c r="L31">
        <v>0.15379999999999999</v>
      </c>
      <c r="M31">
        <v>5.5800000000000002E-2</v>
      </c>
      <c r="N31">
        <v>1.5800000000000002E-2</v>
      </c>
      <c r="O31">
        <v>0.95802847510089328</v>
      </c>
      <c r="P31">
        <v>0.969079549499819</v>
      </c>
      <c r="Q31">
        <v>0.99616244961809974</v>
      </c>
      <c r="R31">
        <v>0.99700182682416838</v>
      </c>
      <c r="S31">
        <v>0.99795789646315414</v>
      </c>
      <c r="T31">
        <v>0.99797300988297</v>
      </c>
      <c r="U31">
        <v>0.99797302170502433</v>
      </c>
      <c r="V31">
        <v>0.99797302170502433</v>
      </c>
    </row>
    <row r="32" spans="1:22" ht="15" customHeight="1" x14ac:dyDescent="0.25">
      <c r="A32" s="123"/>
      <c r="B32" s="3">
        <f t="shared" si="2"/>
        <v>27</v>
      </c>
      <c r="C32" s="3" t="s">
        <v>39</v>
      </c>
      <c r="D32" s="3">
        <v>2</v>
      </c>
      <c r="E32" s="3"/>
      <c r="F32" s="3"/>
      <c r="G32">
        <v>2.4199999999999999E-2</v>
      </c>
      <c r="H32">
        <v>0.13780000000000001</v>
      </c>
      <c r="I32">
        <v>6.3700000000000007E-2</v>
      </c>
      <c r="J32">
        <v>2.7799999999999998E-2</v>
      </c>
      <c r="K32">
        <v>0.11940000000000001</v>
      </c>
      <c r="L32">
        <v>0.14949999999999999</v>
      </c>
      <c r="M32">
        <v>6.4399999999999999E-2</v>
      </c>
      <c r="N32">
        <v>1.9099999999999999E-2</v>
      </c>
      <c r="O32">
        <v>1.0339403891356289</v>
      </c>
      <c r="P32">
        <v>1.0626144337875001</v>
      </c>
      <c r="Q32">
        <v>1.106062193901217</v>
      </c>
      <c r="R32">
        <v>1.108700339010271</v>
      </c>
      <c r="S32">
        <v>1.1089388486841369</v>
      </c>
      <c r="T32">
        <v>1.111177677403689</v>
      </c>
      <c r="U32">
        <v>1.1111790301712989</v>
      </c>
      <c r="V32">
        <v>1.1111790301712989</v>
      </c>
    </row>
    <row r="33" spans="1:22" ht="15" customHeight="1" x14ac:dyDescent="0.25">
      <c r="A33" s="119"/>
      <c r="B33" s="120"/>
      <c r="C33" s="120"/>
      <c r="D33" s="121"/>
      <c r="E33" s="4" t="s">
        <v>49</v>
      </c>
      <c r="F33" s="4"/>
    </row>
    <row r="34" spans="1:22" ht="15" customHeight="1" x14ac:dyDescent="0.25">
      <c r="A34" s="122" t="s">
        <v>15</v>
      </c>
      <c r="B34" s="3">
        <f>B32+1</f>
        <v>28</v>
      </c>
      <c r="C34" s="3" t="s">
        <v>29</v>
      </c>
      <c r="D34" s="3">
        <v>12</v>
      </c>
      <c r="E34" s="3"/>
      <c r="F34" s="3"/>
      <c r="G34">
        <v>1.6299999999999999E-2</v>
      </c>
      <c r="H34">
        <v>0.1457</v>
      </c>
      <c r="I34">
        <v>4.02E-2</v>
      </c>
      <c r="J34">
        <v>1.5800000000000002E-2</v>
      </c>
      <c r="K34">
        <v>6.2700000000000006E-2</v>
      </c>
      <c r="L34">
        <v>0.1983</v>
      </c>
      <c r="M34">
        <v>7.17E-2</v>
      </c>
      <c r="N34">
        <v>2.5399999999999999E-2</v>
      </c>
      <c r="O34">
        <v>0.57345166184814755</v>
      </c>
      <c r="P34">
        <v>0.68350862366416243</v>
      </c>
      <c r="Q34">
        <v>0.72699013138264323</v>
      </c>
      <c r="R34">
        <v>0.73392102226951428</v>
      </c>
      <c r="S34">
        <v>0.74163475500122833</v>
      </c>
      <c r="T34">
        <v>0.74189099454326668</v>
      </c>
      <c r="U34">
        <v>0.74189414008726828</v>
      </c>
      <c r="V34">
        <v>0.74189414008726828</v>
      </c>
    </row>
    <row r="35" spans="1:22" ht="15" customHeight="1" x14ac:dyDescent="0.25">
      <c r="A35" s="123"/>
      <c r="B35" s="3">
        <f t="shared" ref="B35:B42" si="3">B34+1</f>
        <v>29</v>
      </c>
      <c r="C35" s="3" t="s">
        <v>20</v>
      </c>
      <c r="D35" s="3">
        <v>11</v>
      </c>
      <c r="E35" s="3"/>
      <c r="F35" s="3"/>
      <c r="G35">
        <v>3.32E-2</v>
      </c>
      <c r="H35">
        <v>0.1288</v>
      </c>
      <c r="I35">
        <v>6.0299999999999999E-2</v>
      </c>
      <c r="J35">
        <v>2.0799999999999999E-2</v>
      </c>
      <c r="K35">
        <v>6.4899999999999999E-2</v>
      </c>
      <c r="L35">
        <v>0.20119999999999999</v>
      </c>
      <c r="M35">
        <v>2.93E-2</v>
      </c>
      <c r="N35">
        <v>2.46E-2</v>
      </c>
      <c r="O35">
        <v>0.80941812012122782</v>
      </c>
      <c r="P35">
        <v>0.89271987863565838</v>
      </c>
      <c r="Q35">
        <v>0.93376988080326484</v>
      </c>
      <c r="R35">
        <v>0.95356443893167597</v>
      </c>
      <c r="S35">
        <v>0.95382119924462827</v>
      </c>
      <c r="T35">
        <v>0.9539948821960188</v>
      </c>
      <c r="U35">
        <v>0.95406737146345366</v>
      </c>
      <c r="V35">
        <v>0.95406737146345366</v>
      </c>
    </row>
    <row r="36" spans="1:22" ht="15" customHeight="1" x14ac:dyDescent="0.25">
      <c r="A36" s="123"/>
      <c r="B36" s="3">
        <f t="shared" si="3"/>
        <v>30</v>
      </c>
      <c r="C36" s="3" t="s">
        <v>66</v>
      </c>
      <c r="D36" s="3">
        <v>9</v>
      </c>
      <c r="E36" s="3"/>
      <c r="F36" s="3"/>
      <c r="G36">
        <v>1.7299999999999999E-2</v>
      </c>
      <c r="H36">
        <v>0.1447</v>
      </c>
      <c r="I36">
        <v>4.7E-2</v>
      </c>
      <c r="J36">
        <v>1.8499999999999999E-2</v>
      </c>
      <c r="K36">
        <v>7.6999999999999999E-2</v>
      </c>
      <c r="L36">
        <v>0.1857</v>
      </c>
      <c r="M36">
        <v>5.3900000000000003E-2</v>
      </c>
      <c r="N36">
        <v>1.2200000000000001E-2</v>
      </c>
      <c r="O36">
        <v>0.5679472387395873</v>
      </c>
      <c r="P36">
        <v>0.66006932837844401</v>
      </c>
      <c r="Q36">
        <v>0.7338611679953625</v>
      </c>
      <c r="R36">
        <v>0.7431504016546483</v>
      </c>
      <c r="S36">
        <v>0.74376079149958141</v>
      </c>
      <c r="T36">
        <v>0.74697944193596821</v>
      </c>
      <c r="U36">
        <v>0.74753122946624073</v>
      </c>
      <c r="V36">
        <v>0.74753122946624073</v>
      </c>
    </row>
    <row r="37" spans="1:22" ht="15" customHeight="1" x14ac:dyDescent="0.25">
      <c r="A37" s="123"/>
      <c r="B37" s="3">
        <f t="shared" si="3"/>
        <v>31</v>
      </c>
      <c r="C37" s="12" t="s">
        <v>19</v>
      </c>
      <c r="D37" s="3">
        <v>8</v>
      </c>
      <c r="E37" s="3"/>
      <c r="F37" s="3"/>
      <c r="G37">
        <v>2.8000000000000001E-2</v>
      </c>
      <c r="H37">
        <v>0.13400000000000001</v>
      </c>
      <c r="I37">
        <v>5.4399999999999997E-2</v>
      </c>
      <c r="J37">
        <v>1.6500000000000001E-2</v>
      </c>
      <c r="K37">
        <v>7.6300000000000007E-2</v>
      </c>
      <c r="L37">
        <v>0.182</v>
      </c>
      <c r="M37">
        <v>3.7999999999999999E-2</v>
      </c>
      <c r="N37">
        <v>1.5100000000000001E-2</v>
      </c>
      <c r="O37">
        <v>0.72946782442519009</v>
      </c>
      <c r="P37">
        <v>0.79375805731387961</v>
      </c>
      <c r="Q37">
        <v>0.86023860528139662</v>
      </c>
      <c r="R37">
        <v>0.8779742093246764</v>
      </c>
      <c r="S37">
        <v>0.8799567400991265</v>
      </c>
      <c r="T37">
        <v>0.88076531312350625</v>
      </c>
      <c r="U37">
        <v>0.88084229704772798</v>
      </c>
      <c r="V37">
        <v>0.88084229704772798</v>
      </c>
    </row>
    <row r="38" spans="1:22" ht="15" customHeight="1" x14ac:dyDescent="0.25">
      <c r="A38" s="123"/>
      <c r="B38" s="3">
        <f t="shared" si="3"/>
        <v>32</v>
      </c>
      <c r="C38" s="3" t="s">
        <v>32</v>
      </c>
      <c r="D38" s="3">
        <v>8</v>
      </c>
      <c r="E38" s="3"/>
      <c r="F38" s="3"/>
      <c r="G38">
        <v>3.2599999999999997E-2</v>
      </c>
      <c r="H38">
        <v>0.12939999999999999</v>
      </c>
      <c r="I38">
        <v>6.6199999999999995E-2</v>
      </c>
      <c r="J38">
        <v>2.69E-2</v>
      </c>
      <c r="K38">
        <v>8.0199999999999994E-2</v>
      </c>
      <c r="L38">
        <v>0.1772</v>
      </c>
      <c r="M38">
        <v>3.6999999999999998E-2</v>
      </c>
      <c r="N38">
        <v>1.3100000000000001E-2</v>
      </c>
      <c r="O38">
        <v>0.85752221644588811</v>
      </c>
      <c r="P38">
        <v>0.9230861567060753</v>
      </c>
      <c r="Q38">
        <v>0.98264339753844332</v>
      </c>
      <c r="R38">
        <v>0.99486735686463945</v>
      </c>
      <c r="S38">
        <v>0.99490583778340103</v>
      </c>
      <c r="T38">
        <v>0.99717453913471732</v>
      </c>
      <c r="U38">
        <v>0.99718978563482719</v>
      </c>
      <c r="V38">
        <v>0.99718978563482719</v>
      </c>
    </row>
    <row r="39" spans="1:22" ht="15" customHeight="1" x14ac:dyDescent="0.25">
      <c r="A39" s="123"/>
      <c r="B39" s="3">
        <f t="shared" si="3"/>
        <v>33</v>
      </c>
      <c r="C39" s="3" t="s">
        <v>53</v>
      </c>
      <c r="D39" s="3">
        <v>8</v>
      </c>
      <c r="E39" s="3"/>
      <c r="F39" s="3"/>
      <c r="G39">
        <v>1.6400000000000001E-2</v>
      </c>
      <c r="H39">
        <v>0.1457</v>
      </c>
      <c r="I39">
        <v>5.1999999999999998E-2</v>
      </c>
      <c r="J39">
        <v>2.12E-2</v>
      </c>
      <c r="K39">
        <v>8.14E-2</v>
      </c>
      <c r="L39">
        <v>0.1797</v>
      </c>
      <c r="M39">
        <v>5.0599999999999999E-2</v>
      </c>
      <c r="N39">
        <v>8.5000000000000006E-3</v>
      </c>
      <c r="O39">
        <v>0.60265140343975054</v>
      </c>
      <c r="P39">
        <v>0.67561990429504359</v>
      </c>
      <c r="Q39">
        <v>0.76888712396498504</v>
      </c>
      <c r="R39">
        <v>0.77311147878769149</v>
      </c>
      <c r="S39">
        <v>0.77343878920042208</v>
      </c>
      <c r="T39">
        <v>0.77380433765784651</v>
      </c>
      <c r="U39">
        <v>0.7738151717808458</v>
      </c>
      <c r="V39">
        <v>0.7738151717808458</v>
      </c>
    </row>
    <row r="40" spans="1:22" ht="15" customHeight="1" x14ac:dyDescent="0.25">
      <c r="A40" s="123"/>
      <c r="B40" s="3">
        <f t="shared" si="3"/>
        <v>34</v>
      </c>
      <c r="C40" s="3" t="s">
        <v>19</v>
      </c>
      <c r="D40" s="3">
        <v>3</v>
      </c>
      <c r="E40" s="5"/>
      <c r="F40" s="5"/>
      <c r="G40">
        <v>2.1100000000000001E-2</v>
      </c>
      <c r="H40">
        <v>0.1409</v>
      </c>
      <c r="I40">
        <v>4.1200000000000001E-2</v>
      </c>
      <c r="J40">
        <v>1.1900000000000001E-2</v>
      </c>
      <c r="K40">
        <v>6.6199999999999995E-2</v>
      </c>
      <c r="L40">
        <v>0.1908</v>
      </c>
      <c r="M40">
        <v>4.6199999999999998E-2</v>
      </c>
      <c r="N40">
        <v>3.0000000000000001E-3</v>
      </c>
      <c r="O40">
        <v>0.64149636627582551</v>
      </c>
      <c r="P40">
        <v>0.6897660427310528</v>
      </c>
      <c r="Q40">
        <v>0.72489805448237377</v>
      </c>
      <c r="R40">
        <v>0.73604750113481288</v>
      </c>
      <c r="S40">
        <v>0.74227681228131126</v>
      </c>
      <c r="T40">
        <v>0.74369233472561413</v>
      </c>
      <c r="U40">
        <v>0.74388763008597947</v>
      </c>
      <c r="V40">
        <v>0.74388763008597947</v>
      </c>
    </row>
    <row r="41" spans="1:22" ht="15" customHeight="1" x14ac:dyDescent="0.25">
      <c r="A41" s="123"/>
      <c r="B41" s="3">
        <f t="shared" si="3"/>
        <v>35</v>
      </c>
      <c r="C41" s="3" t="s">
        <v>64</v>
      </c>
      <c r="D41" s="3">
        <v>5</v>
      </c>
      <c r="E41" s="5"/>
      <c r="F41" s="5"/>
      <c r="G41">
        <v>1.7500000000000002E-2</v>
      </c>
      <c r="H41">
        <v>0.14460000000000001</v>
      </c>
      <c r="I41">
        <v>4.3099999999999999E-2</v>
      </c>
      <c r="J41">
        <v>1.5699999999999999E-2</v>
      </c>
      <c r="K41">
        <v>4.0599999999999997E-2</v>
      </c>
      <c r="L41">
        <v>0.2258</v>
      </c>
      <c r="M41">
        <v>2.5499999999999998E-2</v>
      </c>
      <c r="N41">
        <v>2.3099999999999999E-2</v>
      </c>
      <c r="O41">
        <v>0.60341881341470527</v>
      </c>
      <c r="P41">
        <v>0.64683031935416768</v>
      </c>
      <c r="Q41">
        <v>0.64978074127080532</v>
      </c>
      <c r="R41">
        <v>0.6579326175674276</v>
      </c>
      <c r="S41">
        <v>0.65975679667992915</v>
      </c>
      <c r="T41">
        <v>0.65975749993244959</v>
      </c>
      <c r="U41">
        <v>0.65976560621395242</v>
      </c>
      <c r="V41">
        <v>0.65976560621395242</v>
      </c>
    </row>
    <row r="42" spans="1:22" ht="15" customHeight="1" x14ac:dyDescent="0.25">
      <c r="A42" s="123"/>
      <c r="B42" s="6">
        <f t="shared" si="3"/>
        <v>36</v>
      </c>
      <c r="C42" s="6" t="s">
        <v>40</v>
      </c>
      <c r="D42" s="6">
        <v>7</v>
      </c>
      <c r="E42" s="7"/>
      <c r="F42" s="7"/>
      <c r="G42">
        <v>1.1999999999999999E-3</v>
      </c>
      <c r="H42">
        <v>0.1613</v>
      </c>
      <c r="I42">
        <v>2.7900000000000001E-2</v>
      </c>
      <c r="J42">
        <v>2.87E-2</v>
      </c>
      <c r="K42">
        <v>3.2599999999999997E-2</v>
      </c>
      <c r="L42">
        <v>0.2243</v>
      </c>
      <c r="M42">
        <v>3.4700000000000002E-2</v>
      </c>
      <c r="N42">
        <v>1.66E-2</v>
      </c>
      <c r="O42">
        <v>0.47962545445624111</v>
      </c>
      <c r="P42">
        <v>0.49291652338459369</v>
      </c>
      <c r="Q42">
        <v>0.49722649394945923</v>
      </c>
      <c r="R42">
        <v>0.51200503748112114</v>
      </c>
      <c r="S42">
        <v>0.51470308086014371</v>
      </c>
      <c r="T42">
        <v>0.51749247228406015</v>
      </c>
      <c r="U42">
        <v>0.51785685208535537</v>
      </c>
      <c r="V42">
        <v>0.51785685208535537</v>
      </c>
    </row>
    <row r="43" spans="1:22" ht="15" customHeight="1" x14ac:dyDescent="0.25">
      <c r="A43" s="119"/>
      <c r="B43" s="120"/>
      <c r="C43" s="120"/>
      <c r="D43" s="121"/>
      <c r="E43" s="4" t="s">
        <v>49</v>
      </c>
      <c r="F43" s="8"/>
      <c r="G43" s="9"/>
      <c r="H43" s="10"/>
      <c r="I43" s="10"/>
      <c r="J43" s="10"/>
      <c r="K43" s="10"/>
      <c r="L43" s="10"/>
      <c r="M43" s="10"/>
      <c r="N43" s="11"/>
    </row>
  </sheetData>
  <mergeCells count="15">
    <mergeCell ref="O1:V1"/>
    <mergeCell ref="O2:V2"/>
    <mergeCell ref="A33:D33"/>
    <mergeCell ref="A34:A42"/>
    <mergeCell ref="A43:D43"/>
    <mergeCell ref="A4:A12"/>
    <mergeCell ref="A13:D13"/>
    <mergeCell ref="A14:A22"/>
    <mergeCell ref="A23:D23"/>
    <mergeCell ref="A24:A3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3"/>
  <sheetViews>
    <sheetView zoomScale="60" zoomScaleNormal="60" workbookViewId="0">
      <selection activeCell="N29" sqref="N29"/>
    </sheetView>
  </sheetViews>
  <sheetFormatPr baseColWidth="10" defaultColWidth="8.88671875" defaultRowHeight="13.2" x14ac:dyDescent="0.25"/>
  <cols>
    <col min="1" max="1" width="11.5546875" style="15" customWidth="1"/>
    <col min="2" max="2" width="18.109375" style="15" customWidth="1"/>
    <col min="3" max="3" width="11.5546875" style="15" customWidth="1"/>
    <col min="4" max="4" width="17.33203125" style="15" customWidth="1"/>
    <col min="5" max="5" width="23" style="15" customWidth="1"/>
    <col min="6" max="6" width="14.6640625" style="15" customWidth="1"/>
    <col min="7" max="1025" width="11.5546875" style="15" customWidth="1"/>
  </cols>
  <sheetData>
    <row r="1" spans="1:22" ht="17.399999999999999" customHeight="1" x14ac:dyDescent="0.3">
      <c r="G1" s="124" t="s">
        <v>0</v>
      </c>
      <c r="H1" s="125"/>
      <c r="I1" s="125"/>
      <c r="J1" s="125"/>
      <c r="K1" s="125"/>
      <c r="L1" s="125"/>
      <c r="M1" s="125"/>
      <c r="N1" s="126"/>
      <c r="O1" s="117" t="s">
        <v>1</v>
      </c>
      <c r="P1" s="118"/>
      <c r="Q1" s="118"/>
      <c r="R1" s="118"/>
      <c r="S1" s="118"/>
      <c r="T1" s="118"/>
      <c r="U1" s="118"/>
      <c r="V1" s="118"/>
    </row>
    <row r="2" spans="1:22" ht="17.399999999999999" customHeight="1" x14ac:dyDescent="0.3">
      <c r="G2" s="127" t="s">
        <v>2</v>
      </c>
      <c r="H2" s="121"/>
      <c r="I2" s="128" t="s">
        <v>3</v>
      </c>
      <c r="J2" s="121"/>
      <c r="K2" s="128" t="s">
        <v>4</v>
      </c>
      <c r="L2" s="121"/>
      <c r="M2" s="128" t="s">
        <v>5</v>
      </c>
      <c r="N2" s="121"/>
      <c r="O2" s="117" t="s">
        <v>6</v>
      </c>
      <c r="P2" s="118"/>
      <c r="Q2" s="118"/>
      <c r="R2" s="118"/>
      <c r="S2" s="118"/>
      <c r="T2" s="118"/>
      <c r="U2" s="118"/>
      <c r="V2" s="118"/>
    </row>
    <row r="3" spans="1:22" ht="17.399999999999999" customHeight="1" x14ac:dyDescent="0.3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2" t="s">
        <v>13</v>
      </c>
      <c r="H3" s="1" t="s">
        <v>14</v>
      </c>
      <c r="I3" s="1" t="s">
        <v>13</v>
      </c>
      <c r="J3" s="1" t="s">
        <v>14</v>
      </c>
      <c r="K3" s="1" t="s">
        <v>13</v>
      </c>
      <c r="L3" s="1" t="s">
        <v>14</v>
      </c>
      <c r="M3" s="1" t="s">
        <v>13</v>
      </c>
      <c r="N3" s="1" t="s">
        <v>14</v>
      </c>
      <c r="O3" s="16">
        <v>2</v>
      </c>
      <c r="P3" s="16">
        <v>3</v>
      </c>
      <c r="Q3" s="16">
        <v>4</v>
      </c>
      <c r="R3" s="16">
        <v>5</v>
      </c>
      <c r="S3" s="16">
        <v>6</v>
      </c>
      <c r="T3" s="16">
        <v>7</v>
      </c>
      <c r="U3" s="16">
        <v>8</v>
      </c>
      <c r="V3" s="16">
        <v>9</v>
      </c>
    </row>
    <row r="4" spans="1:22" ht="15" customHeight="1" x14ac:dyDescent="0.25">
      <c r="A4" s="122" t="s">
        <v>15</v>
      </c>
      <c r="B4" s="3">
        <v>1</v>
      </c>
      <c r="C4" s="3" t="s">
        <v>18</v>
      </c>
      <c r="D4" s="3">
        <v>11.5</v>
      </c>
      <c r="E4" s="3"/>
      <c r="F4" s="3"/>
      <c r="G4">
        <v>2.8299999999999999E-2</v>
      </c>
      <c r="H4">
        <v>0.1338</v>
      </c>
      <c r="I4">
        <v>6.8599999999999994E-2</v>
      </c>
      <c r="J4">
        <v>3.04E-2</v>
      </c>
      <c r="K4">
        <v>0.1008</v>
      </c>
      <c r="L4">
        <v>0.19739999999999999</v>
      </c>
      <c r="M4">
        <v>8.6E-3</v>
      </c>
      <c r="N4">
        <v>5.4300000000000001E-2</v>
      </c>
      <c r="O4">
        <v>0.80692455274188946</v>
      </c>
      <c r="P4">
        <v>0.87210111569155802</v>
      </c>
      <c r="Q4">
        <v>0.93229431619870817</v>
      </c>
      <c r="R4">
        <v>0.96343678692354306</v>
      </c>
      <c r="S4">
        <v>0.96350235303079224</v>
      </c>
      <c r="T4">
        <v>0.96385689732261204</v>
      </c>
      <c r="U4">
        <v>0.96392763038841855</v>
      </c>
      <c r="V4">
        <v>0.96392763038841855</v>
      </c>
    </row>
    <row r="5" spans="1:22" ht="15" customHeight="1" x14ac:dyDescent="0.25">
      <c r="A5" s="123"/>
      <c r="B5" s="3">
        <f t="shared" ref="B5:B12" si="0">B4+1</f>
        <v>2</v>
      </c>
      <c r="C5" s="3" t="s">
        <v>108</v>
      </c>
      <c r="D5" s="3">
        <v>15</v>
      </c>
      <c r="E5" s="3"/>
      <c r="F5" s="3"/>
      <c r="G5">
        <v>1.09E-2</v>
      </c>
      <c r="H5">
        <v>0.1515</v>
      </c>
      <c r="I5">
        <v>5.2600000000000001E-2</v>
      </c>
      <c r="J5">
        <v>2.41E-2</v>
      </c>
      <c r="K5">
        <v>6.88E-2</v>
      </c>
      <c r="L5">
        <v>0.26100000000000001</v>
      </c>
      <c r="M5">
        <v>2.6599999999999999E-2</v>
      </c>
      <c r="N5">
        <v>2.1000000000000001E-2</v>
      </c>
      <c r="O5">
        <v>0.58237566327497403</v>
      </c>
      <c r="P5">
        <v>0.60866586511597787</v>
      </c>
      <c r="Q5">
        <v>0.60926609526422648</v>
      </c>
      <c r="R5">
        <v>0.70555322040529411</v>
      </c>
      <c r="S5">
        <v>0.70621225793971742</v>
      </c>
      <c r="T5">
        <v>0.70624271585291465</v>
      </c>
      <c r="U5">
        <v>0.70641674015715827</v>
      </c>
      <c r="V5">
        <v>0.70641674015715827</v>
      </c>
    </row>
    <row r="6" spans="1:22" ht="15" customHeight="1" x14ac:dyDescent="0.25">
      <c r="A6" s="123"/>
      <c r="B6" s="3">
        <f t="shared" si="0"/>
        <v>3</v>
      </c>
      <c r="C6" s="3" t="s">
        <v>19</v>
      </c>
      <c r="D6" s="3">
        <v>4</v>
      </c>
      <c r="E6" s="3"/>
      <c r="F6" s="3"/>
      <c r="G6">
        <v>2.6800000000000001E-2</v>
      </c>
      <c r="H6">
        <v>0.1361</v>
      </c>
      <c r="I6">
        <v>8.6099999999999996E-2</v>
      </c>
      <c r="J6">
        <v>4.7899999999999998E-2</v>
      </c>
      <c r="K6">
        <v>0.1217</v>
      </c>
      <c r="L6">
        <v>0.2142</v>
      </c>
      <c r="M6">
        <v>2.2700000000000001E-2</v>
      </c>
      <c r="N6">
        <v>2.9499999999999998E-2</v>
      </c>
      <c r="O6">
        <v>1.0602023215702989</v>
      </c>
      <c r="P6">
        <v>1.1094639254038769</v>
      </c>
      <c r="Q6">
        <v>1.114095866140097</v>
      </c>
      <c r="R6">
        <v>1.177835067443316</v>
      </c>
      <c r="S6">
        <v>1.1780297664848469</v>
      </c>
      <c r="T6">
        <v>1.18039946649187</v>
      </c>
      <c r="U6">
        <v>1.1822075316702481</v>
      </c>
      <c r="V6">
        <v>1.1822075316702481</v>
      </c>
    </row>
    <row r="7" spans="1:22" ht="15" customHeight="1" x14ac:dyDescent="0.25">
      <c r="A7" s="123"/>
      <c r="B7" s="3">
        <f t="shared" si="0"/>
        <v>4</v>
      </c>
      <c r="C7" s="3" t="s">
        <v>32</v>
      </c>
      <c r="D7" s="3">
        <v>9</v>
      </c>
      <c r="E7" s="3"/>
      <c r="F7" s="3" t="s">
        <v>112</v>
      </c>
      <c r="G7">
        <v>2.64E-2</v>
      </c>
      <c r="H7">
        <v>0.1356</v>
      </c>
      <c r="I7">
        <v>5.2999999999999999E-2</v>
      </c>
      <c r="J7">
        <v>1.72E-2</v>
      </c>
      <c r="K7">
        <v>0.5212</v>
      </c>
      <c r="L7">
        <v>0.73109999999999997</v>
      </c>
      <c r="M7">
        <v>3.8600000000000002E-2</v>
      </c>
      <c r="N7">
        <v>8.5300000000000001E-2</v>
      </c>
      <c r="O7">
        <v>1.5533359479460991</v>
      </c>
      <c r="P7">
        <v>1.5792975308766259</v>
      </c>
      <c r="Q7">
        <v>1.579663793954118</v>
      </c>
      <c r="R7">
        <v>1.579705200070554</v>
      </c>
      <c r="S7">
        <v>1.5854952819086241</v>
      </c>
      <c r="T7">
        <v>1.603771585425624</v>
      </c>
      <c r="U7">
        <v>1.603947575564032</v>
      </c>
      <c r="V7">
        <v>1.603947575564032</v>
      </c>
    </row>
    <row r="8" spans="1:22" ht="15" customHeight="1" x14ac:dyDescent="0.25">
      <c r="A8" s="123"/>
      <c r="B8" s="3">
        <f t="shared" si="0"/>
        <v>5</v>
      </c>
      <c r="C8" s="3" t="s">
        <v>66</v>
      </c>
      <c r="D8" s="3">
        <v>9</v>
      </c>
      <c r="E8" s="3"/>
      <c r="F8" s="3"/>
      <c r="G8">
        <v>2.8199999999999999E-2</v>
      </c>
      <c r="H8">
        <v>0.1338</v>
      </c>
      <c r="I8">
        <v>4.48E-2</v>
      </c>
      <c r="J8">
        <v>8.9999999999999993E-3</v>
      </c>
      <c r="K8">
        <v>9.1600000000000001E-2</v>
      </c>
      <c r="L8">
        <v>0.24349999999999999</v>
      </c>
      <c r="M8">
        <v>1.2999999999999999E-2</v>
      </c>
      <c r="N8">
        <v>6.0400000000000002E-2</v>
      </c>
      <c r="O8">
        <v>0.71281748778336707</v>
      </c>
      <c r="P8">
        <v>0.71854570396689177</v>
      </c>
      <c r="Q8">
        <v>0.78303184987647989</v>
      </c>
      <c r="R8">
        <v>0.78636744867275143</v>
      </c>
      <c r="S8">
        <v>0.79739344646732624</v>
      </c>
      <c r="T8">
        <v>0.79803411477514985</v>
      </c>
      <c r="U8">
        <v>0.79816191085679833</v>
      </c>
      <c r="V8">
        <v>0.79816191085679833</v>
      </c>
    </row>
    <row r="9" spans="1:22" ht="15" customHeight="1" x14ac:dyDescent="0.25">
      <c r="A9" s="123"/>
      <c r="B9" s="3">
        <f t="shared" si="0"/>
        <v>6</v>
      </c>
      <c r="C9" s="3" t="s">
        <v>93</v>
      </c>
      <c r="D9" s="3">
        <v>16.5</v>
      </c>
      <c r="E9" s="3"/>
      <c r="F9" s="3"/>
      <c r="G9">
        <v>2.6200000000000001E-2</v>
      </c>
      <c r="H9">
        <v>0.13600000000000001</v>
      </c>
      <c r="I9">
        <v>5.1999999999999998E-2</v>
      </c>
      <c r="J9">
        <v>1.4500000000000001E-2</v>
      </c>
      <c r="K9">
        <v>0.11169999999999999</v>
      </c>
      <c r="L9">
        <v>0.21099999999999999</v>
      </c>
      <c r="M9">
        <v>2.3599999999999999E-2</v>
      </c>
      <c r="N9">
        <v>7.0900000000000005E-2</v>
      </c>
      <c r="O9">
        <v>0.73648405692684082</v>
      </c>
      <c r="P9">
        <v>0.74818734003121246</v>
      </c>
      <c r="Q9">
        <v>0.84575517560872049</v>
      </c>
      <c r="R9">
        <v>0.85247213320716564</v>
      </c>
      <c r="S9">
        <v>0.86012968752485119</v>
      </c>
      <c r="T9">
        <v>0.86572951976652046</v>
      </c>
      <c r="U9">
        <v>0.86596093654512907</v>
      </c>
      <c r="V9">
        <v>0.86596093654512907</v>
      </c>
    </row>
    <row r="10" spans="1:22" ht="15" customHeight="1" x14ac:dyDescent="0.25">
      <c r="A10" s="123"/>
      <c r="B10" s="3">
        <f t="shared" si="0"/>
        <v>7</v>
      </c>
      <c r="C10" s="3" t="s">
        <v>57</v>
      </c>
      <c r="D10" s="3">
        <v>13.5</v>
      </c>
      <c r="E10" s="3"/>
      <c r="F10" s="3"/>
      <c r="G10">
        <v>3.9100000000000003E-2</v>
      </c>
      <c r="H10">
        <v>0.1229</v>
      </c>
      <c r="I10">
        <v>6.8500000000000005E-2</v>
      </c>
      <c r="J10">
        <v>2.76E-2</v>
      </c>
      <c r="K10">
        <v>0.10970000000000001</v>
      </c>
      <c r="L10">
        <v>0.2417</v>
      </c>
      <c r="M10">
        <v>4.5900000000000003E-2</v>
      </c>
      <c r="N10">
        <v>9.1200000000000003E-2</v>
      </c>
      <c r="O10">
        <v>0.96681318189213494</v>
      </c>
      <c r="P10">
        <v>1.074701064939362</v>
      </c>
      <c r="Q10">
        <v>1.1092788058445551</v>
      </c>
      <c r="R10">
        <v>1.1125334305958381</v>
      </c>
      <c r="S10">
        <v>1.1247985945681771</v>
      </c>
      <c r="T10">
        <v>1.127086977019363</v>
      </c>
      <c r="U10">
        <v>1.1272007482008379</v>
      </c>
      <c r="V10">
        <v>1.1272007482008379</v>
      </c>
    </row>
    <row r="11" spans="1:22" ht="15" customHeight="1" x14ac:dyDescent="0.25">
      <c r="A11" s="123"/>
      <c r="B11" s="3">
        <f t="shared" si="0"/>
        <v>8</v>
      </c>
      <c r="C11" s="3" t="s">
        <v>80</v>
      </c>
      <c r="D11" s="3">
        <v>12.5</v>
      </c>
      <c r="E11" s="3"/>
      <c r="F11" s="3"/>
      <c r="G11">
        <v>4.6399999999999997E-2</v>
      </c>
      <c r="H11">
        <v>0.11559999999999999</v>
      </c>
      <c r="I11">
        <v>0.1072</v>
      </c>
      <c r="J11">
        <v>6.7000000000000004E-2</v>
      </c>
      <c r="K11">
        <v>0.1326</v>
      </c>
      <c r="L11">
        <v>0.16880000000000001</v>
      </c>
      <c r="M11">
        <v>2.8400000000000002E-2</v>
      </c>
      <c r="N11">
        <v>3.9800000000000002E-2</v>
      </c>
      <c r="O11">
        <v>1.337830944930305</v>
      </c>
      <c r="P11">
        <v>1.530425950047227</v>
      </c>
      <c r="Q11">
        <v>1.5339220100575861</v>
      </c>
      <c r="R11">
        <v>1.575468450042329</v>
      </c>
      <c r="S11">
        <v>1.5827380861993841</v>
      </c>
      <c r="T11">
        <v>1.583883999347097</v>
      </c>
      <c r="U11">
        <v>1.584050407209495</v>
      </c>
      <c r="V11">
        <v>1.584050407209495</v>
      </c>
    </row>
    <row r="12" spans="1:22" ht="15" customHeight="1" x14ac:dyDescent="0.25">
      <c r="A12" s="123"/>
      <c r="B12" s="3">
        <f t="shared" si="0"/>
        <v>9</v>
      </c>
      <c r="C12" s="3" t="s">
        <v>56</v>
      </c>
      <c r="D12" s="3">
        <v>4</v>
      </c>
      <c r="E12" s="3"/>
      <c r="F12" s="3"/>
      <c r="G12">
        <v>5.5100000000000003E-2</v>
      </c>
      <c r="H12">
        <v>0.107</v>
      </c>
      <c r="I12">
        <v>8.4699999999999998E-2</v>
      </c>
      <c r="J12">
        <v>4.1700000000000001E-2</v>
      </c>
      <c r="K12">
        <v>0.11849999999999999</v>
      </c>
      <c r="L12">
        <v>0.20130000000000001</v>
      </c>
      <c r="M12">
        <v>6.1000000000000004E-3</v>
      </c>
      <c r="N12">
        <v>5.3400000000000003E-2</v>
      </c>
      <c r="O12">
        <v>1.2593437470716651</v>
      </c>
      <c r="P12">
        <v>1.2656401270428581</v>
      </c>
      <c r="Q12">
        <v>1.3190794002448161</v>
      </c>
      <c r="R12">
        <v>1.319820606945078</v>
      </c>
      <c r="S12">
        <v>1.3200485705974749</v>
      </c>
      <c r="T12">
        <v>1.3213085486823879</v>
      </c>
      <c r="U12">
        <v>1.3215881814082771</v>
      </c>
      <c r="V12">
        <v>1.3215881814082771</v>
      </c>
    </row>
    <row r="13" spans="1:22" ht="15" customHeight="1" x14ac:dyDescent="0.25">
      <c r="A13" s="119"/>
      <c r="B13" s="120"/>
      <c r="C13" s="120"/>
      <c r="D13" s="121"/>
      <c r="E13" s="4" t="s">
        <v>85</v>
      </c>
      <c r="F13" s="4"/>
    </row>
    <row r="14" spans="1:22" ht="15" customHeight="1" x14ac:dyDescent="0.25">
      <c r="A14" s="122" t="s">
        <v>15</v>
      </c>
      <c r="B14" s="3">
        <f>B12+1</f>
        <v>10</v>
      </c>
      <c r="C14" s="3" t="s">
        <v>25</v>
      </c>
      <c r="D14" s="3">
        <v>29</v>
      </c>
      <c r="E14" s="3"/>
      <c r="F14" s="3"/>
      <c r="G14">
        <v>2.8199999999999999E-2</v>
      </c>
      <c r="H14">
        <v>0.1338</v>
      </c>
      <c r="I14">
        <v>4.5499999999999999E-2</v>
      </c>
      <c r="J14">
        <v>8.6E-3</v>
      </c>
      <c r="K14">
        <v>0.49580000000000002</v>
      </c>
      <c r="L14">
        <v>0.71330000000000005</v>
      </c>
      <c r="M14">
        <v>3.2399999999999998E-2</v>
      </c>
      <c r="N14">
        <v>2.4E-2</v>
      </c>
      <c r="O14">
        <v>1.338445575670383</v>
      </c>
      <c r="P14">
        <v>1.347429480149327</v>
      </c>
      <c r="Q14">
        <v>1.353409235784804</v>
      </c>
      <c r="R14">
        <v>1.3609537477081359</v>
      </c>
      <c r="S14">
        <v>1.361244450956137</v>
      </c>
      <c r="T14">
        <v>1.3612589003048909</v>
      </c>
      <c r="U14">
        <v>1.361311276033992</v>
      </c>
      <c r="V14">
        <v>1.361311276033992</v>
      </c>
    </row>
    <row r="15" spans="1:22" ht="15" customHeight="1" x14ac:dyDescent="0.25">
      <c r="A15" s="123"/>
      <c r="B15" s="3">
        <f t="shared" ref="B15:B22" si="1">B14+1</f>
        <v>11</v>
      </c>
      <c r="C15" s="3" t="s">
        <v>18</v>
      </c>
      <c r="D15" s="3">
        <v>13.5</v>
      </c>
      <c r="E15" s="3"/>
      <c r="F15" s="3"/>
      <c r="G15">
        <v>2.5000000000000001E-3</v>
      </c>
      <c r="H15">
        <v>0.16059999999999999</v>
      </c>
      <c r="I15">
        <v>2.9100000000000001E-2</v>
      </c>
      <c r="J15">
        <v>2.58E-2</v>
      </c>
      <c r="K15">
        <v>0.50549999999999995</v>
      </c>
      <c r="L15">
        <v>0.73080000000000001</v>
      </c>
      <c r="M15">
        <v>4.8899999999999999E-2</v>
      </c>
      <c r="N15">
        <v>1.84E-2</v>
      </c>
      <c r="O15">
        <v>1.1316394914610211</v>
      </c>
      <c r="P15">
        <v>1.1810930969011839</v>
      </c>
      <c r="Q15">
        <v>1.191773282378358</v>
      </c>
      <c r="R15">
        <v>1.224286038906425</v>
      </c>
      <c r="S15">
        <v>1.226192103489959</v>
      </c>
      <c r="T15">
        <v>1.2294037104950479</v>
      </c>
      <c r="U15">
        <v>1.2294729768268911</v>
      </c>
      <c r="V15">
        <v>1.2294729768268911</v>
      </c>
    </row>
    <row r="16" spans="1:22" ht="15" customHeight="1" x14ac:dyDescent="0.25">
      <c r="A16" s="123"/>
      <c r="B16" s="3">
        <f t="shared" si="1"/>
        <v>12</v>
      </c>
      <c r="C16" s="3" t="s">
        <v>105</v>
      </c>
      <c r="D16" s="3">
        <v>50</v>
      </c>
      <c r="E16" s="3"/>
      <c r="F16" s="3" t="s">
        <v>106</v>
      </c>
      <c r="G16">
        <v>2.1899999999999999E-2</v>
      </c>
      <c r="H16">
        <v>0.14019999999999999</v>
      </c>
      <c r="I16">
        <v>4.3999999999999997E-2</v>
      </c>
      <c r="J16">
        <v>1.2E-2</v>
      </c>
      <c r="K16">
        <v>0.51910000000000001</v>
      </c>
      <c r="L16">
        <v>0.74109999999999998</v>
      </c>
      <c r="M16">
        <v>4.24E-2</v>
      </c>
      <c r="N16">
        <v>1.77E-2</v>
      </c>
      <c r="O16">
        <v>1.3413489650186861</v>
      </c>
      <c r="P16">
        <v>1.361752319233541</v>
      </c>
      <c r="Q16">
        <v>1.3630880680470201</v>
      </c>
      <c r="R16">
        <v>1.3746971183440799</v>
      </c>
      <c r="S16">
        <v>1.3747075299893321</v>
      </c>
      <c r="T16">
        <v>1.375494820205361</v>
      </c>
      <c r="U16">
        <v>1.375632715241937</v>
      </c>
      <c r="V16">
        <v>1.375632715241937</v>
      </c>
    </row>
    <row r="17" spans="1:22" ht="15" customHeight="1" x14ac:dyDescent="0.25">
      <c r="A17" s="123"/>
      <c r="B17" s="3">
        <f t="shared" si="1"/>
        <v>13</v>
      </c>
      <c r="C17" s="3" t="s">
        <v>79</v>
      </c>
      <c r="D17" s="3">
        <v>2</v>
      </c>
      <c r="E17" s="3"/>
      <c r="F17" s="3"/>
      <c r="G17">
        <v>8.9099999999999999E-2</v>
      </c>
      <c r="H17">
        <v>7.2900000000000006E-2</v>
      </c>
      <c r="I17">
        <v>0.11269999999999999</v>
      </c>
      <c r="J17">
        <v>6.8900000000000003E-2</v>
      </c>
      <c r="K17">
        <v>0.13220000000000001</v>
      </c>
      <c r="L17">
        <v>0.33739999999999998</v>
      </c>
      <c r="M17">
        <v>1.84E-2</v>
      </c>
      <c r="N17">
        <v>5.7700000000000001E-2</v>
      </c>
      <c r="O17">
        <v>1.927690319241417</v>
      </c>
      <c r="P17">
        <v>1.9381546454104881</v>
      </c>
      <c r="Q17">
        <v>1.939523733637055</v>
      </c>
      <c r="R17">
        <v>1.9439225763970209</v>
      </c>
      <c r="S17">
        <v>1.9491056787356431</v>
      </c>
      <c r="T17">
        <v>1.949868374860712</v>
      </c>
      <c r="U17">
        <v>1.9499886040045731</v>
      </c>
      <c r="V17">
        <v>1.9499886040045731</v>
      </c>
    </row>
    <row r="18" spans="1:22" ht="15" customHeight="1" x14ac:dyDescent="0.25">
      <c r="A18" s="123"/>
      <c r="B18" s="3">
        <f t="shared" si="1"/>
        <v>14</v>
      </c>
      <c r="C18" s="3" t="s">
        <v>17</v>
      </c>
      <c r="D18" s="3">
        <v>5.5</v>
      </c>
      <c r="E18" s="3"/>
      <c r="F18" s="3"/>
      <c r="G18">
        <v>8.0299999999999996E-2</v>
      </c>
      <c r="H18">
        <v>8.1699999999999995E-2</v>
      </c>
      <c r="I18">
        <v>0.1114</v>
      </c>
      <c r="J18">
        <v>6.7900000000000002E-2</v>
      </c>
      <c r="K18">
        <v>0.1027</v>
      </c>
      <c r="L18">
        <v>0.30549999999999999</v>
      </c>
      <c r="M18">
        <v>1.9E-2</v>
      </c>
      <c r="N18">
        <v>3.1099999999999999E-2</v>
      </c>
      <c r="O18">
        <v>1.8184088316299349</v>
      </c>
      <c r="P18">
        <v>1.8188477053062491</v>
      </c>
      <c r="Q18">
        <v>1.824523454891753</v>
      </c>
      <c r="R18">
        <v>1.8250019530921919</v>
      </c>
      <c r="S18">
        <v>1.825087717233475</v>
      </c>
      <c r="T18">
        <v>1.8273845287480781</v>
      </c>
      <c r="U18">
        <v>1.8273992748526919</v>
      </c>
      <c r="V18">
        <v>1.8273992748526919</v>
      </c>
    </row>
    <row r="19" spans="1:22" ht="15" customHeight="1" x14ac:dyDescent="0.25">
      <c r="A19" s="123"/>
      <c r="B19" s="3">
        <f t="shared" si="1"/>
        <v>15</v>
      </c>
      <c r="C19" s="3" t="s">
        <v>18</v>
      </c>
      <c r="D19" s="3">
        <v>13</v>
      </c>
      <c r="E19" s="3"/>
      <c r="F19" s="3"/>
      <c r="G19">
        <v>5.7099999999999998E-2</v>
      </c>
      <c r="H19">
        <v>0.10489999999999999</v>
      </c>
      <c r="I19">
        <v>8.8599999999999998E-2</v>
      </c>
      <c r="J19">
        <v>4.5999999999999999E-2</v>
      </c>
      <c r="K19">
        <v>0.13569999999999999</v>
      </c>
      <c r="L19">
        <v>0.35870000000000002</v>
      </c>
      <c r="M19">
        <v>4.02E-2</v>
      </c>
      <c r="N19">
        <v>1.61E-2</v>
      </c>
      <c r="O19">
        <v>1.409810227062287</v>
      </c>
      <c r="P19">
        <v>1.4671470974270899</v>
      </c>
      <c r="Q19">
        <v>1.4671738565498449</v>
      </c>
      <c r="R19">
        <v>1.4705608959161469</v>
      </c>
      <c r="S19">
        <v>1.4733790804402169</v>
      </c>
      <c r="T19">
        <v>1.4811445295470209</v>
      </c>
      <c r="U19">
        <v>1.4812177935321771</v>
      </c>
      <c r="V19">
        <v>1.4812177935321771</v>
      </c>
    </row>
    <row r="20" spans="1:22" ht="15" customHeight="1" x14ac:dyDescent="0.25">
      <c r="A20" s="123"/>
      <c r="B20" s="3">
        <f t="shared" si="1"/>
        <v>16</v>
      </c>
      <c r="C20" s="3" t="s">
        <v>47</v>
      </c>
      <c r="D20" s="3">
        <v>2</v>
      </c>
      <c r="E20" s="3"/>
      <c r="F20" s="3"/>
      <c r="G20">
        <v>3.5799999999999998E-2</v>
      </c>
      <c r="H20">
        <v>0.12620000000000001</v>
      </c>
      <c r="I20">
        <v>5.7000000000000002E-2</v>
      </c>
      <c r="J20">
        <v>1.6299999999999999E-2</v>
      </c>
      <c r="K20">
        <v>0.50319999999999998</v>
      </c>
      <c r="L20">
        <v>0.72709999999999997</v>
      </c>
      <c r="M20">
        <v>2.29E-2</v>
      </c>
      <c r="N20">
        <v>2.6499999999999999E-2</v>
      </c>
      <c r="O20">
        <v>1.384096876394346</v>
      </c>
      <c r="P20">
        <v>1.3892465521650379</v>
      </c>
      <c r="Q20">
        <v>1.391814866935845</v>
      </c>
      <c r="R20">
        <v>1.3956535938722869</v>
      </c>
      <c r="S20">
        <v>1.3973212099205741</v>
      </c>
      <c r="T20">
        <v>1.399179867501005</v>
      </c>
      <c r="U20">
        <v>1.3991964891176909</v>
      </c>
      <c r="V20">
        <v>1.3991964891176909</v>
      </c>
    </row>
    <row r="21" spans="1:22" ht="15" customHeight="1" x14ac:dyDescent="0.25">
      <c r="A21" s="123"/>
      <c r="B21" s="3">
        <f t="shared" si="1"/>
        <v>17</v>
      </c>
      <c r="C21" s="3" t="s">
        <v>64</v>
      </c>
      <c r="D21" s="3">
        <v>2</v>
      </c>
      <c r="E21" s="3"/>
      <c r="F21" s="3"/>
      <c r="G21">
        <v>5.7200000000000001E-2</v>
      </c>
      <c r="H21">
        <v>0.1048</v>
      </c>
      <c r="I21">
        <v>8.2400000000000001E-2</v>
      </c>
      <c r="J21">
        <v>3.9199999999999999E-2</v>
      </c>
      <c r="K21">
        <v>0.1085</v>
      </c>
      <c r="L21">
        <v>0.27160000000000001</v>
      </c>
      <c r="M21">
        <v>8.0000000000000002E-3</v>
      </c>
      <c r="N21">
        <v>3.9800000000000002E-2</v>
      </c>
      <c r="O21">
        <v>1.3783459584239961</v>
      </c>
      <c r="P21">
        <v>1.380151341181689</v>
      </c>
      <c r="Q21">
        <v>1.380210573670146</v>
      </c>
      <c r="R21">
        <v>1.3802598756670621</v>
      </c>
      <c r="S21">
        <v>1.380947608211377</v>
      </c>
      <c r="T21">
        <v>1.3862213837792481</v>
      </c>
      <c r="U21">
        <v>1.3862639405462509</v>
      </c>
      <c r="V21">
        <v>1.3862639405462509</v>
      </c>
    </row>
    <row r="22" spans="1:22" ht="15" customHeight="1" x14ac:dyDescent="0.25">
      <c r="A22" s="123"/>
      <c r="B22" s="3">
        <f t="shared" si="1"/>
        <v>18</v>
      </c>
      <c r="C22" s="3" t="s">
        <v>36</v>
      </c>
      <c r="D22" s="3">
        <v>11</v>
      </c>
      <c r="E22" s="3"/>
      <c r="F22" s="3"/>
      <c r="G22">
        <v>3.6999999999999998E-2</v>
      </c>
      <c r="H22">
        <v>0.125</v>
      </c>
      <c r="I22">
        <v>8.3900000000000002E-2</v>
      </c>
      <c r="J22">
        <v>4.4600000000000001E-2</v>
      </c>
      <c r="K22">
        <v>0.47049999999999997</v>
      </c>
      <c r="L22">
        <v>0.68300000000000005</v>
      </c>
      <c r="M22">
        <v>9.4000000000000004E-3</v>
      </c>
      <c r="N22">
        <v>5.3699999999999998E-2</v>
      </c>
      <c r="O22">
        <v>1.395107636688105</v>
      </c>
      <c r="P22">
        <v>1.433524519262783</v>
      </c>
      <c r="Q22">
        <v>1.4359497020684731</v>
      </c>
      <c r="R22">
        <v>1.4657017190819279</v>
      </c>
      <c r="S22">
        <v>1.472131993506713</v>
      </c>
      <c r="T22">
        <v>1.4746639869992819</v>
      </c>
      <c r="U22">
        <v>1.4750182564609839</v>
      </c>
      <c r="V22">
        <v>1.4750182564609839</v>
      </c>
    </row>
    <row r="23" spans="1:22" ht="15" customHeight="1" x14ac:dyDescent="0.25">
      <c r="A23" s="119"/>
      <c r="B23" s="120"/>
      <c r="C23" s="120"/>
      <c r="D23" s="121"/>
      <c r="E23" s="4" t="s">
        <v>85</v>
      </c>
      <c r="F23" s="4"/>
    </row>
    <row r="24" spans="1:22" ht="15" customHeight="1" x14ac:dyDescent="0.25">
      <c r="A24" s="122" t="s">
        <v>15</v>
      </c>
      <c r="B24" s="3">
        <f>B22+1</f>
        <v>19</v>
      </c>
      <c r="C24" s="3" t="s">
        <v>29</v>
      </c>
      <c r="D24" s="3">
        <v>11.5</v>
      </c>
      <c r="E24" s="3"/>
      <c r="F24" s="3"/>
      <c r="G24">
        <v>1.2500000000000001E-2</v>
      </c>
      <c r="H24">
        <v>0.1502</v>
      </c>
      <c r="I24">
        <v>3.27E-2</v>
      </c>
      <c r="J24">
        <v>1.6799999999999999E-2</v>
      </c>
      <c r="K24">
        <v>0.4929</v>
      </c>
      <c r="L24">
        <v>0.70960000000000001</v>
      </c>
      <c r="M24">
        <v>2.41E-2</v>
      </c>
      <c r="N24">
        <v>2.58E-2</v>
      </c>
      <c r="O24">
        <v>1.206817169288132</v>
      </c>
      <c r="P24">
        <v>1.2069932903661771</v>
      </c>
      <c r="Q24">
        <v>1.2070877024058519</v>
      </c>
      <c r="R24">
        <v>1.2246822565199991</v>
      </c>
      <c r="S24">
        <v>1.227011260094627</v>
      </c>
      <c r="T24">
        <v>1.2270204233687561</v>
      </c>
      <c r="U24">
        <v>1.228001663561137</v>
      </c>
      <c r="V24">
        <v>1.228001663561137</v>
      </c>
    </row>
    <row r="25" spans="1:22" ht="15" customHeight="1" x14ac:dyDescent="0.25">
      <c r="A25" s="123"/>
      <c r="B25" s="3">
        <f t="shared" ref="B25:B32" si="2">B24+1</f>
        <v>20</v>
      </c>
      <c r="C25" s="3" t="s">
        <v>35</v>
      </c>
      <c r="D25" s="3">
        <v>34</v>
      </c>
      <c r="E25" s="3"/>
      <c r="F25" s="3"/>
      <c r="G25">
        <v>6.7100000000000007E-2</v>
      </c>
      <c r="H25">
        <v>9.5000000000000001E-2</v>
      </c>
      <c r="I25">
        <v>9.2600000000000002E-2</v>
      </c>
      <c r="J25">
        <v>4.9200000000000001E-2</v>
      </c>
      <c r="K25">
        <v>0.49519999999999997</v>
      </c>
      <c r="L25">
        <v>0.71419999999999995</v>
      </c>
      <c r="M25">
        <v>2.5700000000000001E-2</v>
      </c>
      <c r="N25">
        <v>2.5600000000000001E-2</v>
      </c>
      <c r="O25">
        <v>1.8076820056650149</v>
      </c>
      <c r="P25">
        <v>1.808353384140797</v>
      </c>
      <c r="Q25">
        <v>1.816275222353652</v>
      </c>
      <c r="R25">
        <v>1.816706684438081</v>
      </c>
      <c r="S25">
        <v>1.8179426067667741</v>
      </c>
      <c r="T25">
        <v>1.8180462865086859</v>
      </c>
      <c r="U25">
        <v>1.8180481642452739</v>
      </c>
      <c r="V25">
        <v>1.8180481642452739</v>
      </c>
    </row>
    <row r="26" spans="1:22" ht="15" customHeight="1" x14ac:dyDescent="0.25">
      <c r="A26" s="123"/>
      <c r="B26" s="3">
        <f t="shared" si="2"/>
        <v>21</v>
      </c>
      <c r="C26" s="3" t="s">
        <v>25</v>
      </c>
      <c r="D26" s="3">
        <v>32</v>
      </c>
      <c r="E26" s="3"/>
      <c r="F26" s="3"/>
      <c r="G26">
        <v>7.3800000000000004E-2</v>
      </c>
      <c r="H26">
        <v>8.8200000000000001E-2</v>
      </c>
      <c r="I26">
        <v>9.3700000000000006E-2</v>
      </c>
      <c r="J26">
        <v>4.99E-2</v>
      </c>
      <c r="K26">
        <v>0.46589999999999998</v>
      </c>
      <c r="L26">
        <v>0.68579999999999997</v>
      </c>
      <c r="M26">
        <v>3.3099999999999997E-2</v>
      </c>
      <c r="N26">
        <v>2.2700000000000001E-2</v>
      </c>
      <c r="O26">
        <v>1.805339060846936</v>
      </c>
      <c r="P26">
        <v>1.8103786656862999</v>
      </c>
      <c r="Q26">
        <v>1.8302876086360511</v>
      </c>
      <c r="R26">
        <v>1.8303208290484061</v>
      </c>
      <c r="S26">
        <v>1.8303297990535501</v>
      </c>
      <c r="T26">
        <v>1.830819525762672</v>
      </c>
      <c r="U26">
        <v>1.830882703196717</v>
      </c>
      <c r="V26">
        <v>1.830882703196717</v>
      </c>
    </row>
    <row r="27" spans="1:22" ht="15" customHeight="1" x14ac:dyDescent="0.25">
      <c r="A27" s="123"/>
      <c r="B27" s="3">
        <f t="shared" si="2"/>
        <v>22</v>
      </c>
      <c r="C27" s="3" t="s">
        <v>68</v>
      </c>
      <c r="D27" s="3">
        <v>5</v>
      </c>
      <c r="E27" s="3"/>
      <c r="F27" s="3"/>
      <c r="G27">
        <v>3.49E-2</v>
      </c>
      <c r="H27">
        <v>0.12720000000000001</v>
      </c>
      <c r="I27">
        <v>4.2900000000000001E-2</v>
      </c>
      <c r="J27">
        <v>2.0999999999999999E-3</v>
      </c>
      <c r="K27">
        <v>0.48530000000000001</v>
      </c>
      <c r="L27">
        <v>0.68759999999999999</v>
      </c>
      <c r="M27">
        <v>3.7100000000000001E-2</v>
      </c>
      <c r="N27">
        <v>8.3500000000000005E-2</v>
      </c>
      <c r="O27">
        <v>1.3766369794511311</v>
      </c>
      <c r="P27">
        <v>1.451140375012701</v>
      </c>
      <c r="Q27">
        <v>1.4740815926223809</v>
      </c>
      <c r="R27">
        <v>1.474140192128889</v>
      </c>
      <c r="S27">
        <v>1.4793680218042859</v>
      </c>
      <c r="T27">
        <v>1.480532350661018</v>
      </c>
      <c r="U27">
        <v>1.4805572646619281</v>
      </c>
      <c r="V27">
        <v>1.4805572646619281</v>
      </c>
    </row>
    <row r="28" spans="1:22" ht="15" customHeight="1" x14ac:dyDescent="0.25">
      <c r="A28" s="123"/>
      <c r="B28" s="3">
        <f t="shared" si="2"/>
        <v>23</v>
      </c>
      <c r="C28" s="3" t="s">
        <v>25</v>
      </c>
      <c r="D28" s="3">
        <v>20</v>
      </c>
      <c r="E28" s="3"/>
      <c r="F28" s="3"/>
      <c r="G28">
        <v>2.4299999999999999E-2</v>
      </c>
      <c r="H28">
        <v>0.13769999999999999</v>
      </c>
      <c r="I28">
        <v>4.07E-2</v>
      </c>
      <c r="J28">
        <v>1.0200000000000001E-2</v>
      </c>
      <c r="K28">
        <v>0.48089999999999999</v>
      </c>
      <c r="L28">
        <v>0.68979999999999997</v>
      </c>
      <c r="M28">
        <v>1.72E-2</v>
      </c>
      <c r="N28">
        <v>6.0999999999999999E-2</v>
      </c>
      <c r="O28">
        <v>1.280780004120873</v>
      </c>
      <c r="P28">
        <v>1.3467655915085031</v>
      </c>
      <c r="Q28">
        <v>1.3467964044497771</v>
      </c>
      <c r="R28">
        <v>1.351023920201242</v>
      </c>
      <c r="S28">
        <v>1.3543341177166941</v>
      </c>
      <c r="T28">
        <v>1.355168121749204</v>
      </c>
      <c r="U28">
        <v>1.3551796432153971</v>
      </c>
      <c r="V28">
        <v>1.3551796432153971</v>
      </c>
    </row>
    <row r="29" spans="1:22" ht="15" customHeight="1" x14ac:dyDescent="0.25">
      <c r="A29" s="123"/>
      <c r="B29" s="3">
        <f t="shared" si="2"/>
        <v>24</v>
      </c>
      <c r="C29" s="3" t="s">
        <v>44</v>
      </c>
      <c r="D29" s="3">
        <v>25</v>
      </c>
      <c r="E29" s="3"/>
      <c r="F29" s="3"/>
      <c r="G29">
        <v>2.6200000000000001E-2</v>
      </c>
      <c r="H29">
        <v>0.1358</v>
      </c>
      <c r="I29">
        <v>3.9899999999999998E-2</v>
      </c>
      <c r="J29">
        <v>8.5000000000000006E-3</v>
      </c>
      <c r="K29">
        <v>0.45629999999999998</v>
      </c>
      <c r="L29">
        <v>0.67130000000000001</v>
      </c>
      <c r="M29">
        <v>9.1000000000000004E-3</v>
      </c>
      <c r="N29">
        <v>4.3200000000000002E-2</v>
      </c>
      <c r="O29">
        <v>1.160315139924438</v>
      </c>
      <c r="P29">
        <v>1.16057445105664</v>
      </c>
      <c r="Q29">
        <v>1.179398216097201</v>
      </c>
      <c r="R29">
        <v>1.18584126550521</v>
      </c>
      <c r="S29">
        <v>1.199154774175174</v>
      </c>
      <c r="T29">
        <v>1.1991877549154399</v>
      </c>
      <c r="U29">
        <v>1.199200244554177</v>
      </c>
      <c r="V29">
        <v>1.199200244554177</v>
      </c>
    </row>
    <row r="30" spans="1:22" ht="15" customHeight="1" x14ac:dyDescent="0.25">
      <c r="A30" s="123"/>
      <c r="B30" s="3">
        <f t="shared" si="2"/>
        <v>25</v>
      </c>
      <c r="C30" s="3" t="s">
        <v>107</v>
      </c>
      <c r="D30" s="3">
        <v>17</v>
      </c>
      <c r="E30" s="3"/>
      <c r="F30" s="3"/>
      <c r="G30">
        <v>4.41E-2</v>
      </c>
      <c r="H30">
        <v>0.1179</v>
      </c>
      <c r="I30">
        <v>5.2299999999999999E-2</v>
      </c>
      <c r="J30">
        <v>8.5000000000000006E-3</v>
      </c>
      <c r="K30">
        <v>9.4100000000000003E-2</v>
      </c>
      <c r="L30">
        <v>0.27779999999999999</v>
      </c>
      <c r="M30">
        <v>2.52E-2</v>
      </c>
      <c r="N30">
        <v>6.7100000000000007E-2</v>
      </c>
      <c r="O30">
        <v>1.0438805377852809</v>
      </c>
      <c r="P30">
        <v>1.0842653779697939</v>
      </c>
      <c r="Q30">
        <v>1.088264647100387</v>
      </c>
      <c r="R30">
        <v>1.0910687218967141</v>
      </c>
      <c r="S30">
        <v>1.1057373895405049</v>
      </c>
      <c r="T30">
        <v>1.1058886689651539</v>
      </c>
      <c r="U30">
        <v>1.106050226880825</v>
      </c>
      <c r="V30">
        <v>1.106050226880825</v>
      </c>
    </row>
    <row r="31" spans="1:22" ht="15" customHeight="1" x14ac:dyDescent="0.25">
      <c r="A31" s="123"/>
      <c r="B31" s="3">
        <f t="shared" si="2"/>
        <v>26</v>
      </c>
      <c r="C31" s="3" t="s">
        <v>45</v>
      </c>
      <c r="D31" s="3">
        <v>26</v>
      </c>
      <c r="E31" s="3"/>
      <c r="F31" s="3"/>
      <c r="G31">
        <v>5.0200000000000002E-2</v>
      </c>
      <c r="H31">
        <v>0.1118</v>
      </c>
      <c r="I31">
        <v>7.6100000000000001E-2</v>
      </c>
      <c r="J31">
        <v>3.3599999999999998E-2</v>
      </c>
      <c r="K31">
        <v>0.47070000000000001</v>
      </c>
      <c r="L31">
        <v>0.68049999999999999</v>
      </c>
      <c r="M31">
        <v>1.26E-2</v>
      </c>
      <c r="N31">
        <v>5.9900000000000002E-2</v>
      </c>
      <c r="O31">
        <v>1.5600504495210361</v>
      </c>
      <c r="P31">
        <v>1.5794596446740059</v>
      </c>
      <c r="Q31">
        <v>1.6019270960262471</v>
      </c>
      <c r="R31">
        <v>1.60322864869028</v>
      </c>
      <c r="S31">
        <v>1.6032648522924311</v>
      </c>
      <c r="T31">
        <v>1.6037512570029611</v>
      </c>
      <c r="U31">
        <v>1.603784141491738</v>
      </c>
      <c r="V31">
        <v>1.603784141491738</v>
      </c>
    </row>
    <row r="32" spans="1:22" ht="15" customHeight="1" x14ac:dyDescent="0.25">
      <c r="A32" s="123"/>
      <c r="B32" s="3">
        <f t="shared" si="2"/>
        <v>27</v>
      </c>
      <c r="C32" s="3" t="s">
        <v>42</v>
      </c>
      <c r="D32" s="3">
        <v>26</v>
      </c>
      <c r="E32" s="3"/>
      <c r="F32" s="3"/>
      <c r="G32">
        <v>6.7500000000000004E-2</v>
      </c>
      <c r="H32">
        <v>9.4600000000000004E-2</v>
      </c>
      <c r="I32">
        <v>9.6299999999999997E-2</v>
      </c>
      <c r="J32">
        <v>5.3100000000000001E-2</v>
      </c>
      <c r="K32">
        <v>0.41470000000000001</v>
      </c>
      <c r="L32">
        <v>0.63570000000000004</v>
      </c>
      <c r="M32">
        <v>2.5700000000000001E-2</v>
      </c>
      <c r="N32">
        <v>2.3E-2</v>
      </c>
      <c r="O32">
        <v>1.6806248689578069</v>
      </c>
      <c r="P32">
        <v>1.698561120973243</v>
      </c>
      <c r="Q32">
        <v>1.700037043183136</v>
      </c>
      <c r="R32">
        <v>1.7044666364979211</v>
      </c>
      <c r="S32">
        <v>1.705936972575659</v>
      </c>
      <c r="T32">
        <v>1.708162038786055</v>
      </c>
      <c r="U32">
        <v>1.7082639082543369</v>
      </c>
      <c r="V32">
        <v>1.7082639082543369</v>
      </c>
    </row>
    <row r="33" spans="1:22" ht="15" customHeight="1" x14ac:dyDescent="0.25">
      <c r="A33" s="119"/>
      <c r="B33" s="120"/>
      <c r="C33" s="120"/>
      <c r="D33" s="121"/>
      <c r="E33" s="4" t="s">
        <v>85</v>
      </c>
      <c r="F33" s="4"/>
    </row>
    <row r="34" spans="1:22" ht="15" customHeight="1" x14ac:dyDescent="0.25">
      <c r="A34" s="122" t="s">
        <v>15</v>
      </c>
      <c r="B34" s="3">
        <f>B32+1</f>
        <v>28</v>
      </c>
      <c r="C34" s="3" t="s">
        <v>93</v>
      </c>
      <c r="D34" s="3">
        <v>16.5</v>
      </c>
      <c r="E34" s="3"/>
      <c r="F34" s="3"/>
      <c r="G34">
        <v>3.5700000000000003E-2</v>
      </c>
      <c r="H34">
        <v>0.12640000000000001</v>
      </c>
      <c r="I34">
        <v>5.79E-2</v>
      </c>
      <c r="J34">
        <v>1.78E-2</v>
      </c>
      <c r="K34">
        <v>8.2100000000000006E-2</v>
      </c>
      <c r="L34">
        <v>0.28860000000000002</v>
      </c>
      <c r="M34">
        <v>4.2599999999999999E-2</v>
      </c>
      <c r="N34">
        <v>1.14E-2</v>
      </c>
      <c r="O34">
        <v>0.97205501409844353</v>
      </c>
      <c r="P34">
        <v>1.0093033821885571</v>
      </c>
      <c r="Q34">
        <v>1.014183285772845</v>
      </c>
      <c r="R34">
        <v>1.0196274616614129</v>
      </c>
      <c r="S34">
        <v>1.019826270007931</v>
      </c>
      <c r="T34">
        <v>1.0218907296197779</v>
      </c>
      <c r="U34">
        <v>1.02220698614841</v>
      </c>
      <c r="V34">
        <v>1.02220698614841</v>
      </c>
    </row>
    <row r="35" spans="1:22" ht="15" customHeight="1" x14ac:dyDescent="0.25">
      <c r="A35" s="123"/>
      <c r="B35" s="3">
        <f t="shared" ref="B35:B42" si="3">B34+1</f>
        <v>29</v>
      </c>
      <c r="C35" s="3" t="s">
        <v>45</v>
      </c>
      <c r="D35" s="3">
        <v>17.5</v>
      </c>
      <c r="E35" s="3"/>
      <c r="F35" s="3"/>
      <c r="G35">
        <v>1.38E-2</v>
      </c>
      <c r="H35">
        <v>0.1482</v>
      </c>
      <c r="I35">
        <v>4.53E-2</v>
      </c>
      <c r="J35">
        <v>1.89E-2</v>
      </c>
      <c r="K35">
        <v>0.12039999999999999</v>
      </c>
      <c r="L35">
        <v>0.32269999999999999</v>
      </c>
      <c r="M35">
        <v>4.7300000000000002E-2</v>
      </c>
      <c r="N35">
        <v>1.9699999999999999E-2</v>
      </c>
      <c r="O35">
        <v>0.69798238888178099</v>
      </c>
      <c r="P35">
        <v>0.84716645860324147</v>
      </c>
      <c r="Q35">
        <v>0.84741616534983311</v>
      </c>
      <c r="R35">
        <v>0.89109298906534462</v>
      </c>
      <c r="S35">
        <v>0.90757574301265354</v>
      </c>
      <c r="T35">
        <v>0.91700406217573172</v>
      </c>
      <c r="U35">
        <v>0.91703917824192271</v>
      </c>
      <c r="V35">
        <v>0.91703917824192271</v>
      </c>
    </row>
    <row r="36" spans="1:22" ht="15" customHeight="1" x14ac:dyDescent="0.25">
      <c r="A36" s="123"/>
      <c r="B36" s="3">
        <f t="shared" si="3"/>
        <v>30</v>
      </c>
      <c r="C36" s="3" t="s">
        <v>16</v>
      </c>
      <c r="D36" s="3">
        <v>32</v>
      </c>
      <c r="E36" s="3"/>
      <c r="F36" s="3"/>
      <c r="G36">
        <v>6.4600000000000005E-2</v>
      </c>
      <c r="H36">
        <v>9.74E-2</v>
      </c>
      <c r="I36">
        <v>8.4400000000000003E-2</v>
      </c>
      <c r="J36">
        <v>4.0800000000000003E-2</v>
      </c>
      <c r="K36">
        <v>0.51090000000000002</v>
      </c>
      <c r="L36">
        <v>0.73829999999999996</v>
      </c>
      <c r="M36">
        <v>4.5400000000000003E-2</v>
      </c>
      <c r="N36">
        <v>1.06E-2</v>
      </c>
      <c r="O36">
        <v>1.7548174680893871</v>
      </c>
      <c r="P36">
        <v>1.764084517057648</v>
      </c>
      <c r="Q36">
        <v>1.7694185345173989</v>
      </c>
      <c r="R36">
        <v>1.769564663868358</v>
      </c>
      <c r="S36">
        <v>1.769739780741312</v>
      </c>
      <c r="T36">
        <v>1.769740165613124</v>
      </c>
      <c r="U36">
        <v>1.769745704350222</v>
      </c>
      <c r="V36">
        <v>1.769745704350222</v>
      </c>
    </row>
    <row r="37" spans="1:22" ht="15" customHeight="1" x14ac:dyDescent="0.25">
      <c r="A37" s="123"/>
      <c r="B37" s="3">
        <f t="shared" si="3"/>
        <v>31</v>
      </c>
      <c r="C37" s="12" t="s">
        <v>113</v>
      </c>
      <c r="D37" s="3">
        <v>10</v>
      </c>
      <c r="E37" s="3"/>
      <c r="F37" s="3"/>
      <c r="G37">
        <v>6.8000000000000005E-2</v>
      </c>
      <c r="H37">
        <v>9.4E-2</v>
      </c>
      <c r="I37">
        <v>9.4299999999999995E-2</v>
      </c>
      <c r="J37">
        <v>5.0799999999999998E-2</v>
      </c>
      <c r="K37">
        <v>0.10970000000000001</v>
      </c>
      <c r="L37">
        <v>0.33400000000000002</v>
      </c>
      <c r="M37">
        <v>4.9099999999999998E-2</v>
      </c>
      <c r="N37">
        <v>1.2500000000000001E-2</v>
      </c>
      <c r="O37">
        <v>1.538914098866309</v>
      </c>
      <c r="P37">
        <v>1.5641578038329531</v>
      </c>
      <c r="Q37">
        <v>1.5649233080420071</v>
      </c>
      <c r="R37">
        <v>1.5659740578895349</v>
      </c>
      <c r="S37">
        <v>1.5659776711529081</v>
      </c>
      <c r="T37">
        <v>1.566029515927714</v>
      </c>
      <c r="U37">
        <v>1.566171780902043</v>
      </c>
      <c r="V37">
        <v>1.566171780902043</v>
      </c>
    </row>
    <row r="38" spans="1:22" ht="15" customHeight="1" x14ac:dyDescent="0.25">
      <c r="A38" s="123"/>
      <c r="B38" s="3">
        <f t="shared" si="3"/>
        <v>32</v>
      </c>
      <c r="C38" s="3" t="s">
        <v>82</v>
      </c>
      <c r="D38" s="3">
        <v>8.5</v>
      </c>
      <c r="E38" s="3"/>
      <c r="F38" s="3"/>
      <c r="G38">
        <v>5.6099999999999997E-2</v>
      </c>
      <c r="H38">
        <v>0.106</v>
      </c>
      <c r="I38">
        <v>8.4400000000000003E-2</v>
      </c>
      <c r="J38">
        <v>4.1500000000000002E-2</v>
      </c>
      <c r="K38">
        <v>0.4889</v>
      </c>
      <c r="L38">
        <v>0.71319999999999995</v>
      </c>
      <c r="M38">
        <v>4.7800000000000002E-2</v>
      </c>
      <c r="N38">
        <v>1.83E-2</v>
      </c>
      <c r="O38">
        <v>1.644246129262626</v>
      </c>
      <c r="P38">
        <v>1.664567658602855</v>
      </c>
      <c r="Q38">
        <v>1.66698393578778</v>
      </c>
      <c r="R38">
        <v>1.671827592763101</v>
      </c>
      <c r="S38">
        <v>1.6721834942058731</v>
      </c>
      <c r="T38">
        <v>1.6725673617439889</v>
      </c>
      <c r="U38">
        <v>1.6726231649678709</v>
      </c>
      <c r="V38">
        <v>1.6726231649678709</v>
      </c>
    </row>
    <row r="39" spans="1:22" ht="15" customHeight="1" x14ac:dyDescent="0.25">
      <c r="A39" s="123"/>
      <c r="B39" s="3">
        <f t="shared" si="3"/>
        <v>33</v>
      </c>
      <c r="C39" s="3" t="s">
        <v>28</v>
      </c>
      <c r="D39" s="3">
        <v>11.5</v>
      </c>
      <c r="E39" s="3"/>
      <c r="F39" s="3"/>
      <c r="G39">
        <v>4.2799999999999998E-2</v>
      </c>
      <c r="H39">
        <v>0.1192</v>
      </c>
      <c r="I39">
        <v>5.3699999999999998E-2</v>
      </c>
      <c r="J39">
        <v>1.03E-2</v>
      </c>
      <c r="K39">
        <v>0.48249999999999998</v>
      </c>
      <c r="L39">
        <v>0.71540000000000004</v>
      </c>
      <c r="M39">
        <v>5.9400000000000001E-2</v>
      </c>
      <c r="N39">
        <v>1.24E-2</v>
      </c>
      <c r="O39">
        <v>1.3211598382823919</v>
      </c>
      <c r="P39">
        <v>1.3299237196544731</v>
      </c>
      <c r="Q39">
        <v>1.42076487465374</v>
      </c>
      <c r="R39">
        <v>1.424244853757475</v>
      </c>
      <c r="S39">
        <v>1.434018957034811</v>
      </c>
      <c r="T39">
        <v>1.4376412445806479</v>
      </c>
      <c r="U39">
        <v>1.437670327809482</v>
      </c>
      <c r="V39">
        <v>1.437670327809482</v>
      </c>
    </row>
    <row r="40" spans="1:22" ht="15" customHeight="1" x14ac:dyDescent="0.25">
      <c r="A40" s="123"/>
      <c r="B40" s="3">
        <f t="shared" si="3"/>
        <v>34</v>
      </c>
      <c r="C40" s="3" t="s">
        <v>42</v>
      </c>
      <c r="D40" s="3">
        <v>20</v>
      </c>
      <c r="E40" s="5"/>
      <c r="F40" s="5"/>
      <c r="G40">
        <v>5.5300000000000002E-2</v>
      </c>
      <c r="H40">
        <v>0.1067</v>
      </c>
      <c r="I40">
        <v>6.4199999999999993E-2</v>
      </c>
      <c r="J40">
        <v>2.0400000000000001E-2</v>
      </c>
      <c r="K40">
        <v>0.1166</v>
      </c>
      <c r="L40">
        <v>0.254</v>
      </c>
      <c r="M40">
        <v>7.7899999999999997E-2</v>
      </c>
      <c r="N40">
        <v>3.5700000000000003E-2</v>
      </c>
      <c r="O40">
        <v>1.248079268005363</v>
      </c>
      <c r="P40">
        <v>1.306041523194869</v>
      </c>
      <c r="Q40">
        <v>1.3167773413989501</v>
      </c>
      <c r="R40">
        <v>1.3191309726249161</v>
      </c>
      <c r="S40">
        <v>1.319594241115537</v>
      </c>
      <c r="T40">
        <v>1.333349932139289</v>
      </c>
      <c r="U40">
        <v>1.333375339984272</v>
      </c>
      <c r="V40">
        <v>1.333375339984272</v>
      </c>
    </row>
    <row r="41" spans="1:22" ht="15" customHeight="1" x14ac:dyDescent="0.25">
      <c r="A41" s="123"/>
      <c r="B41" s="3">
        <f t="shared" si="3"/>
        <v>35</v>
      </c>
      <c r="C41" s="3" t="s">
        <v>52</v>
      </c>
      <c r="D41" s="3">
        <v>2.5</v>
      </c>
      <c r="E41" s="5"/>
      <c r="F41" s="5"/>
      <c r="G41">
        <v>4.2799999999999998E-2</v>
      </c>
      <c r="H41">
        <v>0.1193</v>
      </c>
      <c r="I41">
        <v>7.5899999999999995E-2</v>
      </c>
      <c r="J41">
        <v>3.5200000000000002E-2</v>
      </c>
      <c r="K41">
        <v>0.12</v>
      </c>
      <c r="L41">
        <v>0.29980000000000001</v>
      </c>
      <c r="M41">
        <v>5.67E-2</v>
      </c>
      <c r="N41">
        <v>1.3899999999999999E-2</v>
      </c>
      <c r="O41">
        <v>1.204953129811843</v>
      </c>
      <c r="P41">
        <v>1.2244650075947781</v>
      </c>
      <c r="Q41">
        <v>1.225276411458776</v>
      </c>
      <c r="R41">
        <v>1.2511113078558489</v>
      </c>
      <c r="S41">
        <v>1.253118798869173</v>
      </c>
      <c r="T41">
        <v>1.2531642142971271</v>
      </c>
      <c r="U41">
        <v>1.2539878544450831</v>
      </c>
      <c r="V41">
        <v>1.2539878544450831</v>
      </c>
    </row>
    <row r="42" spans="1:22" ht="15" customHeight="1" x14ac:dyDescent="0.25">
      <c r="A42" s="123"/>
      <c r="B42" s="6">
        <f t="shared" si="3"/>
        <v>36</v>
      </c>
      <c r="C42" s="6" t="s">
        <v>44</v>
      </c>
      <c r="D42" s="6">
        <v>27.5</v>
      </c>
      <c r="E42" s="7"/>
      <c r="F42" s="7"/>
      <c r="G42">
        <v>5.79E-2</v>
      </c>
      <c r="H42">
        <v>0.1042</v>
      </c>
      <c r="I42">
        <v>8.2500000000000004E-2</v>
      </c>
      <c r="J42">
        <v>3.9399999999999998E-2</v>
      </c>
      <c r="K42">
        <v>0.10929999999999999</v>
      </c>
      <c r="L42">
        <v>0.28070000000000001</v>
      </c>
      <c r="M42">
        <v>6.7199999999999996E-2</v>
      </c>
      <c r="N42">
        <v>2.5999999999999999E-2</v>
      </c>
      <c r="O42">
        <v>1.356535339613218</v>
      </c>
      <c r="P42">
        <v>1.389778525270291</v>
      </c>
      <c r="Q42">
        <v>1.4033910275844099</v>
      </c>
      <c r="R42">
        <v>1.41360763856759</v>
      </c>
      <c r="S42">
        <v>1.4136136598665261</v>
      </c>
      <c r="T42">
        <v>1.417254348144974</v>
      </c>
      <c r="U42">
        <v>1.4172818841949191</v>
      </c>
      <c r="V42">
        <v>1.4172818841949191</v>
      </c>
    </row>
    <row r="43" spans="1:22" ht="15" customHeight="1" x14ac:dyDescent="0.25">
      <c r="A43" s="119"/>
      <c r="B43" s="120"/>
      <c r="C43" s="120"/>
      <c r="D43" s="121"/>
      <c r="E43" s="4" t="s">
        <v>114</v>
      </c>
      <c r="F43" s="8"/>
      <c r="G43" s="9"/>
      <c r="H43" s="10"/>
      <c r="I43" s="10"/>
      <c r="J43" s="10"/>
      <c r="K43" s="10"/>
      <c r="L43" s="10"/>
      <c r="M43" s="10"/>
      <c r="N43" s="11"/>
    </row>
  </sheetData>
  <mergeCells count="15">
    <mergeCell ref="O1:V1"/>
    <mergeCell ref="O2:V2"/>
    <mergeCell ref="A33:D33"/>
    <mergeCell ref="A34:A42"/>
    <mergeCell ref="A43:D43"/>
    <mergeCell ref="A4:A12"/>
    <mergeCell ref="A13:D13"/>
    <mergeCell ref="A14:A22"/>
    <mergeCell ref="A23:D23"/>
    <mergeCell ref="A24:A3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3"/>
  <sheetViews>
    <sheetView zoomScale="60" zoomScaleNormal="60" workbookViewId="0">
      <selection activeCell="N29" sqref="N29"/>
    </sheetView>
  </sheetViews>
  <sheetFormatPr baseColWidth="10" defaultColWidth="8.88671875" defaultRowHeight="13.2" x14ac:dyDescent="0.25"/>
  <cols>
    <col min="1" max="1" width="11.5546875" style="15" customWidth="1"/>
    <col min="2" max="2" width="18.109375" style="15" customWidth="1"/>
    <col min="3" max="3" width="11.5546875" style="15" customWidth="1"/>
    <col min="4" max="4" width="17.33203125" style="15" customWidth="1"/>
    <col min="5" max="5" width="23" style="15" customWidth="1"/>
    <col min="6" max="6" width="14.6640625" style="15" customWidth="1"/>
    <col min="7" max="1025" width="11.5546875" style="15" customWidth="1"/>
  </cols>
  <sheetData>
    <row r="1" spans="1:22" ht="17.399999999999999" customHeight="1" x14ac:dyDescent="0.3">
      <c r="G1" s="124" t="s">
        <v>0</v>
      </c>
      <c r="H1" s="125"/>
      <c r="I1" s="125"/>
      <c r="J1" s="125"/>
      <c r="K1" s="125"/>
      <c r="L1" s="125"/>
      <c r="M1" s="125"/>
      <c r="N1" s="126"/>
      <c r="O1" s="117" t="s">
        <v>1</v>
      </c>
      <c r="P1" s="118"/>
      <c r="Q1" s="118"/>
      <c r="R1" s="118"/>
      <c r="S1" s="118"/>
      <c r="T1" s="118"/>
      <c r="U1" s="118"/>
      <c r="V1" s="118"/>
    </row>
    <row r="2" spans="1:22" ht="17.399999999999999" customHeight="1" x14ac:dyDescent="0.3">
      <c r="G2" s="127" t="s">
        <v>2</v>
      </c>
      <c r="H2" s="121"/>
      <c r="I2" s="128" t="s">
        <v>3</v>
      </c>
      <c r="J2" s="121"/>
      <c r="K2" s="128" t="s">
        <v>4</v>
      </c>
      <c r="L2" s="121"/>
      <c r="M2" s="128" t="s">
        <v>5</v>
      </c>
      <c r="N2" s="121"/>
      <c r="O2" s="117" t="s">
        <v>6</v>
      </c>
      <c r="P2" s="118"/>
      <c r="Q2" s="118"/>
      <c r="R2" s="118"/>
      <c r="S2" s="118"/>
      <c r="T2" s="118"/>
      <c r="U2" s="118"/>
      <c r="V2" s="118"/>
    </row>
    <row r="3" spans="1:22" ht="17.399999999999999" customHeight="1" x14ac:dyDescent="0.3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2" t="s">
        <v>13</v>
      </c>
      <c r="H3" s="1" t="s">
        <v>14</v>
      </c>
      <c r="I3" s="1" t="s">
        <v>13</v>
      </c>
      <c r="J3" s="1" t="s">
        <v>14</v>
      </c>
      <c r="K3" s="1" t="s">
        <v>13</v>
      </c>
      <c r="L3" s="1" t="s">
        <v>14</v>
      </c>
      <c r="M3" s="1" t="s">
        <v>13</v>
      </c>
      <c r="N3" s="1" t="s">
        <v>14</v>
      </c>
      <c r="O3" s="16">
        <v>2</v>
      </c>
      <c r="P3" s="16">
        <v>3</v>
      </c>
      <c r="Q3" s="16">
        <v>4</v>
      </c>
      <c r="R3" s="16">
        <v>5</v>
      </c>
      <c r="S3" s="16">
        <v>6</v>
      </c>
      <c r="T3" s="16">
        <v>7</v>
      </c>
      <c r="U3" s="16">
        <v>8</v>
      </c>
      <c r="V3" s="16">
        <v>9</v>
      </c>
    </row>
    <row r="4" spans="1:22" ht="15" customHeight="1" x14ac:dyDescent="0.25">
      <c r="A4" s="122" t="s">
        <v>15</v>
      </c>
      <c r="B4" s="3">
        <v>1</v>
      </c>
      <c r="C4" s="3" t="s">
        <v>26</v>
      </c>
      <c r="D4" s="3">
        <v>7</v>
      </c>
      <c r="E4" s="3"/>
      <c r="F4" s="3" t="s">
        <v>115</v>
      </c>
      <c r="G4">
        <v>8.0999999999999996E-3</v>
      </c>
      <c r="H4">
        <v>0.17</v>
      </c>
      <c r="I4">
        <v>8.5000000000000006E-3</v>
      </c>
      <c r="J4">
        <v>4.5400000000000003E-2</v>
      </c>
      <c r="K4">
        <v>8.0799999999999997E-2</v>
      </c>
      <c r="L4">
        <v>0.29720000000000002</v>
      </c>
      <c r="M4">
        <v>2.64E-2</v>
      </c>
      <c r="N4">
        <v>7.3700000000000002E-2</v>
      </c>
      <c r="O4">
        <v>0.22239955960674049</v>
      </c>
      <c r="P4">
        <v>0.33785674216451989</v>
      </c>
      <c r="Q4">
        <v>0.37759750218585131</v>
      </c>
      <c r="R4">
        <v>0.3786379230961649</v>
      </c>
      <c r="S4">
        <v>0.3810343984092105</v>
      </c>
      <c r="T4">
        <v>0.38104322338367869</v>
      </c>
      <c r="U4">
        <v>0.38118218589733049</v>
      </c>
      <c r="V4">
        <v>0.38118218589733049</v>
      </c>
    </row>
    <row r="5" spans="1:22" ht="15" customHeight="1" x14ac:dyDescent="0.25">
      <c r="A5" s="123"/>
      <c r="B5" s="3">
        <f t="shared" ref="B5:B12" si="0">B4+1</f>
        <v>2</v>
      </c>
      <c r="C5" s="3" t="s">
        <v>23</v>
      </c>
      <c r="D5" s="3">
        <v>2.5</v>
      </c>
      <c r="E5" s="3"/>
      <c r="F5" s="3"/>
      <c r="G5">
        <v>5.1000000000000004E-3</v>
      </c>
      <c r="H5">
        <v>0.16719999999999999</v>
      </c>
      <c r="I5">
        <v>1.0800000000000001E-2</v>
      </c>
      <c r="J5">
        <v>4.1000000000000002E-2</v>
      </c>
      <c r="K5">
        <v>0.1123</v>
      </c>
      <c r="L5">
        <v>0.32690000000000002</v>
      </c>
      <c r="M5">
        <v>3.6400000000000002E-2</v>
      </c>
      <c r="N5">
        <v>8.3799999999999999E-2</v>
      </c>
      <c r="O5">
        <v>0.36726997675064921</v>
      </c>
      <c r="P5">
        <v>0.48001911634510519</v>
      </c>
      <c r="Q5">
        <v>0.53775295958789737</v>
      </c>
      <c r="R5">
        <v>0.5378218458636248</v>
      </c>
      <c r="S5">
        <v>0.53878682234606157</v>
      </c>
      <c r="T5">
        <v>0.53933262949829464</v>
      </c>
      <c r="U5">
        <v>0.5393369334974194</v>
      </c>
      <c r="V5">
        <v>0.5393369334974194</v>
      </c>
    </row>
    <row r="6" spans="1:22" ht="15" customHeight="1" x14ac:dyDescent="0.25">
      <c r="A6" s="123"/>
      <c r="B6" s="3">
        <f t="shared" si="0"/>
        <v>3</v>
      </c>
      <c r="C6" s="3" t="s">
        <v>19</v>
      </c>
      <c r="D6" s="3">
        <v>8</v>
      </c>
      <c r="E6" s="3"/>
      <c r="F6" s="3"/>
      <c r="G6">
        <v>2.7000000000000001E-3</v>
      </c>
      <c r="H6">
        <v>0.1593</v>
      </c>
      <c r="I6">
        <v>2.3400000000000001E-2</v>
      </c>
      <c r="J6">
        <v>2.8500000000000001E-2</v>
      </c>
      <c r="K6">
        <v>0.1075</v>
      </c>
      <c r="L6">
        <v>0.33229999999999998</v>
      </c>
      <c r="M6">
        <v>3.3099999999999997E-2</v>
      </c>
      <c r="N6">
        <v>8.0399999999999999E-2</v>
      </c>
      <c r="O6">
        <v>0.3876254178115312</v>
      </c>
      <c r="P6">
        <v>0.48345010944666372</v>
      </c>
      <c r="Q6">
        <v>0.58112614740054458</v>
      </c>
      <c r="R6">
        <v>0.58155048883258043</v>
      </c>
      <c r="S6">
        <v>0.58306866968097315</v>
      </c>
      <c r="T6">
        <v>0.58325435067936926</v>
      </c>
      <c r="U6">
        <v>0.58336761892929723</v>
      </c>
      <c r="V6">
        <v>0.58336761892929723</v>
      </c>
    </row>
    <row r="7" spans="1:22" ht="15" customHeight="1" x14ac:dyDescent="0.25">
      <c r="A7" s="123"/>
      <c r="B7" s="3">
        <f t="shared" si="0"/>
        <v>4</v>
      </c>
      <c r="C7" s="3" t="s">
        <v>116</v>
      </c>
      <c r="D7" s="3">
        <v>2.5</v>
      </c>
      <c r="E7" s="3"/>
      <c r="F7" s="3"/>
      <c r="G7">
        <v>7.4999999999999997E-3</v>
      </c>
      <c r="H7">
        <v>0.15479999999999999</v>
      </c>
      <c r="I7">
        <v>1.5599999999999999E-2</v>
      </c>
      <c r="J7">
        <v>3.1E-2</v>
      </c>
      <c r="K7">
        <v>6.0199999999999997E-2</v>
      </c>
      <c r="L7">
        <v>0.2492</v>
      </c>
      <c r="M7">
        <v>4.87E-2</v>
      </c>
      <c r="N7">
        <v>9.5100000000000004E-2</v>
      </c>
      <c r="O7">
        <v>0.25245210777027433</v>
      </c>
      <c r="P7">
        <v>0.54688170997133601</v>
      </c>
      <c r="Q7">
        <v>0.55170524645882357</v>
      </c>
      <c r="R7">
        <v>0.55356611511632547</v>
      </c>
      <c r="S7">
        <v>0.55476523185650761</v>
      </c>
      <c r="T7">
        <v>0.55506547821492114</v>
      </c>
      <c r="U7">
        <v>0.5553452217904018</v>
      </c>
      <c r="V7">
        <v>0.5553452217904018</v>
      </c>
    </row>
    <row r="8" spans="1:22" ht="15" customHeight="1" x14ac:dyDescent="0.25">
      <c r="A8" s="123"/>
      <c r="B8" s="3">
        <f t="shared" si="0"/>
        <v>5</v>
      </c>
      <c r="C8" s="3" t="s">
        <v>117</v>
      </c>
      <c r="D8" s="3">
        <v>0</v>
      </c>
      <c r="E8" s="3"/>
      <c r="F8" s="3"/>
      <c r="G8">
        <v>1.7600000000000001E-2</v>
      </c>
      <c r="H8">
        <v>0.14460000000000001</v>
      </c>
      <c r="I8">
        <v>2.69E-2</v>
      </c>
      <c r="J8">
        <v>1.9199999999999998E-2</v>
      </c>
      <c r="K8">
        <v>6.9699999999999998E-2</v>
      </c>
      <c r="L8">
        <v>0.27739999999999998</v>
      </c>
      <c r="M8">
        <v>3.49E-2</v>
      </c>
      <c r="N8">
        <v>8.2000000000000003E-2</v>
      </c>
      <c r="O8">
        <v>0.84128082573396257</v>
      </c>
      <c r="P8">
        <v>0.90761767380693692</v>
      </c>
      <c r="Q8">
        <v>0.90826964557709378</v>
      </c>
      <c r="R8">
        <v>0.91057475178051905</v>
      </c>
      <c r="S8">
        <v>0.91148253802632173</v>
      </c>
      <c r="T8">
        <v>0.91221365918956998</v>
      </c>
      <c r="U8">
        <v>0.91244920400136376</v>
      </c>
      <c r="V8">
        <v>0.91244920400136376</v>
      </c>
    </row>
    <row r="9" spans="1:22" ht="15" customHeight="1" x14ac:dyDescent="0.25">
      <c r="A9" s="123"/>
      <c r="B9" s="3">
        <f t="shared" si="0"/>
        <v>6</v>
      </c>
      <c r="C9" s="3" t="s">
        <v>47</v>
      </c>
      <c r="D9" s="3">
        <v>6.5</v>
      </c>
      <c r="E9" s="3"/>
      <c r="F9" s="3"/>
      <c r="G9">
        <v>3.0200000000000001E-2</v>
      </c>
      <c r="H9">
        <v>0.13189999999999999</v>
      </c>
      <c r="I9">
        <v>3.6700000000000003E-2</v>
      </c>
      <c r="J9">
        <v>8.2000000000000007E-3</v>
      </c>
      <c r="K9">
        <v>6.6699999999999995E-2</v>
      </c>
      <c r="L9">
        <v>0.30409999999999998</v>
      </c>
      <c r="M9">
        <v>2.1000000000000001E-2</v>
      </c>
      <c r="N9">
        <v>6.8400000000000002E-2</v>
      </c>
      <c r="O9">
        <v>0.89972715068271014</v>
      </c>
      <c r="P9">
        <v>0.92957722794657172</v>
      </c>
      <c r="Q9">
        <v>0.93191567712797585</v>
      </c>
      <c r="R9">
        <v>0.93208686258828077</v>
      </c>
      <c r="S9">
        <v>0.93215631524351272</v>
      </c>
      <c r="T9">
        <v>0.93395936220311104</v>
      </c>
      <c r="U9">
        <v>0.93426225777205141</v>
      </c>
      <c r="V9">
        <v>0.93426225777205141</v>
      </c>
    </row>
    <row r="10" spans="1:22" ht="15" customHeight="1" x14ac:dyDescent="0.25">
      <c r="A10" s="123"/>
      <c r="B10" s="3">
        <f t="shared" si="0"/>
        <v>7</v>
      </c>
      <c r="C10" s="3" t="s">
        <v>118</v>
      </c>
      <c r="D10" s="3">
        <v>10</v>
      </c>
      <c r="E10" s="3"/>
      <c r="F10" s="3"/>
      <c r="G10">
        <v>1.4200000000000001E-2</v>
      </c>
      <c r="H10">
        <v>0.14779999999999999</v>
      </c>
      <c r="I10">
        <v>2.86E-2</v>
      </c>
      <c r="J10">
        <v>1.9199999999999998E-2</v>
      </c>
      <c r="K10">
        <v>0.1036</v>
      </c>
      <c r="L10">
        <v>0.34449999999999997</v>
      </c>
      <c r="M10">
        <v>8.3999999999999995E-3</v>
      </c>
      <c r="N10">
        <v>5.4699999999999999E-2</v>
      </c>
      <c r="O10">
        <v>0.56557738733020291</v>
      </c>
      <c r="P10">
        <v>0.58812681616064211</v>
      </c>
      <c r="Q10">
        <v>0.65448800626652293</v>
      </c>
      <c r="R10">
        <v>0.65465366671279002</v>
      </c>
      <c r="S10">
        <v>0.65601172868763968</v>
      </c>
      <c r="T10">
        <v>0.65602033540304183</v>
      </c>
      <c r="U10">
        <v>0.65615465307936427</v>
      </c>
      <c r="V10">
        <v>0.65615465307936427</v>
      </c>
    </row>
    <row r="11" spans="1:22" ht="15" customHeight="1" x14ac:dyDescent="0.25">
      <c r="A11" s="123"/>
      <c r="B11" s="3">
        <f t="shared" si="0"/>
        <v>8</v>
      </c>
      <c r="C11" s="3" t="s">
        <v>113</v>
      </c>
      <c r="D11" s="3">
        <v>10</v>
      </c>
      <c r="E11" s="3"/>
      <c r="F11" s="3"/>
      <c r="G11">
        <v>5.4999999999999997E-3</v>
      </c>
      <c r="H11">
        <v>0.16750000000000001</v>
      </c>
      <c r="I11">
        <v>1.78E-2</v>
      </c>
      <c r="J11">
        <v>3.6499999999999998E-2</v>
      </c>
      <c r="K11">
        <v>0.105</v>
      </c>
      <c r="L11">
        <v>0.34420000000000001</v>
      </c>
      <c r="M11">
        <v>9.7999999999999997E-3</v>
      </c>
      <c r="N11">
        <v>4.8399999999999999E-2</v>
      </c>
      <c r="O11">
        <v>0.44435234413287278</v>
      </c>
      <c r="P11">
        <v>0.44437460914352223</v>
      </c>
      <c r="Q11">
        <v>0.53638575938392363</v>
      </c>
      <c r="R11">
        <v>0.54511418865155759</v>
      </c>
      <c r="S11">
        <v>0.5463653755188409</v>
      </c>
      <c r="T11">
        <v>0.54740371283227007</v>
      </c>
      <c r="U11">
        <v>0.5474037674401222</v>
      </c>
      <c r="V11">
        <v>0.5474037674401222</v>
      </c>
    </row>
    <row r="12" spans="1:22" ht="15" customHeight="1" x14ac:dyDescent="0.25">
      <c r="A12" s="123"/>
      <c r="B12" s="3">
        <f t="shared" si="0"/>
        <v>9</v>
      </c>
      <c r="C12" s="3" t="s">
        <v>72</v>
      </c>
      <c r="D12" s="3">
        <v>7</v>
      </c>
      <c r="E12" s="3"/>
      <c r="F12" s="3"/>
      <c r="G12">
        <v>2.1299999999999999E-2</v>
      </c>
      <c r="H12">
        <v>0.14080000000000001</v>
      </c>
      <c r="I12">
        <v>4.7899999999999998E-2</v>
      </c>
      <c r="J12">
        <v>1.67E-2</v>
      </c>
      <c r="K12">
        <v>8.3000000000000004E-2</v>
      </c>
      <c r="L12">
        <v>0.31830000000000003</v>
      </c>
      <c r="M12">
        <v>1.14E-2</v>
      </c>
      <c r="N12">
        <v>4.9099999999999998E-2</v>
      </c>
      <c r="O12">
        <v>0.9301814700192913</v>
      </c>
      <c r="P12">
        <v>0.94508849808928863</v>
      </c>
      <c r="Q12">
        <v>0.97297279426964944</v>
      </c>
      <c r="R12">
        <v>0.99269227701459495</v>
      </c>
      <c r="S12">
        <v>0.99300571178077079</v>
      </c>
      <c r="T12">
        <v>0.99317775361622374</v>
      </c>
      <c r="U12">
        <v>0.99317796495235255</v>
      </c>
      <c r="V12">
        <v>0.99317796495235255</v>
      </c>
    </row>
    <row r="13" spans="1:22" ht="15" customHeight="1" x14ac:dyDescent="0.25">
      <c r="A13" s="119"/>
      <c r="B13" s="120"/>
      <c r="C13" s="120"/>
      <c r="D13" s="121"/>
      <c r="E13" s="4" t="s">
        <v>119</v>
      </c>
      <c r="F13" s="4" t="s">
        <v>120</v>
      </c>
    </row>
    <row r="14" spans="1:22" ht="15" customHeight="1" x14ac:dyDescent="0.25">
      <c r="A14" s="122" t="s">
        <v>15</v>
      </c>
      <c r="B14" s="3">
        <f>B12+1</f>
        <v>10</v>
      </c>
      <c r="C14" s="3" t="s">
        <v>82</v>
      </c>
      <c r="D14" s="3">
        <v>9</v>
      </c>
      <c r="E14" s="3"/>
      <c r="F14" s="3"/>
      <c r="G14">
        <v>4.7000000000000002E-3</v>
      </c>
      <c r="H14">
        <v>0.15740000000000001</v>
      </c>
      <c r="I14">
        <v>7.1000000000000004E-3</v>
      </c>
      <c r="J14">
        <v>3.73E-2</v>
      </c>
      <c r="K14">
        <v>5.9299999999999999E-2</v>
      </c>
      <c r="L14">
        <v>0.28460000000000002</v>
      </c>
      <c r="M14">
        <v>1.35E-2</v>
      </c>
      <c r="N14">
        <v>6.0499999999999998E-2</v>
      </c>
      <c r="O14">
        <v>0.38917090467402687</v>
      </c>
      <c r="P14">
        <v>0.42751296476089301</v>
      </c>
      <c r="Q14">
        <v>0.42994266567239348</v>
      </c>
      <c r="R14">
        <v>0.4299429096626331</v>
      </c>
      <c r="S14">
        <v>0.43161493872595119</v>
      </c>
      <c r="T14">
        <v>0.43161823704168029</v>
      </c>
      <c r="U14">
        <v>0.43187270393857319</v>
      </c>
      <c r="V14">
        <v>0.43187270393857319</v>
      </c>
    </row>
    <row r="15" spans="1:22" ht="15" customHeight="1" x14ac:dyDescent="0.25">
      <c r="A15" s="123"/>
      <c r="B15" s="3">
        <f t="shared" ref="B15:B22" si="1">B14+1</f>
        <v>11</v>
      </c>
      <c r="C15" s="3" t="s">
        <v>72</v>
      </c>
      <c r="D15" s="3">
        <v>7</v>
      </c>
      <c r="E15" s="3"/>
      <c r="F15" s="3"/>
      <c r="G15">
        <v>3.0000000000000001E-3</v>
      </c>
      <c r="H15">
        <v>0.16500000000000001</v>
      </c>
      <c r="I15">
        <v>4.4000000000000003E-3</v>
      </c>
      <c r="J15">
        <v>4.5999999999999999E-2</v>
      </c>
      <c r="K15">
        <v>7.1400000000000005E-2</v>
      </c>
      <c r="L15">
        <v>0.29399999999999998</v>
      </c>
      <c r="M15">
        <v>2.1399999999999999E-2</v>
      </c>
      <c r="N15">
        <v>5.7299999999999997E-2</v>
      </c>
      <c r="O15">
        <v>0.90085621748144218</v>
      </c>
      <c r="P15">
        <v>0.90160071169490041</v>
      </c>
      <c r="Q15">
        <v>0.90230808118045602</v>
      </c>
      <c r="R15">
        <v>0.90233639761328299</v>
      </c>
      <c r="S15">
        <v>0.90234264564046174</v>
      </c>
      <c r="T15">
        <v>0.90250900299867232</v>
      </c>
      <c r="U15">
        <v>0.90255854741806463</v>
      </c>
      <c r="V15">
        <v>0.90255854741806463</v>
      </c>
    </row>
    <row r="16" spans="1:22" ht="15" customHeight="1" x14ac:dyDescent="0.25">
      <c r="A16" s="123"/>
      <c r="B16" s="3">
        <f t="shared" si="1"/>
        <v>12</v>
      </c>
      <c r="C16" s="3" t="s">
        <v>121</v>
      </c>
      <c r="D16" s="3">
        <v>16.5</v>
      </c>
      <c r="E16" s="3"/>
      <c r="F16" s="3"/>
      <c r="G16">
        <v>1.6E-2</v>
      </c>
      <c r="H16">
        <v>0.14610000000000001</v>
      </c>
      <c r="I16">
        <v>2.9600000000000001E-2</v>
      </c>
      <c r="J16">
        <v>1.8800000000000001E-2</v>
      </c>
      <c r="K16">
        <v>6.3399999999999998E-2</v>
      </c>
      <c r="L16">
        <v>0.30249999999999999</v>
      </c>
      <c r="M16">
        <v>7.0000000000000001E-3</v>
      </c>
      <c r="N16">
        <v>5.3199999999999997E-2</v>
      </c>
      <c r="O16">
        <v>0.62355011861724052</v>
      </c>
      <c r="P16">
        <v>0.64144802176851767</v>
      </c>
      <c r="Q16">
        <v>0.66011969650181612</v>
      </c>
      <c r="R16">
        <v>0.66599897136466391</v>
      </c>
      <c r="S16">
        <v>0.66614248633197071</v>
      </c>
      <c r="T16">
        <v>0.66617534643848575</v>
      </c>
      <c r="U16">
        <v>0.66649938927792174</v>
      </c>
      <c r="V16">
        <v>0.66649938927792174</v>
      </c>
    </row>
    <row r="17" spans="1:22" ht="15" customHeight="1" x14ac:dyDescent="0.25">
      <c r="A17" s="123"/>
      <c r="B17" s="3">
        <f t="shared" si="1"/>
        <v>13</v>
      </c>
      <c r="C17" s="3" t="s">
        <v>37</v>
      </c>
      <c r="D17" s="3">
        <v>4</v>
      </c>
      <c r="E17" s="3"/>
      <c r="F17" s="3"/>
      <c r="G17">
        <v>2.0199999999999999E-2</v>
      </c>
      <c r="H17">
        <v>0.1419</v>
      </c>
      <c r="I17">
        <v>2.1299999999999999E-2</v>
      </c>
      <c r="J17">
        <v>2.2700000000000001E-2</v>
      </c>
      <c r="K17">
        <v>7.7799999999999994E-2</v>
      </c>
      <c r="L17">
        <v>0.32579999999999998</v>
      </c>
      <c r="M17">
        <v>9.9000000000000008E-3</v>
      </c>
      <c r="N17">
        <v>4.1700000000000001E-2</v>
      </c>
      <c r="O17">
        <v>0.66848738368196947</v>
      </c>
      <c r="P17">
        <v>0.66850778821109413</v>
      </c>
      <c r="Q17">
        <v>0.67643798973268598</v>
      </c>
      <c r="R17">
        <v>0.67793739583518886</v>
      </c>
      <c r="S17">
        <v>0.67844532764370624</v>
      </c>
      <c r="T17">
        <v>0.67886090343104011</v>
      </c>
      <c r="U17">
        <v>0.67938295076218969</v>
      </c>
      <c r="V17">
        <v>0.67938295076218969</v>
      </c>
    </row>
    <row r="18" spans="1:22" ht="15" customHeight="1" x14ac:dyDescent="0.25">
      <c r="A18" s="123"/>
      <c r="B18" s="3">
        <f t="shared" si="1"/>
        <v>14</v>
      </c>
      <c r="C18" s="3" t="s">
        <v>37</v>
      </c>
      <c r="D18" s="3">
        <v>2.5</v>
      </c>
      <c r="E18" s="3"/>
      <c r="F18" s="3"/>
      <c r="G18">
        <v>1.4800000000000001E-2</v>
      </c>
      <c r="H18">
        <v>0.14729999999999999</v>
      </c>
      <c r="I18">
        <v>1.6E-2</v>
      </c>
      <c r="J18">
        <v>2.7900000000000001E-2</v>
      </c>
      <c r="K18">
        <v>7.5899999999999995E-2</v>
      </c>
      <c r="L18">
        <v>0.30430000000000001</v>
      </c>
      <c r="M18">
        <v>1.21E-2</v>
      </c>
      <c r="N18">
        <v>5.57E-2</v>
      </c>
      <c r="O18">
        <v>0.68666650748481295</v>
      </c>
      <c r="P18">
        <v>0.69517516454536576</v>
      </c>
      <c r="Q18">
        <v>0.70146710990685623</v>
      </c>
      <c r="R18">
        <v>0.70927045763463559</v>
      </c>
      <c r="S18">
        <v>0.71362129036519173</v>
      </c>
      <c r="T18">
        <v>0.7141849119006386</v>
      </c>
      <c r="U18">
        <v>0.71449086653868699</v>
      </c>
      <c r="V18">
        <v>0.71449086653868699</v>
      </c>
    </row>
    <row r="19" spans="1:22" ht="15" customHeight="1" x14ac:dyDescent="0.25">
      <c r="A19" s="123"/>
      <c r="B19" s="3">
        <f t="shared" si="1"/>
        <v>15</v>
      </c>
      <c r="C19" s="3" t="s">
        <v>61</v>
      </c>
      <c r="D19" s="3">
        <v>14</v>
      </c>
      <c r="E19" s="3"/>
      <c r="F19" s="3"/>
      <c r="G19">
        <v>1.6899999999999998E-2</v>
      </c>
      <c r="H19">
        <v>0.1452</v>
      </c>
      <c r="I19">
        <v>2.46E-2</v>
      </c>
      <c r="J19">
        <v>2.07E-2</v>
      </c>
      <c r="K19">
        <v>9.0899999999999995E-2</v>
      </c>
      <c r="L19">
        <v>0.34010000000000001</v>
      </c>
      <c r="M19">
        <v>9.1999999999999998E-3</v>
      </c>
      <c r="N19">
        <v>4.24E-2</v>
      </c>
      <c r="O19">
        <v>0.65949934270428712</v>
      </c>
      <c r="P19">
        <v>0.66285364916050771</v>
      </c>
      <c r="Q19">
        <v>0.69372827350949384</v>
      </c>
      <c r="R19">
        <v>0.69421608359794884</v>
      </c>
      <c r="S19">
        <v>0.69504317659087744</v>
      </c>
      <c r="T19">
        <v>0.69655297779080805</v>
      </c>
      <c r="U19">
        <v>0.69659295565320167</v>
      </c>
      <c r="V19">
        <v>0.69659295565320167</v>
      </c>
    </row>
    <row r="20" spans="1:22" ht="15" customHeight="1" x14ac:dyDescent="0.25">
      <c r="A20" s="123"/>
      <c r="B20" s="3">
        <f t="shared" si="1"/>
        <v>16</v>
      </c>
      <c r="C20" s="3" t="s">
        <v>53</v>
      </c>
      <c r="D20" s="3">
        <v>4</v>
      </c>
      <c r="E20" s="3"/>
      <c r="F20" s="3"/>
      <c r="G20">
        <v>2.1399999999999999E-2</v>
      </c>
      <c r="H20">
        <v>0.14069999999999999</v>
      </c>
      <c r="I20">
        <v>1.89E-2</v>
      </c>
      <c r="J20">
        <v>2.5100000000000001E-2</v>
      </c>
      <c r="K20">
        <v>5.57E-2</v>
      </c>
      <c r="L20">
        <v>0.29749999999999999</v>
      </c>
      <c r="M20">
        <v>9.2999999999999992E-3</v>
      </c>
      <c r="N20">
        <v>5.5300000000000002E-2</v>
      </c>
      <c r="O20">
        <v>0.67253950114373184</v>
      </c>
      <c r="P20">
        <v>0.67742475702252491</v>
      </c>
      <c r="Q20">
        <v>0.67783837484766629</v>
      </c>
      <c r="R20">
        <v>0.68345499067403181</v>
      </c>
      <c r="S20">
        <v>0.68435956682461141</v>
      </c>
      <c r="T20">
        <v>0.68488668573424816</v>
      </c>
      <c r="U20">
        <v>0.68495818514186668</v>
      </c>
      <c r="V20">
        <v>0.68495818514186668</v>
      </c>
    </row>
    <row r="21" spans="1:22" ht="15" customHeight="1" x14ac:dyDescent="0.25">
      <c r="A21" s="123"/>
      <c r="B21" s="3">
        <f t="shared" si="1"/>
        <v>17</v>
      </c>
      <c r="C21" s="3" t="s">
        <v>19</v>
      </c>
      <c r="D21" s="3">
        <v>5</v>
      </c>
      <c r="E21" s="3"/>
      <c r="F21" s="3"/>
      <c r="G21">
        <v>0.02</v>
      </c>
      <c r="H21">
        <v>0.14199999999999999</v>
      </c>
      <c r="I21">
        <v>1.8599999999999998E-2</v>
      </c>
      <c r="J21">
        <v>2.52E-2</v>
      </c>
      <c r="K21">
        <v>0.11409999999999999</v>
      </c>
      <c r="L21">
        <v>0.34810000000000002</v>
      </c>
      <c r="M21">
        <v>1.66E-2</v>
      </c>
      <c r="N21">
        <v>6.2E-2</v>
      </c>
      <c r="O21">
        <v>0.79621915404997368</v>
      </c>
      <c r="P21">
        <v>0.80447190514310851</v>
      </c>
      <c r="Q21">
        <v>0.81480626494583153</v>
      </c>
      <c r="R21">
        <v>0.82847578965485102</v>
      </c>
      <c r="S21">
        <v>0.82862083854519353</v>
      </c>
      <c r="T21">
        <v>0.82989521478545825</v>
      </c>
      <c r="U21">
        <v>0.83003685209675804</v>
      </c>
      <c r="V21">
        <v>0.83003685209675804</v>
      </c>
    </row>
    <row r="22" spans="1:22" ht="15" customHeight="1" x14ac:dyDescent="0.25">
      <c r="A22" s="123"/>
      <c r="B22" s="3">
        <f t="shared" si="1"/>
        <v>18</v>
      </c>
      <c r="C22" s="3" t="s">
        <v>17</v>
      </c>
      <c r="D22" s="3">
        <v>4</v>
      </c>
      <c r="E22" s="3"/>
      <c r="F22" s="3"/>
      <c r="G22">
        <v>3.3000000000000002E-2</v>
      </c>
      <c r="H22">
        <v>0.12909999999999999</v>
      </c>
      <c r="I22">
        <v>3.9800000000000002E-2</v>
      </c>
      <c r="J22">
        <v>4.4999999999999997E-3</v>
      </c>
      <c r="K22">
        <v>8.7499999999999994E-2</v>
      </c>
      <c r="L22">
        <v>0.32269999999999999</v>
      </c>
      <c r="M22">
        <v>1.1900000000000001E-2</v>
      </c>
      <c r="N22">
        <v>5.33E-2</v>
      </c>
      <c r="O22">
        <v>1.081027761322678</v>
      </c>
      <c r="P22">
        <v>1.0873450318636579</v>
      </c>
      <c r="Q22">
        <v>1.0922916127933131</v>
      </c>
      <c r="R22">
        <v>1.0935935429296051</v>
      </c>
      <c r="S22">
        <v>1.0959661216027281</v>
      </c>
      <c r="T22">
        <v>1.0960014052923179</v>
      </c>
      <c r="U22">
        <v>1.0962930090825289</v>
      </c>
      <c r="V22">
        <v>1.0962930090825289</v>
      </c>
    </row>
    <row r="23" spans="1:22" ht="15" customHeight="1" x14ac:dyDescent="0.25">
      <c r="A23" s="119"/>
      <c r="B23" s="120"/>
      <c r="C23" s="120"/>
      <c r="D23" s="121"/>
      <c r="E23" s="4" t="s">
        <v>119</v>
      </c>
      <c r="F23" s="4" t="s">
        <v>122</v>
      </c>
    </row>
    <row r="24" spans="1:22" ht="15" customHeight="1" x14ac:dyDescent="0.25">
      <c r="A24" s="122" t="s">
        <v>15</v>
      </c>
      <c r="B24" s="3">
        <f>B22+1</f>
        <v>19</v>
      </c>
      <c r="C24" s="3" t="s">
        <v>27</v>
      </c>
      <c r="D24" s="3">
        <v>11</v>
      </c>
      <c r="E24" s="3"/>
      <c r="F24" s="3"/>
      <c r="G24">
        <v>1.89E-2</v>
      </c>
      <c r="H24">
        <v>0.1434</v>
      </c>
      <c r="I24">
        <v>1.8800000000000001E-2</v>
      </c>
      <c r="J24">
        <v>2.52E-2</v>
      </c>
      <c r="K24">
        <v>4.7300000000000002E-2</v>
      </c>
      <c r="L24">
        <v>0.29609999999999997</v>
      </c>
      <c r="M24">
        <v>2.6499999999999999E-2</v>
      </c>
      <c r="N24">
        <v>2.5399999999999999E-2</v>
      </c>
      <c r="O24">
        <v>0.60402903293137344</v>
      </c>
      <c r="P24">
        <v>0.60527975451838756</v>
      </c>
      <c r="Q24">
        <v>0.60720921971093889</v>
      </c>
      <c r="R24">
        <v>0.60723276418392724</v>
      </c>
      <c r="S24">
        <v>0.60731851536040582</v>
      </c>
      <c r="T24">
        <v>0.61160296191145058</v>
      </c>
      <c r="U24">
        <v>0.61283106870212334</v>
      </c>
      <c r="V24">
        <v>0.61283106870212334</v>
      </c>
    </row>
    <row r="25" spans="1:22" ht="15" customHeight="1" x14ac:dyDescent="0.25">
      <c r="A25" s="123"/>
      <c r="B25" s="3">
        <f t="shared" ref="B25:B32" si="2">B24+1</f>
        <v>20</v>
      </c>
      <c r="C25" s="3" t="s">
        <v>40</v>
      </c>
      <c r="D25" s="3">
        <v>9</v>
      </c>
      <c r="E25" s="3"/>
      <c r="F25" s="3"/>
      <c r="G25">
        <v>1.89E-2</v>
      </c>
      <c r="H25">
        <v>0.14330000000000001</v>
      </c>
      <c r="I25">
        <v>3.3700000000000001E-2</v>
      </c>
      <c r="J25">
        <v>1.5800000000000002E-2</v>
      </c>
      <c r="K25">
        <v>0.1031</v>
      </c>
      <c r="L25">
        <v>0.35170000000000001</v>
      </c>
      <c r="M25">
        <v>3.1800000000000002E-2</v>
      </c>
      <c r="N25">
        <v>2.3300000000000001E-2</v>
      </c>
      <c r="O25">
        <v>0.7674432638803298</v>
      </c>
      <c r="P25">
        <v>0.77586923120721973</v>
      </c>
      <c r="Q25">
        <v>0.82040136639670724</v>
      </c>
      <c r="R25">
        <v>0.82195662314259954</v>
      </c>
      <c r="S25">
        <v>0.8219722431717541</v>
      </c>
      <c r="T25">
        <v>0.82295624125089195</v>
      </c>
      <c r="U25">
        <v>0.82320696361551116</v>
      </c>
      <c r="V25">
        <v>0.82320696361551116</v>
      </c>
    </row>
    <row r="26" spans="1:22" ht="15" customHeight="1" x14ac:dyDescent="0.25">
      <c r="A26" s="123"/>
      <c r="B26" s="3">
        <f t="shared" si="2"/>
        <v>21</v>
      </c>
      <c r="C26" s="3" t="s">
        <v>47</v>
      </c>
      <c r="D26" s="3">
        <v>8</v>
      </c>
      <c r="E26" s="3"/>
      <c r="F26" s="3"/>
      <c r="G26">
        <v>4.0300000000000002E-2</v>
      </c>
      <c r="H26">
        <v>0.12180000000000001</v>
      </c>
      <c r="I26">
        <v>5.1299999999999998E-2</v>
      </c>
      <c r="J26">
        <v>8.6999999999999994E-3</v>
      </c>
      <c r="K26">
        <v>0.14199999999999999</v>
      </c>
      <c r="L26">
        <v>0.39100000000000001</v>
      </c>
      <c r="M26">
        <v>0.04</v>
      </c>
      <c r="N26">
        <v>2.01E-2</v>
      </c>
      <c r="O26">
        <v>1.255668017165392</v>
      </c>
      <c r="P26">
        <v>1.2641471933268971</v>
      </c>
      <c r="Q26">
        <v>1.288783030005727</v>
      </c>
      <c r="R26">
        <v>1.2890173288023989</v>
      </c>
      <c r="S26">
        <v>1.289693851400131</v>
      </c>
      <c r="T26">
        <v>1.289720208864011</v>
      </c>
      <c r="U26">
        <v>1.2897445557459699</v>
      </c>
      <c r="V26">
        <v>1.2897445557459699</v>
      </c>
    </row>
    <row r="27" spans="1:22" ht="15" customHeight="1" x14ac:dyDescent="0.25">
      <c r="A27" s="123"/>
      <c r="B27" s="3">
        <f t="shared" si="2"/>
        <v>22</v>
      </c>
      <c r="C27" s="3" t="s">
        <v>53</v>
      </c>
      <c r="D27" s="3">
        <v>3.5</v>
      </c>
      <c r="E27" s="3"/>
      <c r="F27" s="3"/>
      <c r="G27">
        <v>3.9199999999999999E-2</v>
      </c>
      <c r="H27">
        <v>0.1229</v>
      </c>
      <c r="I27">
        <v>4.48E-2</v>
      </c>
      <c r="J27">
        <v>1.5E-3</v>
      </c>
      <c r="K27">
        <v>7.5800000000000006E-2</v>
      </c>
      <c r="L27">
        <v>0.30819999999999997</v>
      </c>
      <c r="M27">
        <v>1.55E-2</v>
      </c>
      <c r="N27">
        <v>4.07E-2</v>
      </c>
      <c r="O27">
        <v>1.1496073634052659</v>
      </c>
      <c r="P27">
        <v>1.1656797000524179</v>
      </c>
      <c r="Q27">
        <v>1.1658307655926829</v>
      </c>
      <c r="R27">
        <v>1.165892701072321</v>
      </c>
      <c r="S27">
        <v>1.166503169501357</v>
      </c>
      <c r="T27">
        <v>1.16825596499798</v>
      </c>
      <c r="U27">
        <v>1.1682587368703929</v>
      </c>
      <c r="V27">
        <v>1.1682587368703929</v>
      </c>
    </row>
    <row r="28" spans="1:22" ht="15" customHeight="1" x14ac:dyDescent="0.25">
      <c r="A28" s="123"/>
      <c r="B28" s="3">
        <f t="shared" si="2"/>
        <v>23</v>
      </c>
      <c r="C28" s="3" t="s">
        <v>68</v>
      </c>
      <c r="D28" s="3">
        <v>4.5</v>
      </c>
      <c r="E28" s="3"/>
      <c r="F28" s="3"/>
      <c r="G28">
        <v>4.3200000000000002E-2</v>
      </c>
      <c r="H28">
        <v>0.1188</v>
      </c>
      <c r="I28">
        <v>5.5500000000000001E-2</v>
      </c>
      <c r="J28">
        <v>1.24E-2</v>
      </c>
      <c r="K28">
        <v>0.12039999999999999</v>
      </c>
      <c r="L28">
        <v>0.36620000000000003</v>
      </c>
      <c r="M28">
        <v>2.5499999999999998E-2</v>
      </c>
      <c r="N28">
        <v>3.8600000000000002E-2</v>
      </c>
      <c r="O28">
        <v>1.4333727908225451</v>
      </c>
      <c r="P28">
        <v>1.434129869398606</v>
      </c>
      <c r="Q28">
        <v>1.4431626553676291</v>
      </c>
      <c r="R28">
        <v>1.4431980657972361</v>
      </c>
      <c r="S28">
        <v>1.443304646036343</v>
      </c>
      <c r="T28">
        <v>1.444444006982126</v>
      </c>
      <c r="U28">
        <v>1.4444440533965039</v>
      </c>
      <c r="V28">
        <v>1.4444440533965039</v>
      </c>
    </row>
    <row r="29" spans="1:22" ht="15" customHeight="1" x14ac:dyDescent="0.25">
      <c r="A29" s="123"/>
      <c r="B29" s="3">
        <f t="shared" si="2"/>
        <v>24</v>
      </c>
      <c r="C29" s="3" t="s">
        <v>67</v>
      </c>
      <c r="D29" s="3">
        <v>10</v>
      </c>
      <c r="E29" s="3"/>
      <c r="F29" s="3"/>
      <c r="G29">
        <v>6.5299999999999997E-2</v>
      </c>
      <c r="H29">
        <v>9.6699999999999994E-2</v>
      </c>
      <c r="I29">
        <v>7.3499999999999996E-2</v>
      </c>
      <c r="J29">
        <v>2.9700000000000001E-2</v>
      </c>
      <c r="K29">
        <v>0.14460000000000001</v>
      </c>
      <c r="L29">
        <v>0.38419999999999999</v>
      </c>
      <c r="M29">
        <v>2.4299999999999999E-2</v>
      </c>
      <c r="N29">
        <v>3.8300000000000001E-2</v>
      </c>
      <c r="O29">
        <v>1.851658565917391</v>
      </c>
      <c r="P29">
        <v>1.853963248559634</v>
      </c>
      <c r="Q29">
        <v>1.8572910791083821</v>
      </c>
      <c r="R29">
        <v>1.859140481943754</v>
      </c>
      <c r="S29">
        <v>1.8593293621258871</v>
      </c>
      <c r="T29">
        <v>1.8593989910892821</v>
      </c>
      <c r="U29">
        <v>1.859464989421499</v>
      </c>
      <c r="V29">
        <v>1.859464989421499</v>
      </c>
    </row>
    <row r="30" spans="1:22" ht="15" customHeight="1" x14ac:dyDescent="0.25">
      <c r="A30" s="123"/>
      <c r="B30" s="3">
        <f t="shared" si="2"/>
        <v>25</v>
      </c>
      <c r="C30" s="3" t="s">
        <v>37</v>
      </c>
      <c r="D30" s="3">
        <v>7</v>
      </c>
      <c r="E30" s="3"/>
      <c r="F30" s="3"/>
      <c r="G30">
        <v>4.1599999999999998E-2</v>
      </c>
      <c r="H30">
        <v>0.12039999999999999</v>
      </c>
      <c r="I30">
        <v>4.3299999999999998E-2</v>
      </c>
      <c r="J30">
        <v>2.3E-3</v>
      </c>
      <c r="K30">
        <v>6.1699999999999998E-2</v>
      </c>
      <c r="L30">
        <v>0.30649999999999999</v>
      </c>
      <c r="M30">
        <v>1.7500000000000002E-2</v>
      </c>
      <c r="N30">
        <v>4.1599999999999998E-2</v>
      </c>
      <c r="O30">
        <v>1.21487518583777</v>
      </c>
      <c r="P30">
        <v>1.2173042182697571</v>
      </c>
      <c r="Q30">
        <v>1.2181955406325471</v>
      </c>
      <c r="R30">
        <v>1.2182033152661531</v>
      </c>
      <c r="S30">
        <v>1.2184720286407329</v>
      </c>
      <c r="T30">
        <v>1.218623076588786</v>
      </c>
      <c r="U30">
        <v>1.2186322302576369</v>
      </c>
      <c r="V30">
        <v>1.2186322302576369</v>
      </c>
    </row>
    <row r="31" spans="1:22" ht="15" customHeight="1" x14ac:dyDescent="0.25">
      <c r="A31" s="123"/>
      <c r="B31" s="3">
        <f t="shared" si="2"/>
        <v>26</v>
      </c>
      <c r="C31" s="3" t="s">
        <v>37</v>
      </c>
      <c r="D31" s="3">
        <v>4</v>
      </c>
      <c r="E31" s="3"/>
      <c r="F31" s="3"/>
      <c r="G31">
        <v>2.29E-2</v>
      </c>
      <c r="H31">
        <v>0.1391</v>
      </c>
      <c r="I31">
        <v>3.8800000000000001E-2</v>
      </c>
      <c r="J31">
        <v>1.14E-2</v>
      </c>
      <c r="K31">
        <v>5.21E-2</v>
      </c>
      <c r="L31">
        <v>0.3014</v>
      </c>
      <c r="M31">
        <v>3.2099999999999997E-2</v>
      </c>
      <c r="N31">
        <v>3.1899999999999998E-2</v>
      </c>
      <c r="O31">
        <v>0.99816600233228991</v>
      </c>
      <c r="P31">
        <v>1.000108930270482</v>
      </c>
      <c r="Q31">
        <v>1.003831058861044</v>
      </c>
      <c r="R31">
        <v>1.016442509566283</v>
      </c>
      <c r="S31">
        <v>1.016801449884803</v>
      </c>
      <c r="T31">
        <v>1.016901187259089</v>
      </c>
      <c r="U31">
        <v>1.016915936289521</v>
      </c>
      <c r="V31">
        <v>1.016915936289521</v>
      </c>
    </row>
    <row r="32" spans="1:22" ht="15" customHeight="1" x14ac:dyDescent="0.25">
      <c r="A32" s="123"/>
      <c r="B32" s="3">
        <f t="shared" si="2"/>
        <v>27</v>
      </c>
      <c r="C32" s="3" t="s">
        <v>26</v>
      </c>
      <c r="D32" s="3">
        <v>8.5</v>
      </c>
      <c r="E32" s="3"/>
      <c r="F32" s="3"/>
      <c r="G32">
        <v>3.5499999999999997E-2</v>
      </c>
      <c r="H32">
        <v>0.12659999999999999</v>
      </c>
      <c r="I32">
        <v>4.0599999999999997E-2</v>
      </c>
      <c r="J32">
        <v>3.5999999999999999E-3</v>
      </c>
      <c r="K32">
        <v>8.14E-2</v>
      </c>
      <c r="L32">
        <v>0.33040000000000003</v>
      </c>
      <c r="M32">
        <v>3.32E-2</v>
      </c>
      <c r="N32">
        <v>2.18E-2</v>
      </c>
      <c r="O32">
        <v>1.046739335423124</v>
      </c>
      <c r="P32">
        <v>1.047508612532039</v>
      </c>
      <c r="Q32">
        <v>1.051154410853212</v>
      </c>
      <c r="R32">
        <v>1.051155340618682</v>
      </c>
      <c r="S32">
        <v>1.051950977969311</v>
      </c>
      <c r="T32">
        <v>1.053173898839149</v>
      </c>
      <c r="U32">
        <v>1.053190261807927</v>
      </c>
      <c r="V32">
        <v>1.053190261807927</v>
      </c>
    </row>
    <row r="33" spans="1:22" ht="15" customHeight="1" x14ac:dyDescent="0.25">
      <c r="A33" s="119"/>
      <c r="B33" s="120"/>
      <c r="C33" s="120"/>
      <c r="D33" s="121"/>
      <c r="E33" s="4" t="s">
        <v>86</v>
      </c>
      <c r="F33" s="4"/>
    </row>
    <row r="34" spans="1:22" ht="15" customHeight="1" x14ac:dyDescent="0.25">
      <c r="A34" s="122" t="s">
        <v>15</v>
      </c>
      <c r="B34" s="3">
        <f>B32+1</f>
        <v>28</v>
      </c>
      <c r="C34" s="3" t="s">
        <v>18</v>
      </c>
      <c r="D34" s="3">
        <v>11.5</v>
      </c>
      <c r="E34" s="3"/>
      <c r="F34" s="3"/>
      <c r="G34">
        <v>9.5999999999999992E-3</v>
      </c>
      <c r="H34">
        <v>0.15240000000000001</v>
      </c>
      <c r="I34">
        <v>1.1900000000000001E-2</v>
      </c>
      <c r="J34">
        <v>3.2300000000000002E-2</v>
      </c>
      <c r="K34">
        <v>6.7500000000000004E-2</v>
      </c>
      <c r="L34">
        <v>0.30430000000000001</v>
      </c>
      <c r="M34">
        <v>1.4999999999999999E-2</v>
      </c>
      <c r="N34">
        <v>4.9399999999999999E-2</v>
      </c>
      <c r="O34">
        <v>0.71177254713696669</v>
      </c>
      <c r="P34">
        <v>0.71244877165255605</v>
      </c>
      <c r="Q34">
        <v>0.71468517541214027</v>
      </c>
      <c r="R34">
        <v>0.71486980794039734</v>
      </c>
      <c r="S34">
        <v>0.71488781034318161</v>
      </c>
      <c r="T34">
        <v>0.71499714778722001</v>
      </c>
      <c r="U34">
        <v>0.71499830570128742</v>
      </c>
      <c r="V34">
        <v>0.71499830570128742</v>
      </c>
    </row>
    <row r="35" spans="1:22" ht="15" customHeight="1" x14ac:dyDescent="0.25">
      <c r="A35" s="123"/>
      <c r="B35" s="3">
        <f t="shared" ref="B35:B42" si="3">B34+1</f>
        <v>29</v>
      </c>
      <c r="C35" s="3" t="s">
        <v>82</v>
      </c>
      <c r="D35" s="3">
        <v>7</v>
      </c>
      <c r="E35" s="3"/>
      <c r="F35" s="3"/>
      <c r="G35">
        <v>9.2999999999999992E-3</v>
      </c>
      <c r="H35">
        <v>0.15279999999999999</v>
      </c>
      <c r="I35">
        <v>1.47E-2</v>
      </c>
      <c r="J35">
        <v>3.0599999999999999E-2</v>
      </c>
      <c r="K35">
        <v>7.8299999999999995E-2</v>
      </c>
      <c r="L35">
        <v>0.31290000000000001</v>
      </c>
      <c r="M35">
        <v>1.72E-2</v>
      </c>
      <c r="N35">
        <v>5.16E-2</v>
      </c>
      <c r="O35">
        <v>0.81314196870343747</v>
      </c>
      <c r="P35">
        <v>0.81336196626757495</v>
      </c>
      <c r="Q35">
        <v>0.82153561266215436</v>
      </c>
      <c r="R35">
        <v>0.82203957500917391</v>
      </c>
      <c r="S35">
        <v>0.82389603307954928</v>
      </c>
      <c r="T35">
        <v>0.82390334152198319</v>
      </c>
      <c r="U35">
        <v>0.82397682225438162</v>
      </c>
      <c r="V35">
        <v>0.82397682225438162</v>
      </c>
    </row>
    <row r="36" spans="1:22" ht="15" customHeight="1" x14ac:dyDescent="0.25">
      <c r="A36" s="123"/>
      <c r="B36" s="3">
        <f t="shared" si="3"/>
        <v>30</v>
      </c>
      <c r="C36" s="3" t="s">
        <v>82</v>
      </c>
      <c r="D36" s="3">
        <v>6</v>
      </c>
      <c r="E36" s="3"/>
      <c r="F36" s="3"/>
      <c r="G36">
        <v>1.8700000000000001E-2</v>
      </c>
      <c r="H36">
        <v>0.14349999999999999</v>
      </c>
      <c r="I36">
        <v>2.3400000000000001E-2</v>
      </c>
      <c r="J36">
        <v>2.1399999999999999E-2</v>
      </c>
      <c r="K36">
        <v>0.1242</v>
      </c>
      <c r="L36">
        <v>0.33350000000000002</v>
      </c>
      <c r="M36">
        <v>2.1600000000000001E-2</v>
      </c>
      <c r="N36">
        <v>6.8900000000000003E-2</v>
      </c>
      <c r="O36">
        <v>0.69208859769799913</v>
      </c>
      <c r="P36">
        <v>0.78694059706346764</v>
      </c>
      <c r="Q36">
        <v>0.8109543488494233</v>
      </c>
      <c r="R36">
        <v>0.81986838657301597</v>
      </c>
      <c r="S36">
        <v>0.81993807357874648</v>
      </c>
      <c r="T36">
        <v>0.82608690601345192</v>
      </c>
      <c r="U36">
        <v>0.82631913242373489</v>
      </c>
      <c r="V36">
        <v>0.82631913242373489</v>
      </c>
    </row>
    <row r="37" spans="1:22" ht="15" customHeight="1" x14ac:dyDescent="0.25">
      <c r="A37" s="123"/>
      <c r="B37" s="3">
        <f t="shared" si="3"/>
        <v>31</v>
      </c>
      <c r="C37" s="12" t="s">
        <v>117</v>
      </c>
      <c r="D37" s="3">
        <v>0</v>
      </c>
      <c r="E37" s="3"/>
      <c r="F37" s="3"/>
      <c r="G37">
        <v>2.0500000000000001E-2</v>
      </c>
      <c r="H37">
        <v>0.1416</v>
      </c>
      <c r="I37">
        <v>2.1600000000000001E-2</v>
      </c>
      <c r="J37">
        <v>2.23E-2</v>
      </c>
      <c r="K37">
        <v>6.2199999999999998E-2</v>
      </c>
      <c r="L37">
        <v>0.2838</v>
      </c>
      <c r="M37">
        <v>2.9499999999999998E-2</v>
      </c>
      <c r="N37">
        <v>7.6700000000000004E-2</v>
      </c>
      <c r="O37">
        <v>0.75322407418023163</v>
      </c>
      <c r="P37">
        <v>0.80136786425885453</v>
      </c>
      <c r="Q37">
        <v>0.80145228035622085</v>
      </c>
      <c r="R37">
        <v>0.80153608599783355</v>
      </c>
      <c r="S37">
        <v>0.80154043880254233</v>
      </c>
      <c r="T37">
        <v>0.80353990930965413</v>
      </c>
      <c r="U37">
        <v>0.80381799789644615</v>
      </c>
      <c r="V37">
        <v>0.80381799789644615</v>
      </c>
    </row>
    <row r="38" spans="1:22" ht="15" customHeight="1" x14ac:dyDescent="0.25">
      <c r="A38" s="123"/>
      <c r="B38" s="3">
        <f t="shared" si="3"/>
        <v>32</v>
      </c>
      <c r="C38" s="3" t="s">
        <v>64</v>
      </c>
      <c r="D38" s="3">
        <v>3.5</v>
      </c>
      <c r="E38" s="3"/>
      <c r="F38" s="3"/>
      <c r="G38">
        <v>9.1999999999999998E-3</v>
      </c>
      <c r="H38">
        <v>0.153</v>
      </c>
      <c r="I38">
        <v>1.9E-2</v>
      </c>
      <c r="J38">
        <v>2.7900000000000001E-2</v>
      </c>
      <c r="K38">
        <v>0.1172</v>
      </c>
      <c r="L38">
        <v>0.35589999999999999</v>
      </c>
      <c r="M38">
        <v>1.11E-2</v>
      </c>
      <c r="N38">
        <v>5.4300000000000001E-2</v>
      </c>
      <c r="O38">
        <v>0.6293380780277299</v>
      </c>
      <c r="P38">
        <v>0.6301169651254771</v>
      </c>
      <c r="Q38">
        <v>0.68427005476344616</v>
      </c>
      <c r="R38">
        <v>0.68611398086162034</v>
      </c>
      <c r="S38">
        <v>0.68633361866576137</v>
      </c>
      <c r="T38">
        <v>0.68709076713296913</v>
      </c>
      <c r="U38">
        <v>0.68745343399847303</v>
      </c>
      <c r="V38">
        <v>0.68745343399847303</v>
      </c>
    </row>
    <row r="39" spans="1:22" ht="15" customHeight="1" x14ac:dyDescent="0.25">
      <c r="A39" s="123"/>
      <c r="B39" s="3">
        <f t="shared" si="3"/>
        <v>33</v>
      </c>
      <c r="C39" s="3" t="s">
        <v>71</v>
      </c>
      <c r="D39" s="3">
        <v>13</v>
      </c>
      <c r="E39" s="3"/>
      <c r="F39" s="3"/>
      <c r="G39">
        <v>1.0699999999999999E-2</v>
      </c>
      <c r="H39">
        <v>0.1726</v>
      </c>
      <c r="I39">
        <v>1.12E-2</v>
      </c>
      <c r="J39">
        <v>4.8000000000000001E-2</v>
      </c>
      <c r="K39">
        <v>0.1091</v>
      </c>
      <c r="L39">
        <v>0.34399999999999997</v>
      </c>
      <c r="M39">
        <v>1.17E-2</v>
      </c>
      <c r="N39">
        <v>5.21E-2</v>
      </c>
      <c r="O39">
        <v>0.5185529006929499</v>
      </c>
      <c r="P39">
        <v>0.51869777719861843</v>
      </c>
      <c r="Q39">
        <v>0.59369585873680031</v>
      </c>
      <c r="R39">
        <v>0.59435354115913686</v>
      </c>
      <c r="S39">
        <v>0.5943983056721226</v>
      </c>
      <c r="T39">
        <v>0.59440796144748764</v>
      </c>
      <c r="U39">
        <v>0.59491654429477703</v>
      </c>
      <c r="V39">
        <v>0.59491654429477703</v>
      </c>
    </row>
    <row r="40" spans="1:22" ht="15" customHeight="1" x14ac:dyDescent="0.25">
      <c r="A40" s="123"/>
      <c r="B40" s="3">
        <f t="shared" si="3"/>
        <v>34</v>
      </c>
      <c r="C40" s="3" t="s">
        <v>66</v>
      </c>
      <c r="D40" s="3">
        <v>4.5</v>
      </c>
      <c r="E40" s="5"/>
      <c r="F40" s="5"/>
      <c r="G40">
        <v>1.61E-2</v>
      </c>
      <c r="H40">
        <v>0.14599999999999999</v>
      </c>
      <c r="I40">
        <v>1.7399999999999999E-2</v>
      </c>
      <c r="J40">
        <v>2.6499999999999999E-2</v>
      </c>
      <c r="K40">
        <v>6.1699999999999998E-2</v>
      </c>
      <c r="L40">
        <v>0.3019</v>
      </c>
      <c r="M40">
        <v>8.8000000000000005E-3</v>
      </c>
      <c r="N40">
        <v>5.04E-2</v>
      </c>
      <c r="O40">
        <v>0.62397937905636647</v>
      </c>
      <c r="P40">
        <v>0.62938811452764076</v>
      </c>
      <c r="Q40">
        <v>0.62976319945539128</v>
      </c>
      <c r="R40">
        <v>0.62980603639239696</v>
      </c>
      <c r="S40">
        <v>0.63289563565298268</v>
      </c>
      <c r="T40">
        <v>0.63387482305599951</v>
      </c>
      <c r="U40">
        <v>0.63389445854301329</v>
      </c>
      <c r="V40">
        <v>0.63389445854301329</v>
      </c>
    </row>
    <row r="41" spans="1:22" ht="15" customHeight="1" x14ac:dyDescent="0.25">
      <c r="A41" s="123"/>
      <c r="B41" s="3">
        <f t="shared" si="3"/>
        <v>35</v>
      </c>
      <c r="C41" s="3" t="s">
        <v>82</v>
      </c>
      <c r="D41" s="3">
        <v>5.5</v>
      </c>
      <c r="E41" s="5"/>
      <c r="F41" s="5"/>
      <c r="G41">
        <v>9.9000000000000008E-3</v>
      </c>
      <c r="H41">
        <v>0.1719</v>
      </c>
      <c r="I41">
        <v>8.8000000000000005E-3</v>
      </c>
      <c r="J41">
        <v>4.9200000000000001E-2</v>
      </c>
      <c r="K41">
        <v>0.1051</v>
      </c>
      <c r="L41">
        <v>0.33700000000000002</v>
      </c>
      <c r="M41">
        <v>1.7999999999999999E-2</v>
      </c>
      <c r="N41">
        <v>6.5299999999999997E-2</v>
      </c>
      <c r="O41">
        <v>0.1291575755386872</v>
      </c>
      <c r="P41">
        <v>0.18407877105681009</v>
      </c>
      <c r="Q41">
        <v>0.32591459796027489</v>
      </c>
      <c r="R41">
        <v>0.33081113713342508</v>
      </c>
      <c r="S41">
        <v>0.3355080103564862</v>
      </c>
      <c r="T41">
        <v>0.33585714736017591</v>
      </c>
      <c r="U41">
        <v>0.3358878869564712</v>
      </c>
      <c r="V41">
        <v>0.3358878869564712</v>
      </c>
    </row>
    <row r="42" spans="1:22" ht="15" customHeight="1" x14ac:dyDescent="0.25">
      <c r="A42" s="123"/>
      <c r="B42" s="6">
        <f t="shared" si="3"/>
        <v>36</v>
      </c>
      <c r="C42" s="6" t="s">
        <v>18</v>
      </c>
      <c r="D42" s="6">
        <v>13</v>
      </c>
      <c r="E42" s="7"/>
      <c r="F42" s="7"/>
      <c r="G42">
        <v>1.2999999999999999E-2</v>
      </c>
      <c r="H42">
        <v>0.17510000000000001</v>
      </c>
      <c r="I42">
        <v>1.1299999999999999E-2</v>
      </c>
      <c r="J42">
        <v>5.0999999999999997E-2</v>
      </c>
      <c r="K42">
        <v>0.11899999999999999</v>
      </c>
      <c r="L42">
        <v>0.3553</v>
      </c>
      <c r="M42">
        <v>1.23E-2</v>
      </c>
      <c r="N42">
        <v>4.53E-2</v>
      </c>
      <c r="O42">
        <v>0.47594929768759942</v>
      </c>
      <c r="P42">
        <v>0.47999530144378949</v>
      </c>
      <c r="Q42">
        <v>0.57733685398551937</v>
      </c>
      <c r="R42">
        <v>0.58214509338829989</v>
      </c>
      <c r="S42">
        <v>0.58215735431855131</v>
      </c>
      <c r="T42">
        <v>0.58253114243879789</v>
      </c>
      <c r="U42">
        <v>0.58255276783616183</v>
      </c>
      <c r="V42">
        <v>0.58255276783616183</v>
      </c>
    </row>
    <row r="43" spans="1:22" ht="15" customHeight="1" x14ac:dyDescent="0.25">
      <c r="A43" s="119"/>
      <c r="B43" s="120"/>
      <c r="C43" s="120"/>
      <c r="D43" s="121"/>
      <c r="E43" s="4" t="s">
        <v>119</v>
      </c>
      <c r="F43" s="8"/>
      <c r="G43" s="9"/>
      <c r="H43" s="10"/>
      <c r="I43" s="10"/>
      <c r="J43" s="10"/>
      <c r="K43" s="10"/>
      <c r="L43" s="10"/>
      <c r="M43" s="10"/>
      <c r="N43" s="11"/>
    </row>
  </sheetData>
  <mergeCells count="15">
    <mergeCell ref="O1:V1"/>
    <mergeCell ref="O2:V2"/>
    <mergeCell ref="A33:D33"/>
    <mergeCell ref="A34:A42"/>
    <mergeCell ref="A43:D43"/>
    <mergeCell ref="A4:A12"/>
    <mergeCell ref="A13:D13"/>
    <mergeCell ref="A14:A22"/>
    <mergeCell ref="A23:D23"/>
    <mergeCell ref="A24:A3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3"/>
  <sheetViews>
    <sheetView zoomScale="60" zoomScaleNormal="60" workbookViewId="0">
      <selection activeCell="N29" sqref="N29"/>
    </sheetView>
  </sheetViews>
  <sheetFormatPr baseColWidth="10" defaultColWidth="8.88671875" defaultRowHeight="13.2" x14ac:dyDescent="0.25"/>
  <cols>
    <col min="1" max="1" width="11.5546875" style="15" customWidth="1"/>
    <col min="2" max="2" width="18.109375" style="15" customWidth="1"/>
    <col min="3" max="3" width="11.5546875" style="15" customWidth="1"/>
    <col min="4" max="4" width="17.33203125" style="15" customWidth="1"/>
    <col min="5" max="5" width="23" style="15" customWidth="1"/>
    <col min="6" max="6" width="14.6640625" style="15" customWidth="1"/>
    <col min="7" max="1025" width="11.5546875" style="15" customWidth="1"/>
  </cols>
  <sheetData>
    <row r="1" spans="1:22" ht="17.399999999999999" customHeight="1" x14ac:dyDescent="0.3">
      <c r="G1" s="124" t="s">
        <v>0</v>
      </c>
      <c r="H1" s="125"/>
      <c r="I1" s="125"/>
      <c r="J1" s="125"/>
      <c r="K1" s="125"/>
      <c r="L1" s="125"/>
      <c r="M1" s="125"/>
      <c r="N1" s="126"/>
      <c r="O1" s="117" t="s">
        <v>1</v>
      </c>
      <c r="P1" s="118"/>
      <c r="Q1" s="118"/>
      <c r="R1" s="118"/>
      <c r="S1" s="118"/>
      <c r="T1" s="118"/>
      <c r="U1" s="118"/>
      <c r="V1" s="118"/>
    </row>
    <row r="2" spans="1:22" ht="17.399999999999999" customHeight="1" x14ac:dyDescent="0.3">
      <c r="G2" s="127" t="s">
        <v>2</v>
      </c>
      <c r="H2" s="121"/>
      <c r="I2" s="128" t="s">
        <v>3</v>
      </c>
      <c r="J2" s="121"/>
      <c r="K2" s="128" t="s">
        <v>4</v>
      </c>
      <c r="L2" s="121"/>
      <c r="M2" s="128" t="s">
        <v>5</v>
      </c>
      <c r="N2" s="121"/>
      <c r="O2" s="117" t="s">
        <v>6</v>
      </c>
      <c r="P2" s="118"/>
      <c r="Q2" s="118"/>
      <c r="R2" s="118"/>
      <c r="S2" s="118"/>
      <c r="T2" s="118"/>
      <c r="U2" s="118"/>
      <c r="V2" s="118"/>
    </row>
    <row r="3" spans="1:22" ht="17.399999999999999" customHeight="1" x14ac:dyDescent="0.3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2" t="s">
        <v>13</v>
      </c>
      <c r="H3" s="1" t="s">
        <v>14</v>
      </c>
      <c r="I3" s="1" t="s">
        <v>13</v>
      </c>
      <c r="J3" s="1" t="s">
        <v>14</v>
      </c>
      <c r="K3" s="1" t="s">
        <v>13</v>
      </c>
      <c r="L3" s="1" t="s">
        <v>14</v>
      </c>
      <c r="M3" s="1" t="s">
        <v>13</v>
      </c>
      <c r="N3" s="1" t="s">
        <v>14</v>
      </c>
      <c r="O3" s="16">
        <v>2</v>
      </c>
      <c r="P3" s="16">
        <v>3</v>
      </c>
      <c r="Q3" s="16">
        <v>4</v>
      </c>
      <c r="R3" s="16">
        <v>5</v>
      </c>
      <c r="S3" s="16">
        <v>6</v>
      </c>
      <c r="T3" s="16">
        <v>7</v>
      </c>
      <c r="U3" s="16">
        <v>8</v>
      </c>
      <c r="V3" s="16">
        <v>9</v>
      </c>
    </row>
    <row r="4" spans="1:22" ht="15" customHeight="1" x14ac:dyDescent="0.25">
      <c r="A4" s="122" t="s">
        <v>15</v>
      </c>
      <c r="B4" s="3">
        <v>1</v>
      </c>
      <c r="C4" s="3" t="s">
        <v>26</v>
      </c>
      <c r="D4" s="3">
        <v>5</v>
      </c>
      <c r="E4" s="3"/>
      <c r="F4" s="3"/>
      <c r="G4">
        <v>6.3399999999999998E-2</v>
      </c>
      <c r="H4">
        <v>9.8599999999999993E-2</v>
      </c>
      <c r="I4">
        <v>7.1199999999999999E-2</v>
      </c>
      <c r="J4">
        <v>2.7400000000000001E-2</v>
      </c>
      <c r="K4">
        <v>0.1731</v>
      </c>
      <c r="L4">
        <v>0.33260000000000001</v>
      </c>
      <c r="M4">
        <v>1.49E-2</v>
      </c>
      <c r="N4">
        <v>3.2599999999999997E-2</v>
      </c>
      <c r="O4">
        <v>1.958481271607841</v>
      </c>
      <c r="P4">
        <v>1.958801018830959</v>
      </c>
      <c r="Q4">
        <v>1.9598065077874669</v>
      </c>
      <c r="R4">
        <v>1.9618314728043049</v>
      </c>
      <c r="S4">
        <v>1.963472890823327</v>
      </c>
      <c r="T4">
        <v>1.966226179453967</v>
      </c>
      <c r="U4">
        <v>1.9662269593823589</v>
      </c>
      <c r="V4">
        <v>1.9662269593823589</v>
      </c>
    </row>
    <row r="5" spans="1:22" ht="15" customHeight="1" x14ac:dyDescent="0.25">
      <c r="A5" s="123"/>
      <c r="B5" s="3">
        <f t="shared" ref="B5:B12" si="0">B4+1</f>
        <v>2</v>
      </c>
      <c r="C5" s="3" t="s">
        <v>23</v>
      </c>
      <c r="D5" s="3">
        <v>4</v>
      </c>
      <c r="E5" s="3"/>
      <c r="F5" s="3"/>
      <c r="G5">
        <v>6.5199999999999994E-2</v>
      </c>
      <c r="H5">
        <v>9.7000000000000003E-2</v>
      </c>
      <c r="I5">
        <v>9.2200000000000004E-2</v>
      </c>
      <c r="J5">
        <v>4.9099999999999998E-2</v>
      </c>
      <c r="K5">
        <v>0.24660000000000001</v>
      </c>
      <c r="L5">
        <v>0.39660000000000001</v>
      </c>
      <c r="M5">
        <v>1.29E-2</v>
      </c>
      <c r="N5">
        <v>3.49E-2</v>
      </c>
      <c r="O5">
        <v>2.6495316955455879</v>
      </c>
      <c r="P5">
        <v>2.6634254558802741</v>
      </c>
      <c r="Q5">
        <v>2.6693237486354389</v>
      </c>
      <c r="R5">
        <v>2.6710730088440142</v>
      </c>
      <c r="S5">
        <v>2.671178513985851</v>
      </c>
      <c r="T5">
        <v>2.6713579417179418</v>
      </c>
      <c r="U5">
        <v>2.6713787145042591</v>
      </c>
      <c r="V5">
        <v>2.6713787145042591</v>
      </c>
    </row>
    <row r="6" spans="1:22" ht="15" customHeight="1" x14ac:dyDescent="0.25">
      <c r="A6" s="123"/>
      <c r="B6" s="3">
        <f t="shared" si="0"/>
        <v>3</v>
      </c>
      <c r="C6" s="3" t="s">
        <v>19</v>
      </c>
      <c r="D6" s="3">
        <v>5.5</v>
      </c>
      <c r="E6" s="3"/>
      <c r="F6" s="3"/>
      <c r="G6">
        <v>8.3900000000000002E-2</v>
      </c>
      <c r="H6">
        <v>7.8200000000000006E-2</v>
      </c>
      <c r="I6">
        <v>0.1089</v>
      </c>
      <c r="J6">
        <v>6.5299999999999997E-2</v>
      </c>
      <c r="K6">
        <v>0.24160000000000001</v>
      </c>
      <c r="L6">
        <v>0.38669999999999999</v>
      </c>
      <c r="M6">
        <v>1.15E-2</v>
      </c>
      <c r="N6">
        <v>3.5999999999999997E-2</v>
      </c>
      <c r="O6">
        <v>2.7461575337701252</v>
      </c>
      <c r="P6">
        <v>2.7462398480549668</v>
      </c>
      <c r="Q6">
        <v>2.7486023140450428</v>
      </c>
      <c r="R6">
        <v>2.7505396214173281</v>
      </c>
      <c r="S6">
        <v>2.7508291850751339</v>
      </c>
      <c r="T6">
        <v>2.751039601222864</v>
      </c>
      <c r="U6">
        <v>2.751039602643655</v>
      </c>
      <c r="V6">
        <v>2.751039602643655</v>
      </c>
    </row>
    <row r="7" spans="1:22" ht="15" customHeight="1" x14ac:dyDescent="0.25">
      <c r="A7" s="123"/>
      <c r="B7" s="3">
        <f t="shared" si="0"/>
        <v>4</v>
      </c>
      <c r="C7" s="3" t="s">
        <v>17</v>
      </c>
      <c r="D7" s="3">
        <v>7</v>
      </c>
      <c r="E7" s="3"/>
      <c r="F7" s="3"/>
      <c r="G7">
        <v>8.2000000000000003E-2</v>
      </c>
      <c r="H7">
        <v>8.0100000000000005E-2</v>
      </c>
      <c r="I7">
        <v>0.09</v>
      </c>
      <c r="J7">
        <v>4.6199999999999998E-2</v>
      </c>
      <c r="K7">
        <v>0.16800000000000001</v>
      </c>
      <c r="L7">
        <v>0.33789999999999998</v>
      </c>
      <c r="M7">
        <v>3.0800000000000001E-2</v>
      </c>
      <c r="N7">
        <v>2.0899999999999998E-2</v>
      </c>
      <c r="O7">
        <v>2.192133939291566</v>
      </c>
      <c r="P7">
        <v>2.218695675584756</v>
      </c>
      <c r="Q7">
        <v>2.2218408333999808</v>
      </c>
      <c r="R7">
        <v>2.2218701474924392</v>
      </c>
      <c r="S7">
        <v>2.2236276703340692</v>
      </c>
      <c r="T7">
        <v>2.2271980479294911</v>
      </c>
      <c r="U7">
        <v>2.227224657453668</v>
      </c>
      <c r="V7">
        <v>2.227224657453668</v>
      </c>
    </row>
    <row r="8" spans="1:22" ht="15" customHeight="1" x14ac:dyDescent="0.25">
      <c r="A8" s="123"/>
      <c r="B8" s="3">
        <f t="shared" si="0"/>
        <v>5</v>
      </c>
      <c r="C8" s="3" t="s">
        <v>50</v>
      </c>
      <c r="D8" s="3">
        <v>1</v>
      </c>
      <c r="E8" s="3"/>
      <c r="F8" s="3"/>
      <c r="G8">
        <v>6.6699999999999995E-2</v>
      </c>
      <c r="H8">
        <v>9.5299999999999996E-2</v>
      </c>
      <c r="I8">
        <v>9.2700000000000005E-2</v>
      </c>
      <c r="J8">
        <v>4.9399999999999999E-2</v>
      </c>
      <c r="K8">
        <v>0.18870000000000001</v>
      </c>
      <c r="L8">
        <v>0.32769999999999999</v>
      </c>
      <c r="M8">
        <v>1.3599999999999999E-2</v>
      </c>
      <c r="N8">
        <v>3.7499999999999999E-2</v>
      </c>
      <c r="O8">
        <v>2.1842371714200168</v>
      </c>
      <c r="P8">
        <v>2.185909959260059</v>
      </c>
      <c r="Q8">
        <v>2.186152518066808</v>
      </c>
      <c r="R8">
        <v>2.1867067947417809</v>
      </c>
      <c r="S8">
        <v>2.1915517509962932</v>
      </c>
      <c r="T8">
        <v>2.1920627948556142</v>
      </c>
      <c r="U8">
        <v>2.19207204508497</v>
      </c>
      <c r="V8">
        <v>2.19207204508497</v>
      </c>
    </row>
    <row r="9" spans="1:22" ht="15" customHeight="1" x14ac:dyDescent="0.25">
      <c r="A9" s="123"/>
      <c r="B9" s="3">
        <f t="shared" si="0"/>
        <v>6</v>
      </c>
      <c r="C9" s="3" t="s">
        <v>79</v>
      </c>
      <c r="D9" s="3">
        <v>6.5</v>
      </c>
      <c r="E9" s="3"/>
      <c r="F9" s="3"/>
      <c r="G9">
        <v>6.5799999999999997E-2</v>
      </c>
      <c r="H9">
        <v>9.64E-2</v>
      </c>
      <c r="I9">
        <v>9.3799999999999994E-2</v>
      </c>
      <c r="J9">
        <v>5.0900000000000001E-2</v>
      </c>
      <c r="K9">
        <v>0.19939999999999999</v>
      </c>
      <c r="L9">
        <v>0.3498</v>
      </c>
      <c r="M9">
        <v>1.24E-2</v>
      </c>
      <c r="N9">
        <v>3.7100000000000001E-2</v>
      </c>
      <c r="O9">
        <v>2.2075713182756749</v>
      </c>
      <c r="P9">
        <v>2.2077765338893718</v>
      </c>
      <c r="Q9">
        <v>2.2083263955625552</v>
      </c>
      <c r="R9">
        <v>2.208326922719233</v>
      </c>
      <c r="S9">
        <v>2.2142641996552719</v>
      </c>
      <c r="T9">
        <v>2.2149711762125008</v>
      </c>
      <c r="U9">
        <v>2.2149904592881731</v>
      </c>
      <c r="V9">
        <v>2.2149904592881731</v>
      </c>
    </row>
    <row r="10" spans="1:22" ht="15" customHeight="1" x14ac:dyDescent="0.25">
      <c r="A10" s="123"/>
      <c r="B10" s="3">
        <f t="shared" si="0"/>
        <v>7</v>
      </c>
      <c r="C10" s="3" t="s">
        <v>29</v>
      </c>
      <c r="D10" s="3">
        <v>15</v>
      </c>
      <c r="E10" s="3"/>
      <c r="F10" s="3"/>
      <c r="G10">
        <v>5.5899999999999998E-2</v>
      </c>
      <c r="H10">
        <v>0.1061</v>
      </c>
      <c r="I10">
        <v>7.0199999999999999E-2</v>
      </c>
      <c r="J10">
        <v>2.6499999999999999E-2</v>
      </c>
      <c r="K10">
        <v>0.13400000000000001</v>
      </c>
      <c r="L10">
        <v>0.31230000000000002</v>
      </c>
      <c r="M10">
        <v>9.4000000000000004E-3</v>
      </c>
      <c r="N10">
        <v>5.6099999999999997E-2</v>
      </c>
      <c r="O10">
        <v>1.5108078156903231</v>
      </c>
      <c r="P10">
        <v>1.5219255641899101</v>
      </c>
      <c r="Q10">
        <v>1.5234663409072911</v>
      </c>
      <c r="R10">
        <v>1.523781050508874</v>
      </c>
      <c r="S10">
        <v>1.5263245474021101</v>
      </c>
      <c r="T10">
        <v>1.526443246754206</v>
      </c>
      <c r="U10">
        <v>1.526480712086743</v>
      </c>
      <c r="V10">
        <v>1.526480712086743</v>
      </c>
    </row>
    <row r="11" spans="1:22" ht="15" customHeight="1" x14ac:dyDescent="0.25">
      <c r="A11" s="123"/>
      <c r="B11" s="3">
        <f t="shared" si="0"/>
        <v>8</v>
      </c>
      <c r="C11" s="3" t="s">
        <v>91</v>
      </c>
      <c r="D11" s="3">
        <v>11</v>
      </c>
      <c r="E11" s="3"/>
      <c r="F11" s="3"/>
      <c r="G11">
        <v>7.9200000000000007E-2</v>
      </c>
      <c r="H11">
        <v>8.2900000000000001E-2</v>
      </c>
      <c r="I11">
        <v>0.1149</v>
      </c>
      <c r="J11">
        <v>7.17E-2</v>
      </c>
      <c r="K11">
        <v>0.23350000000000001</v>
      </c>
      <c r="L11">
        <v>0.37940000000000002</v>
      </c>
      <c r="M11">
        <v>5.5999999999999999E-3</v>
      </c>
      <c r="N11">
        <v>4.6100000000000002E-2</v>
      </c>
      <c r="O11">
        <v>2.6647289210698002</v>
      </c>
      <c r="P11">
        <v>2.6652438944513639</v>
      </c>
      <c r="Q11">
        <v>2.666739784207933</v>
      </c>
      <c r="R11">
        <v>2.6697784102878268</v>
      </c>
      <c r="S11">
        <v>2.66977951776347</v>
      </c>
      <c r="T11">
        <v>2.6710210436399162</v>
      </c>
      <c r="U11">
        <v>2.6710220513814829</v>
      </c>
      <c r="V11">
        <v>2.6710220513814829</v>
      </c>
    </row>
    <row r="12" spans="1:22" ht="15" customHeight="1" x14ac:dyDescent="0.25">
      <c r="A12" s="123"/>
      <c r="B12" s="3">
        <f t="shared" si="0"/>
        <v>9</v>
      </c>
      <c r="C12" s="3" t="s">
        <v>78</v>
      </c>
      <c r="D12" s="3">
        <v>12.5</v>
      </c>
      <c r="E12" s="3"/>
      <c r="F12" s="3"/>
      <c r="G12">
        <v>8.8599999999999998E-2</v>
      </c>
      <c r="H12">
        <v>7.3499999999999996E-2</v>
      </c>
      <c r="I12">
        <v>0.122</v>
      </c>
      <c r="J12">
        <v>7.85E-2</v>
      </c>
      <c r="K12">
        <v>0.24030000000000001</v>
      </c>
      <c r="L12">
        <v>0.3982</v>
      </c>
      <c r="M12">
        <v>2.7400000000000001E-2</v>
      </c>
      <c r="N12">
        <v>2.18E-2</v>
      </c>
      <c r="O12">
        <v>2.751472374935743</v>
      </c>
      <c r="P12">
        <v>2.7527798698779331</v>
      </c>
      <c r="Q12">
        <v>2.758940740402434</v>
      </c>
      <c r="R12">
        <v>2.7596826359008659</v>
      </c>
      <c r="S12">
        <v>2.7604158528127769</v>
      </c>
      <c r="T12">
        <v>2.7605180602519752</v>
      </c>
      <c r="U12">
        <v>2.760559394213093</v>
      </c>
      <c r="V12">
        <v>2.760559394213093</v>
      </c>
    </row>
    <row r="13" spans="1:22" ht="15" customHeight="1" x14ac:dyDescent="0.25">
      <c r="A13" s="119"/>
      <c r="B13" s="120"/>
      <c r="C13" s="120"/>
      <c r="D13" s="121"/>
      <c r="E13" s="4" t="s">
        <v>85</v>
      </c>
      <c r="F13" s="4"/>
    </row>
    <row r="14" spans="1:22" ht="15" customHeight="1" x14ac:dyDescent="0.25">
      <c r="A14" s="122" t="s">
        <v>15</v>
      </c>
      <c r="B14" s="3">
        <f>B12+1</f>
        <v>10</v>
      </c>
      <c r="C14" s="3" t="s">
        <v>27</v>
      </c>
      <c r="D14" s="3">
        <v>14.5</v>
      </c>
      <c r="E14" s="3"/>
      <c r="F14" s="3"/>
      <c r="G14">
        <v>0.05</v>
      </c>
      <c r="H14">
        <v>0.1123</v>
      </c>
      <c r="I14">
        <v>5.4899999999999997E-2</v>
      </c>
      <c r="J14">
        <v>1.12E-2</v>
      </c>
      <c r="K14">
        <v>0.1711</v>
      </c>
      <c r="L14">
        <v>0.34039999999999998</v>
      </c>
      <c r="M14">
        <v>2.3900000000000001E-2</v>
      </c>
      <c r="N14">
        <v>7.1300000000000002E-2</v>
      </c>
      <c r="O14">
        <v>1.5186632880872251</v>
      </c>
      <c r="P14">
        <v>1.5189579943210461</v>
      </c>
      <c r="Q14">
        <v>1.5282253161875281</v>
      </c>
      <c r="R14">
        <v>1.528749187731995</v>
      </c>
      <c r="S14">
        <v>1.537171546029364</v>
      </c>
      <c r="T14">
        <v>1.5375704615183341</v>
      </c>
      <c r="U14">
        <v>1.537867159254896</v>
      </c>
      <c r="V14">
        <v>1.537867159254896</v>
      </c>
    </row>
    <row r="15" spans="1:22" ht="15" customHeight="1" x14ac:dyDescent="0.25">
      <c r="A15" s="123"/>
      <c r="B15" s="3">
        <f t="shared" ref="B15:B22" si="1">B14+1</f>
        <v>11</v>
      </c>
      <c r="C15" s="3" t="s">
        <v>79</v>
      </c>
      <c r="D15" s="3">
        <v>6</v>
      </c>
      <c r="E15" s="3"/>
      <c r="F15" s="3"/>
      <c r="G15">
        <v>6.2899999999999998E-2</v>
      </c>
      <c r="H15">
        <v>9.9099999999999994E-2</v>
      </c>
      <c r="I15">
        <v>8.4000000000000005E-2</v>
      </c>
      <c r="J15">
        <v>4.0599999999999997E-2</v>
      </c>
      <c r="K15">
        <v>0.217</v>
      </c>
      <c r="L15">
        <v>0.3851</v>
      </c>
      <c r="M15">
        <v>3.6999999999999998E-2</v>
      </c>
      <c r="N15">
        <v>8.3599999999999994E-2</v>
      </c>
      <c r="O15">
        <v>2.1987094672766938</v>
      </c>
      <c r="P15">
        <v>2.2035941997355661</v>
      </c>
      <c r="Q15">
        <v>2.206838284091647</v>
      </c>
      <c r="R15">
        <v>2.2068996964230139</v>
      </c>
      <c r="S15">
        <v>2.207041899630477</v>
      </c>
      <c r="T15">
        <v>2.2072431118225428</v>
      </c>
      <c r="U15">
        <v>2.2072436600815069</v>
      </c>
      <c r="V15">
        <v>2.2072436600815069</v>
      </c>
    </row>
    <row r="16" spans="1:22" ht="15" customHeight="1" x14ac:dyDescent="0.25">
      <c r="A16" s="123"/>
      <c r="B16" s="3">
        <f t="shared" si="1"/>
        <v>12</v>
      </c>
      <c r="C16" s="3" t="s">
        <v>38</v>
      </c>
      <c r="D16" s="3">
        <v>3</v>
      </c>
      <c r="E16" s="3"/>
      <c r="F16" s="3"/>
      <c r="G16">
        <v>8.8599999999999998E-2</v>
      </c>
      <c r="H16">
        <v>7.3599999999999999E-2</v>
      </c>
      <c r="I16">
        <v>0.11459999999999999</v>
      </c>
      <c r="J16">
        <v>7.0999999999999994E-2</v>
      </c>
      <c r="K16">
        <v>0.26979999999999998</v>
      </c>
      <c r="L16">
        <v>0.43530000000000002</v>
      </c>
      <c r="M16">
        <v>2.6499999999999999E-2</v>
      </c>
      <c r="N16">
        <v>7.1499999999999994E-2</v>
      </c>
      <c r="O16">
        <v>2.858948511004447</v>
      </c>
      <c r="P16">
        <v>2.8607095870274941</v>
      </c>
      <c r="Q16">
        <v>2.860738661510009</v>
      </c>
      <c r="R16">
        <v>2.8609272057661341</v>
      </c>
      <c r="S16">
        <v>2.8609746408870582</v>
      </c>
      <c r="T16">
        <v>2.8609757199256718</v>
      </c>
      <c r="U16">
        <v>2.8610438599926669</v>
      </c>
      <c r="V16">
        <v>2.8610438599926669</v>
      </c>
    </row>
    <row r="17" spans="1:22" ht="15" customHeight="1" x14ac:dyDescent="0.25">
      <c r="A17" s="123"/>
      <c r="B17" s="3">
        <f t="shared" si="1"/>
        <v>13</v>
      </c>
      <c r="C17" s="3" t="s">
        <v>27</v>
      </c>
      <c r="D17" s="3">
        <v>10.5</v>
      </c>
      <c r="E17" s="3"/>
      <c r="F17" s="3"/>
      <c r="G17">
        <v>7.9799999999999996E-2</v>
      </c>
      <c r="H17">
        <v>8.2299999999999998E-2</v>
      </c>
      <c r="I17">
        <v>0.10100000000000001</v>
      </c>
      <c r="J17">
        <v>5.7299999999999997E-2</v>
      </c>
      <c r="K17">
        <v>0.21909999999999999</v>
      </c>
      <c r="L17">
        <v>0.37409999999999999</v>
      </c>
      <c r="M17">
        <v>1.41E-2</v>
      </c>
      <c r="N17">
        <v>6.1600000000000002E-2</v>
      </c>
      <c r="O17">
        <v>2.354025464597612</v>
      </c>
      <c r="P17">
        <v>2.3552075272299078</v>
      </c>
      <c r="Q17">
        <v>2.3563597852967608</v>
      </c>
      <c r="R17">
        <v>2.356359996123516</v>
      </c>
      <c r="S17">
        <v>2.3588009169861142</v>
      </c>
      <c r="T17">
        <v>2.358804079182125</v>
      </c>
      <c r="U17">
        <v>2.358826521560204</v>
      </c>
      <c r="V17">
        <v>2.358826521560204</v>
      </c>
    </row>
    <row r="18" spans="1:22" ht="15" customHeight="1" x14ac:dyDescent="0.25">
      <c r="A18" s="123"/>
      <c r="B18" s="3">
        <f t="shared" si="1"/>
        <v>14</v>
      </c>
      <c r="C18" s="3" t="s">
        <v>29</v>
      </c>
      <c r="D18" s="3">
        <v>13</v>
      </c>
      <c r="E18" s="3"/>
      <c r="F18" s="3"/>
      <c r="G18">
        <v>8.9899999999999994E-2</v>
      </c>
      <c r="H18">
        <v>7.2300000000000003E-2</v>
      </c>
      <c r="I18">
        <v>0.12239999999999999</v>
      </c>
      <c r="J18">
        <v>7.9000000000000001E-2</v>
      </c>
      <c r="K18">
        <v>0.26200000000000001</v>
      </c>
      <c r="L18">
        <v>0.42580000000000001</v>
      </c>
      <c r="M18">
        <v>1.8599999999999998E-2</v>
      </c>
      <c r="N18">
        <v>6.5699999999999995E-2</v>
      </c>
      <c r="O18">
        <v>2.8432451876334879</v>
      </c>
      <c r="P18">
        <v>2.8433650415577629</v>
      </c>
      <c r="Q18">
        <v>2.843442882184386</v>
      </c>
      <c r="R18">
        <v>2.8434431090857042</v>
      </c>
      <c r="S18">
        <v>2.843490804303364</v>
      </c>
      <c r="T18">
        <v>2.8437537828647521</v>
      </c>
      <c r="U18">
        <v>2.843788269928555</v>
      </c>
      <c r="V18">
        <v>2.843788269928555</v>
      </c>
    </row>
    <row r="19" spans="1:22" ht="15" customHeight="1" x14ac:dyDescent="0.25">
      <c r="A19" s="123"/>
      <c r="B19" s="3">
        <f t="shared" si="1"/>
        <v>15</v>
      </c>
      <c r="C19" s="3" t="s">
        <v>23</v>
      </c>
      <c r="D19" s="3">
        <v>5</v>
      </c>
      <c r="E19" s="3"/>
      <c r="F19" s="3"/>
      <c r="G19">
        <v>7.9600000000000004E-2</v>
      </c>
      <c r="H19">
        <v>8.2600000000000007E-2</v>
      </c>
      <c r="I19">
        <v>0.1163</v>
      </c>
      <c r="J19">
        <v>7.3300000000000004E-2</v>
      </c>
      <c r="K19">
        <v>0.2477</v>
      </c>
      <c r="L19">
        <v>0.43030000000000002</v>
      </c>
      <c r="M19">
        <v>1.9E-2</v>
      </c>
      <c r="N19">
        <v>6.6400000000000001E-2</v>
      </c>
      <c r="O19">
        <v>2.5252642762025048</v>
      </c>
      <c r="P19">
        <v>2.5253845816000462</v>
      </c>
      <c r="Q19">
        <v>2.5256949476121848</v>
      </c>
      <c r="R19">
        <v>2.5300373351909191</v>
      </c>
      <c r="S19">
        <v>2.5300397583654579</v>
      </c>
      <c r="T19">
        <v>2.5312803556935992</v>
      </c>
      <c r="U19">
        <v>2.531293800509284</v>
      </c>
      <c r="V19">
        <v>2.531293800509284</v>
      </c>
    </row>
    <row r="20" spans="1:22" ht="15" customHeight="1" x14ac:dyDescent="0.25">
      <c r="A20" s="123"/>
      <c r="B20" s="3">
        <f t="shared" si="1"/>
        <v>16</v>
      </c>
      <c r="C20" s="3" t="s">
        <v>79</v>
      </c>
      <c r="D20" s="3">
        <v>2</v>
      </c>
      <c r="E20" s="3"/>
      <c r="F20" s="3"/>
      <c r="G20">
        <v>0.1065</v>
      </c>
      <c r="H20">
        <v>5.5599999999999997E-2</v>
      </c>
      <c r="I20">
        <v>0.129</v>
      </c>
      <c r="J20">
        <v>8.5099999999999995E-2</v>
      </c>
      <c r="K20">
        <v>0.23230000000000001</v>
      </c>
      <c r="L20">
        <v>0.40060000000000001</v>
      </c>
      <c r="M20">
        <v>4.3799999999999999E-2</v>
      </c>
      <c r="N20">
        <v>9.06E-2</v>
      </c>
      <c r="O20">
        <v>2.6812273166414551</v>
      </c>
      <c r="P20">
        <v>2.700962253567778</v>
      </c>
      <c r="Q20">
        <v>2.7083912663550009</v>
      </c>
      <c r="R20">
        <v>2.7085812395976689</v>
      </c>
      <c r="S20">
        <v>2.7085825376397121</v>
      </c>
      <c r="T20">
        <v>2.7087752041748652</v>
      </c>
      <c r="U20">
        <v>2.708775746352952</v>
      </c>
      <c r="V20">
        <v>2.708775746352952</v>
      </c>
    </row>
    <row r="21" spans="1:22" ht="15" customHeight="1" x14ac:dyDescent="0.25">
      <c r="A21" s="123"/>
      <c r="B21" s="3">
        <f t="shared" si="1"/>
        <v>17</v>
      </c>
      <c r="C21" s="3" t="s">
        <v>78</v>
      </c>
      <c r="D21" s="3">
        <v>10.5</v>
      </c>
      <c r="E21" s="3"/>
      <c r="F21" s="3"/>
      <c r="G21">
        <v>8.1000000000000003E-2</v>
      </c>
      <c r="H21">
        <v>8.1100000000000005E-2</v>
      </c>
      <c r="I21">
        <v>9.64E-2</v>
      </c>
      <c r="J21">
        <v>5.2499999999999998E-2</v>
      </c>
      <c r="K21">
        <v>0.25119999999999998</v>
      </c>
      <c r="L21">
        <v>0.41499999999999998</v>
      </c>
      <c r="M21">
        <v>5.1299999999999998E-2</v>
      </c>
      <c r="N21">
        <v>9.8000000000000004E-2</v>
      </c>
      <c r="O21">
        <v>2.678015860165659</v>
      </c>
      <c r="P21">
        <v>2.682619300719117</v>
      </c>
      <c r="Q21">
        <v>2.687243513207715</v>
      </c>
      <c r="R21">
        <v>2.6880168482361522</v>
      </c>
      <c r="S21">
        <v>2.6887752129780509</v>
      </c>
      <c r="T21">
        <v>2.689568429684781</v>
      </c>
      <c r="U21">
        <v>2.6896288269895359</v>
      </c>
      <c r="V21">
        <v>2.6896288269895359</v>
      </c>
    </row>
    <row r="22" spans="1:22" ht="15" customHeight="1" x14ac:dyDescent="0.25">
      <c r="A22" s="123"/>
      <c r="B22" s="3">
        <f t="shared" si="1"/>
        <v>18</v>
      </c>
      <c r="C22" s="3" t="s">
        <v>26</v>
      </c>
      <c r="D22" s="3">
        <v>5.5</v>
      </c>
      <c r="E22" s="3"/>
      <c r="F22" s="3"/>
      <c r="G22">
        <v>5.7700000000000001E-2</v>
      </c>
      <c r="H22">
        <v>0.10440000000000001</v>
      </c>
      <c r="I22">
        <v>8.0199999999999994E-2</v>
      </c>
      <c r="J22">
        <v>3.73E-2</v>
      </c>
      <c r="K22">
        <v>0.25090000000000001</v>
      </c>
      <c r="L22">
        <v>0.42499999999999999</v>
      </c>
      <c r="M22">
        <v>2.6700000000000002E-2</v>
      </c>
      <c r="N22">
        <v>7.2300000000000003E-2</v>
      </c>
      <c r="O22">
        <v>2.2896769960704528</v>
      </c>
      <c r="P22">
        <v>2.309434841270162</v>
      </c>
      <c r="Q22">
        <v>2.3096108474621548</v>
      </c>
      <c r="R22">
        <v>2.3098864180797261</v>
      </c>
      <c r="S22">
        <v>2.3106795126985111</v>
      </c>
      <c r="T22">
        <v>2.3106795497592199</v>
      </c>
      <c r="U22">
        <v>2.3106955701502589</v>
      </c>
      <c r="V22">
        <v>2.3106955701502589</v>
      </c>
    </row>
    <row r="23" spans="1:22" ht="15" customHeight="1" x14ac:dyDescent="0.25">
      <c r="A23" s="119"/>
      <c r="B23" s="120"/>
      <c r="C23" s="120"/>
      <c r="D23" s="121"/>
      <c r="E23" s="4" t="s">
        <v>85</v>
      </c>
      <c r="F23" s="4"/>
    </row>
    <row r="24" spans="1:22" ht="15" customHeight="1" x14ac:dyDescent="0.25">
      <c r="A24" s="122" t="s">
        <v>15</v>
      </c>
      <c r="B24" s="3">
        <f>B22+1</f>
        <v>19</v>
      </c>
      <c r="C24" s="3" t="s">
        <v>32</v>
      </c>
      <c r="D24" s="3">
        <v>4</v>
      </c>
      <c r="E24" s="3"/>
      <c r="F24" s="3"/>
      <c r="G24">
        <v>0.12239999999999999</v>
      </c>
      <c r="H24">
        <v>3.9800000000000002E-2</v>
      </c>
      <c r="I24">
        <v>0.1507</v>
      </c>
      <c r="J24">
        <v>0.1069</v>
      </c>
      <c r="K24">
        <v>0.2697</v>
      </c>
      <c r="L24">
        <v>0.45119999999999999</v>
      </c>
      <c r="M24">
        <v>2.7099999999999999E-2</v>
      </c>
      <c r="N24">
        <v>7.0999999999999994E-2</v>
      </c>
      <c r="O24">
        <v>3.08037116041874</v>
      </c>
      <c r="P24">
        <v>3.1045166033101221</v>
      </c>
      <c r="Q24">
        <v>3.1046818350639431</v>
      </c>
      <c r="R24">
        <v>3.105465575389414</v>
      </c>
      <c r="S24">
        <v>3.106095501521533</v>
      </c>
      <c r="T24">
        <v>3.106122416479022</v>
      </c>
      <c r="U24">
        <v>3.1061406189762759</v>
      </c>
      <c r="V24">
        <v>3.1061406189762759</v>
      </c>
    </row>
    <row r="25" spans="1:22" ht="15" customHeight="1" x14ac:dyDescent="0.25">
      <c r="A25" s="123"/>
      <c r="B25" s="3">
        <f t="shared" ref="B25:B32" si="2">B24+1</f>
        <v>20</v>
      </c>
      <c r="C25" s="3" t="s">
        <v>52</v>
      </c>
      <c r="D25" s="3">
        <v>6</v>
      </c>
      <c r="E25" s="3"/>
      <c r="F25" s="3"/>
      <c r="G25">
        <v>4.9000000000000002E-2</v>
      </c>
      <c r="H25">
        <v>0.113</v>
      </c>
      <c r="I25">
        <v>7.4899999999999994E-2</v>
      </c>
      <c r="J25">
        <v>3.2399999999999998E-2</v>
      </c>
      <c r="K25">
        <v>0.26329999999999998</v>
      </c>
      <c r="L25">
        <v>0.44209999999999999</v>
      </c>
      <c r="M25">
        <v>3.61E-2</v>
      </c>
      <c r="N25">
        <v>8.3000000000000004E-2</v>
      </c>
      <c r="O25">
        <v>2.2634892021277162</v>
      </c>
      <c r="P25">
        <v>2.3031072009674491</v>
      </c>
      <c r="Q25">
        <v>2.3033739150100301</v>
      </c>
      <c r="R25">
        <v>2.3048147666588639</v>
      </c>
      <c r="S25">
        <v>2.3049466803966219</v>
      </c>
      <c r="T25">
        <v>2.3049472652892602</v>
      </c>
      <c r="U25">
        <v>2.3051224282375209</v>
      </c>
      <c r="V25">
        <v>2.3051224282375209</v>
      </c>
    </row>
    <row r="26" spans="1:22" ht="15" customHeight="1" x14ac:dyDescent="0.25">
      <c r="A26" s="123"/>
      <c r="B26" s="3">
        <f t="shared" si="2"/>
        <v>21</v>
      </c>
      <c r="C26" s="3" t="s">
        <v>64</v>
      </c>
      <c r="D26" s="3">
        <v>6.5</v>
      </c>
      <c r="E26" s="3"/>
      <c r="F26" s="3"/>
      <c r="G26">
        <v>3.2000000000000001E-2</v>
      </c>
      <c r="H26">
        <v>0.1303</v>
      </c>
      <c r="I26">
        <v>5.6399999999999999E-2</v>
      </c>
      <c r="J26">
        <v>1.9300000000000001E-2</v>
      </c>
      <c r="K26">
        <v>0.27050000000000002</v>
      </c>
      <c r="L26">
        <v>0.46050000000000002</v>
      </c>
      <c r="M26">
        <v>2.4799999999999999E-2</v>
      </c>
      <c r="N26">
        <v>7.0599999999999996E-2</v>
      </c>
      <c r="O26">
        <v>2.0117546168604798</v>
      </c>
      <c r="P26">
        <v>2.0966592709265659</v>
      </c>
      <c r="Q26">
        <v>2.0976408530257782</v>
      </c>
      <c r="R26">
        <v>2.1023129696923748</v>
      </c>
      <c r="S26">
        <v>2.1028230270733381</v>
      </c>
      <c r="T26">
        <v>2.1028545100466798</v>
      </c>
      <c r="U26">
        <v>2.1029787725530542</v>
      </c>
      <c r="V26">
        <v>2.1029787725530542</v>
      </c>
    </row>
    <row r="27" spans="1:22" ht="15" customHeight="1" x14ac:dyDescent="0.25">
      <c r="A27" s="123"/>
      <c r="B27" s="3">
        <f t="shared" si="2"/>
        <v>22</v>
      </c>
      <c r="C27" s="3" t="s">
        <v>20</v>
      </c>
      <c r="D27" s="3">
        <v>11</v>
      </c>
      <c r="E27" s="3"/>
      <c r="F27" s="3"/>
      <c r="G27">
        <v>6.5100000000000005E-2</v>
      </c>
      <c r="H27">
        <v>9.7000000000000003E-2</v>
      </c>
      <c r="I27">
        <v>8.5599999999999996E-2</v>
      </c>
      <c r="J27">
        <v>4.2200000000000001E-2</v>
      </c>
      <c r="K27">
        <v>0.25519999999999998</v>
      </c>
      <c r="L27">
        <v>0.4531</v>
      </c>
      <c r="M27">
        <v>1.11E-2</v>
      </c>
      <c r="N27">
        <v>4.9500000000000002E-2</v>
      </c>
      <c r="O27">
        <v>2.1136248061045602</v>
      </c>
      <c r="P27">
        <v>2.114259096851681</v>
      </c>
      <c r="Q27">
        <v>2.11609546027851</v>
      </c>
      <c r="R27">
        <v>2.1249927372018211</v>
      </c>
      <c r="S27">
        <v>2.126165828775767</v>
      </c>
      <c r="T27">
        <v>2.12665106596772</v>
      </c>
      <c r="U27">
        <v>2.1266546448938151</v>
      </c>
      <c r="V27">
        <v>2.1266546448938151</v>
      </c>
    </row>
    <row r="28" spans="1:22" ht="15" customHeight="1" x14ac:dyDescent="0.25">
      <c r="A28" s="123"/>
      <c r="B28" s="3">
        <f t="shared" si="2"/>
        <v>23</v>
      </c>
      <c r="C28" s="3" t="s">
        <v>79</v>
      </c>
      <c r="D28" s="3">
        <v>4.5</v>
      </c>
      <c r="E28" s="3"/>
      <c r="F28" s="3"/>
      <c r="G28">
        <v>9.3899999999999997E-2</v>
      </c>
      <c r="H28">
        <v>6.8099999999999994E-2</v>
      </c>
      <c r="I28">
        <v>0.11360000000000001</v>
      </c>
      <c r="J28">
        <v>6.9800000000000001E-2</v>
      </c>
      <c r="K28">
        <v>0.25409999999999999</v>
      </c>
      <c r="L28">
        <v>0.44450000000000001</v>
      </c>
      <c r="M28">
        <v>1.84E-2</v>
      </c>
      <c r="N28">
        <v>5.8400000000000001E-2</v>
      </c>
      <c r="O28">
        <v>2.687028885869144</v>
      </c>
      <c r="P28">
        <v>2.689131273551661</v>
      </c>
      <c r="Q28">
        <v>2.690060721345986</v>
      </c>
      <c r="R28">
        <v>2.6903631168788471</v>
      </c>
      <c r="S28">
        <v>2.6915241615608259</v>
      </c>
      <c r="T28">
        <v>2.6927342535666519</v>
      </c>
      <c r="U28">
        <v>2.6928154692286652</v>
      </c>
      <c r="V28">
        <v>2.6928154692286652</v>
      </c>
    </row>
    <row r="29" spans="1:22" ht="15" customHeight="1" x14ac:dyDescent="0.25">
      <c r="A29" s="123"/>
      <c r="B29" s="3">
        <f t="shared" si="2"/>
        <v>24</v>
      </c>
      <c r="C29" s="3" t="s">
        <v>26</v>
      </c>
      <c r="D29" s="3">
        <v>2.5</v>
      </c>
      <c r="E29" s="3"/>
      <c r="F29" s="3"/>
      <c r="G29">
        <v>5.4199999999999998E-2</v>
      </c>
      <c r="H29">
        <v>0.1079</v>
      </c>
      <c r="I29">
        <v>5.7599999999999998E-2</v>
      </c>
      <c r="J29">
        <v>1.3899999999999999E-2</v>
      </c>
      <c r="K29">
        <v>0.16470000000000001</v>
      </c>
      <c r="L29">
        <v>0.36020000000000002</v>
      </c>
      <c r="M29">
        <v>2.06E-2</v>
      </c>
      <c r="N29">
        <v>4.8500000000000001E-2</v>
      </c>
      <c r="O29">
        <v>1.6449441695302549</v>
      </c>
      <c r="P29">
        <v>1.645262070705412</v>
      </c>
      <c r="Q29">
        <v>1.64526524998889</v>
      </c>
      <c r="R29">
        <v>1.645318485863523</v>
      </c>
      <c r="S29">
        <v>1.6468558561344719</v>
      </c>
      <c r="T29">
        <v>1.6488136068685071</v>
      </c>
      <c r="U29">
        <v>1.6488359075313539</v>
      </c>
      <c r="V29">
        <v>1.6488359075313539</v>
      </c>
    </row>
    <row r="30" spans="1:22" ht="15" customHeight="1" x14ac:dyDescent="0.25">
      <c r="A30" s="123"/>
      <c r="B30" s="3">
        <f t="shared" si="2"/>
        <v>25</v>
      </c>
      <c r="C30" s="3" t="s">
        <v>39</v>
      </c>
      <c r="D30" s="3">
        <v>5</v>
      </c>
      <c r="E30" s="3"/>
      <c r="F30" s="3"/>
      <c r="G30">
        <v>7.46E-2</v>
      </c>
      <c r="H30">
        <v>8.7499999999999994E-2</v>
      </c>
      <c r="I30">
        <v>8.1100000000000005E-2</v>
      </c>
      <c r="J30">
        <v>3.7400000000000003E-2</v>
      </c>
      <c r="K30">
        <v>0.16039999999999999</v>
      </c>
      <c r="L30">
        <v>0.32950000000000002</v>
      </c>
      <c r="M30">
        <v>4.6699999999999998E-2</v>
      </c>
      <c r="N30">
        <v>9.3700000000000006E-2</v>
      </c>
      <c r="O30">
        <v>1.859901116867609</v>
      </c>
      <c r="P30">
        <v>1.874974656891135</v>
      </c>
      <c r="Q30">
        <v>1.8955302480360039</v>
      </c>
      <c r="R30">
        <v>1.8956236944315861</v>
      </c>
      <c r="S30">
        <v>1.895974127727567</v>
      </c>
      <c r="T30">
        <v>1.895974140063277</v>
      </c>
      <c r="U30">
        <v>1.8960683293822209</v>
      </c>
      <c r="V30">
        <v>1.8960683293822209</v>
      </c>
    </row>
    <row r="31" spans="1:22" ht="15" customHeight="1" x14ac:dyDescent="0.25">
      <c r="A31" s="123"/>
      <c r="B31" s="3">
        <f t="shared" si="2"/>
        <v>26</v>
      </c>
      <c r="C31" s="3" t="s">
        <v>79</v>
      </c>
      <c r="D31" s="3">
        <v>2.5</v>
      </c>
      <c r="E31" s="3"/>
      <c r="F31" s="3"/>
      <c r="G31">
        <v>6.3899999999999998E-2</v>
      </c>
      <c r="H31">
        <v>9.8100000000000007E-2</v>
      </c>
      <c r="I31">
        <v>7.3200000000000001E-2</v>
      </c>
      <c r="J31">
        <v>2.9399999999999999E-2</v>
      </c>
      <c r="K31">
        <v>0.24640000000000001</v>
      </c>
      <c r="L31">
        <v>0.41139999999999999</v>
      </c>
      <c r="M31">
        <v>6.6400000000000001E-2</v>
      </c>
      <c r="N31">
        <v>0.1137</v>
      </c>
      <c r="O31">
        <v>2.105545068201002</v>
      </c>
      <c r="P31">
        <v>2.10910340527963</v>
      </c>
      <c r="Q31">
        <v>2.1358258469573852</v>
      </c>
      <c r="R31">
        <v>2.138716435672114</v>
      </c>
      <c r="S31">
        <v>2.142104762700284</v>
      </c>
      <c r="T31">
        <v>2.142518750773601</v>
      </c>
      <c r="U31">
        <v>2.1425508175883432</v>
      </c>
      <c r="V31">
        <v>2.1425508175883432</v>
      </c>
    </row>
    <row r="32" spans="1:22" ht="15" customHeight="1" x14ac:dyDescent="0.25">
      <c r="A32" s="123"/>
      <c r="B32" s="3">
        <f t="shared" si="2"/>
        <v>27</v>
      </c>
      <c r="C32" s="3" t="s">
        <v>64</v>
      </c>
      <c r="D32" s="3">
        <v>8</v>
      </c>
      <c r="E32" s="3"/>
      <c r="F32" s="3"/>
      <c r="G32">
        <v>5.5300000000000002E-2</v>
      </c>
      <c r="H32">
        <v>0.10680000000000001</v>
      </c>
      <c r="I32">
        <v>5.6000000000000001E-2</v>
      </c>
      <c r="J32">
        <v>1.2699999999999999E-2</v>
      </c>
      <c r="K32">
        <v>0.17810000000000001</v>
      </c>
      <c r="L32">
        <v>0.34539999999999998</v>
      </c>
      <c r="M32">
        <v>4.7300000000000002E-2</v>
      </c>
      <c r="N32">
        <v>9.3899999999999997E-2</v>
      </c>
      <c r="O32">
        <v>1.8136254680299451</v>
      </c>
      <c r="P32">
        <v>1.815745218975414</v>
      </c>
      <c r="Q32">
        <v>1.832942588007533</v>
      </c>
      <c r="R32">
        <v>1.8336788691121519</v>
      </c>
      <c r="S32">
        <v>1.834483910195541</v>
      </c>
      <c r="T32">
        <v>1.835709647749189</v>
      </c>
      <c r="U32">
        <v>1.835770924111674</v>
      </c>
      <c r="V32">
        <v>1.835770924111674</v>
      </c>
    </row>
    <row r="33" spans="1:22" ht="15" customHeight="1" x14ac:dyDescent="0.25">
      <c r="A33" s="119"/>
      <c r="B33" s="120"/>
      <c r="C33" s="120"/>
      <c r="D33" s="121"/>
      <c r="E33" s="4" t="s">
        <v>99</v>
      </c>
      <c r="F33" s="4"/>
    </row>
    <row r="34" spans="1:22" ht="15" customHeight="1" x14ac:dyDescent="0.25">
      <c r="A34" s="122" t="s">
        <v>15</v>
      </c>
      <c r="B34" s="3">
        <f>B32+1</f>
        <v>28</v>
      </c>
      <c r="C34" s="3" t="s">
        <v>95</v>
      </c>
      <c r="D34" s="3">
        <v>10</v>
      </c>
      <c r="E34" s="3"/>
      <c r="F34" s="3"/>
      <c r="G34">
        <v>4.99E-2</v>
      </c>
      <c r="H34">
        <v>0.11210000000000001</v>
      </c>
      <c r="I34">
        <v>5.4100000000000002E-2</v>
      </c>
      <c r="J34">
        <v>1.04E-2</v>
      </c>
      <c r="K34">
        <v>0.22289999999999999</v>
      </c>
      <c r="L34">
        <v>0.28599999999999998</v>
      </c>
      <c r="M34">
        <v>0.12839999999999999</v>
      </c>
      <c r="N34">
        <v>0.17430000000000001</v>
      </c>
      <c r="O34">
        <v>2.051943727010491</v>
      </c>
      <c r="P34">
        <v>2.0782011521953092</v>
      </c>
      <c r="Q34">
        <v>2.1645691768551698</v>
      </c>
      <c r="R34">
        <v>2.168691799622787</v>
      </c>
      <c r="S34">
        <v>2.168694644764491</v>
      </c>
      <c r="T34">
        <v>2.1688701376941761</v>
      </c>
      <c r="U34">
        <v>2.1688791945065451</v>
      </c>
      <c r="V34">
        <v>2.1688791945065451</v>
      </c>
    </row>
    <row r="35" spans="1:22" ht="15" customHeight="1" x14ac:dyDescent="0.25">
      <c r="A35" s="123"/>
      <c r="B35" s="3">
        <f t="shared" ref="B35:B42" si="3">B34+1</f>
        <v>29</v>
      </c>
      <c r="C35" s="3" t="s">
        <v>19</v>
      </c>
      <c r="D35" s="3">
        <v>7</v>
      </c>
      <c r="E35" s="3"/>
      <c r="F35" s="3"/>
      <c r="G35">
        <v>5.6500000000000002E-2</v>
      </c>
      <c r="H35">
        <v>0.1056</v>
      </c>
      <c r="I35">
        <v>6.1499999999999999E-2</v>
      </c>
      <c r="J35">
        <v>1.78E-2</v>
      </c>
      <c r="K35">
        <v>0.20280000000000001</v>
      </c>
      <c r="L35">
        <v>0.27439999999999998</v>
      </c>
      <c r="M35">
        <v>0.1419</v>
      </c>
      <c r="N35">
        <v>0.1867</v>
      </c>
      <c r="O35">
        <v>2.1114404578206769</v>
      </c>
      <c r="P35">
        <v>2.114003292291367</v>
      </c>
      <c r="Q35">
        <v>2.2122318412231849</v>
      </c>
      <c r="R35">
        <v>2.2122320178265689</v>
      </c>
      <c r="S35">
        <v>2.212235255902697</v>
      </c>
      <c r="T35">
        <v>2.2123273267202448</v>
      </c>
      <c r="U35">
        <v>2.2123283263127229</v>
      </c>
      <c r="V35">
        <v>2.2123283263127229</v>
      </c>
    </row>
    <row r="36" spans="1:22" ht="15" customHeight="1" x14ac:dyDescent="0.25">
      <c r="A36" s="123"/>
      <c r="B36" s="3">
        <f t="shared" si="3"/>
        <v>30</v>
      </c>
      <c r="C36" s="3" t="s">
        <v>68</v>
      </c>
      <c r="D36" s="3">
        <v>7</v>
      </c>
      <c r="E36" s="3"/>
      <c r="F36" s="3"/>
      <c r="G36">
        <v>6.25E-2</v>
      </c>
      <c r="H36">
        <v>9.9500000000000005E-2</v>
      </c>
      <c r="I36">
        <v>7.9500000000000001E-2</v>
      </c>
      <c r="J36">
        <v>3.5900000000000001E-2</v>
      </c>
      <c r="K36">
        <v>0.20849999999999999</v>
      </c>
      <c r="L36">
        <v>0.32029999999999997</v>
      </c>
      <c r="M36">
        <v>0.1171</v>
      </c>
      <c r="N36">
        <v>0.1618</v>
      </c>
      <c r="O36">
        <v>2.3112775677523958</v>
      </c>
      <c r="P36">
        <v>2.3131780767606931</v>
      </c>
      <c r="Q36">
        <v>2.3629983787227689</v>
      </c>
      <c r="R36">
        <v>2.3641774381816831</v>
      </c>
      <c r="S36">
        <v>2.3641781705264768</v>
      </c>
      <c r="T36">
        <v>2.3643026878891642</v>
      </c>
      <c r="U36">
        <v>2.3643108437014262</v>
      </c>
      <c r="V36">
        <v>2.3643108437014262</v>
      </c>
    </row>
    <row r="37" spans="1:22" ht="15" customHeight="1" x14ac:dyDescent="0.25">
      <c r="A37" s="123"/>
      <c r="B37" s="3">
        <f t="shared" si="3"/>
        <v>31</v>
      </c>
      <c r="C37" s="12" t="s">
        <v>38</v>
      </c>
      <c r="D37" s="3">
        <v>4</v>
      </c>
      <c r="E37" s="3"/>
      <c r="F37" s="3"/>
      <c r="G37">
        <v>5.2299999999999999E-2</v>
      </c>
      <c r="H37">
        <v>0.10979999999999999</v>
      </c>
      <c r="I37">
        <v>7.0599999999999996E-2</v>
      </c>
      <c r="J37">
        <v>2.75E-2</v>
      </c>
      <c r="K37">
        <v>0.19020000000000001</v>
      </c>
      <c r="L37">
        <v>0.36680000000000001</v>
      </c>
      <c r="M37">
        <v>2.9499999999999998E-2</v>
      </c>
      <c r="N37">
        <v>7.2400000000000006E-2</v>
      </c>
      <c r="O37">
        <v>2.0083075390399538</v>
      </c>
      <c r="P37">
        <v>2.0159942621346061</v>
      </c>
      <c r="Q37">
        <v>2.0168813827260621</v>
      </c>
      <c r="R37">
        <v>2.0181648600695512</v>
      </c>
      <c r="S37">
        <v>2.018203666803712</v>
      </c>
      <c r="T37">
        <v>2.0185147084102408</v>
      </c>
      <c r="U37">
        <v>2.0185191832643068</v>
      </c>
      <c r="V37">
        <v>2.0185191832643068</v>
      </c>
    </row>
    <row r="38" spans="1:22" ht="15" customHeight="1" x14ac:dyDescent="0.25">
      <c r="A38" s="123"/>
      <c r="B38" s="3">
        <f t="shared" si="3"/>
        <v>32</v>
      </c>
      <c r="C38" s="3" t="s">
        <v>22</v>
      </c>
      <c r="D38" s="3">
        <v>4.5</v>
      </c>
      <c r="E38" s="3"/>
      <c r="F38" s="3"/>
      <c r="G38">
        <v>9.06E-2</v>
      </c>
      <c r="H38">
        <v>7.1400000000000005E-2</v>
      </c>
      <c r="I38">
        <v>9.7100000000000006E-2</v>
      </c>
      <c r="J38">
        <v>5.3499999999999999E-2</v>
      </c>
      <c r="K38">
        <v>0.1729</v>
      </c>
      <c r="L38">
        <v>0.33600000000000002</v>
      </c>
      <c r="M38">
        <v>4.7699999999999999E-2</v>
      </c>
      <c r="N38">
        <v>9.4799999999999995E-2</v>
      </c>
      <c r="O38">
        <v>2.051272800497288</v>
      </c>
      <c r="P38">
        <v>2.0891198715545709</v>
      </c>
      <c r="Q38">
        <v>2.1137018019041158</v>
      </c>
      <c r="R38">
        <v>2.1137112410722638</v>
      </c>
      <c r="S38">
        <v>2.114586884904202</v>
      </c>
      <c r="T38">
        <v>2.114676551076565</v>
      </c>
      <c r="U38">
        <v>2.114676933779803</v>
      </c>
      <c r="V38">
        <v>2.114676933779803</v>
      </c>
    </row>
    <row r="39" spans="1:22" ht="15" customHeight="1" x14ac:dyDescent="0.25">
      <c r="A39" s="123"/>
      <c r="B39" s="3">
        <f t="shared" si="3"/>
        <v>33</v>
      </c>
      <c r="C39" s="3" t="s">
        <v>61</v>
      </c>
      <c r="D39" s="3">
        <v>13.5</v>
      </c>
      <c r="E39" s="3"/>
      <c r="F39" s="3"/>
      <c r="G39">
        <v>5.8599999999999999E-2</v>
      </c>
      <c r="H39">
        <v>0.10349999999999999</v>
      </c>
      <c r="I39">
        <v>6.88E-2</v>
      </c>
      <c r="J39">
        <v>2.5000000000000001E-2</v>
      </c>
      <c r="K39">
        <v>0.1452</v>
      </c>
      <c r="L39">
        <v>0.31069999999999998</v>
      </c>
      <c r="M39">
        <v>5.1999999999999998E-2</v>
      </c>
      <c r="N39">
        <v>9.9299999999999999E-2</v>
      </c>
      <c r="O39">
        <v>1.538779481085907</v>
      </c>
      <c r="P39">
        <v>1.5446424544190771</v>
      </c>
      <c r="Q39">
        <v>1.570415917973822</v>
      </c>
      <c r="R39">
        <v>1.5706963021308309</v>
      </c>
      <c r="S39">
        <v>1.5714636199702039</v>
      </c>
      <c r="T39">
        <v>1.5718122018160561</v>
      </c>
      <c r="U39">
        <v>1.571844746979502</v>
      </c>
      <c r="V39">
        <v>1.571844746979502</v>
      </c>
    </row>
    <row r="40" spans="1:22" ht="15" customHeight="1" x14ac:dyDescent="0.25">
      <c r="A40" s="123"/>
      <c r="B40" s="3">
        <f t="shared" si="3"/>
        <v>34</v>
      </c>
      <c r="C40" s="3" t="s">
        <v>25</v>
      </c>
      <c r="D40" s="3">
        <v>17.5</v>
      </c>
      <c r="E40" s="5"/>
      <c r="F40" s="5"/>
      <c r="G40">
        <v>2.9000000000000001E-2</v>
      </c>
      <c r="H40">
        <v>0.13300000000000001</v>
      </c>
      <c r="I40">
        <v>3.7699999999999997E-2</v>
      </c>
      <c r="J40">
        <v>7.6E-3</v>
      </c>
      <c r="K40">
        <v>0.13850000000000001</v>
      </c>
      <c r="L40">
        <v>0.30740000000000001</v>
      </c>
      <c r="M40">
        <v>1.0500000000000001E-2</v>
      </c>
      <c r="N40">
        <v>5.4699999999999999E-2</v>
      </c>
      <c r="O40">
        <v>1.175408057981719</v>
      </c>
      <c r="P40">
        <v>1.182618396038251</v>
      </c>
      <c r="Q40">
        <v>1.186411737095469</v>
      </c>
      <c r="R40">
        <v>1.18679714849222</v>
      </c>
      <c r="S40">
        <v>1.2008114951526121</v>
      </c>
      <c r="T40">
        <v>1.200836221062074</v>
      </c>
      <c r="U40">
        <v>1.2009059662990109</v>
      </c>
      <c r="V40">
        <v>1.2009059662990109</v>
      </c>
    </row>
    <row r="41" spans="1:22" ht="15" customHeight="1" x14ac:dyDescent="0.25">
      <c r="A41" s="123"/>
      <c r="B41" s="3">
        <f t="shared" si="3"/>
        <v>35</v>
      </c>
      <c r="C41" s="3" t="s">
        <v>71</v>
      </c>
      <c r="D41" s="3">
        <v>13</v>
      </c>
      <c r="E41" s="5"/>
      <c r="F41" s="5"/>
      <c r="G41">
        <v>2.75E-2</v>
      </c>
      <c r="H41">
        <v>0.1346</v>
      </c>
      <c r="I41">
        <v>3.3099999999999997E-2</v>
      </c>
      <c r="J41">
        <v>1.12E-2</v>
      </c>
      <c r="K41">
        <v>9.9400000000000002E-2</v>
      </c>
      <c r="L41">
        <v>0.28199999999999997</v>
      </c>
      <c r="M41">
        <v>2.4500000000000001E-2</v>
      </c>
      <c r="N41">
        <v>6.9500000000000006E-2</v>
      </c>
      <c r="O41">
        <v>1.077067232282692</v>
      </c>
      <c r="P41">
        <v>1.0775570882261889</v>
      </c>
      <c r="Q41">
        <v>1.0878235356371779</v>
      </c>
      <c r="R41">
        <v>1.090232472653625</v>
      </c>
      <c r="S41">
        <v>1.092753175429046</v>
      </c>
      <c r="T41">
        <v>1.0936072803049359</v>
      </c>
      <c r="U41">
        <v>1.0936103451863419</v>
      </c>
      <c r="V41">
        <v>1.0936103451863419</v>
      </c>
    </row>
    <row r="42" spans="1:22" ht="15" customHeight="1" x14ac:dyDescent="0.25">
      <c r="A42" s="123"/>
      <c r="B42" s="6">
        <f t="shared" si="3"/>
        <v>36</v>
      </c>
      <c r="C42" s="6" t="s">
        <v>87</v>
      </c>
      <c r="D42" s="6">
        <v>10</v>
      </c>
      <c r="E42" s="7"/>
      <c r="F42" s="7"/>
      <c r="G42">
        <v>7.1400000000000005E-2</v>
      </c>
      <c r="H42">
        <v>9.0700000000000003E-2</v>
      </c>
      <c r="I42">
        <v>7.8200000000000006E-2</v>
      </c>
      <c r="J42">
        <v>3.44E-2</v>
      </c>
      <c r="K42">
        <v>0.14760000000000001</v>
      </c>
      <c r="L42">
        <v>0.30059999999999998</v>
      </c>
      <c r="M42">
        <v>3.0800000000000001E-2</v>
      </c>
      <c r="N42">
        <v>7.6399999999999996E-2</v>
      </c>
      <c r="O42">
        <v>1.851837779275668</v>
      </c>
      <c r="P42">
        <v>1.862825176290525</v>
      </c>
      <c r="Q42">
        <v>1.874415324716332</v>
      </c>
      <c r="R42">
        <v>1.879868299235709</v>
      </c>
      <c r="S42">
        <v>1.880286725488227</v>
      </c>
      <c r="T42">
        <v>1.88029041867842</v>
      </c>
      <c r="U42">
        <v>1.8802909811578661</v>
      </c>
      <c r="V42">
        <v>1.8802909811578661</v>
      </c>
    </row>
    <row r="43" spans="1:22" ht="15" customHeight="1" x14ac:dyDescent="0.25">
      <c r="A43" s="119"/>
      <c r="B43" s="120"/>
      <c r="C43" s="120"/>
      <c r="D43" s="121"/>
      <c r="E43" s="4"/>
      <c r="F43" s="8"/>
      <c r="G43" s="9"/>
      <c r="H43" s="10"/>
      <c r="I43" s="10"/>
      <c r="J43" s="10"/>
      <c r="K43" s="10"/>
      <c r="L43" s="10"/>
      <c r="M43" s="10"/>
      <c r="N43" s="11"/>
    </row>
  </sheetData>
  <mergeCells count="15">
    <mergeCell ref="O1:V1"/>
    <mergeCell ref="O2:V2"/>
    <mergeCell ref="A33:D33"/>
    <mergeCell ref="A34:A42"/>
    <mergeCell ref="A43:D43"/>
    <mergeCell ref="A4:A12"/>
    <mergeCell ref="A13:D13"/>
    <mergeCell ref="A14:A22"/>
    <mergeCell ref="A23:D23"/>
    <mergeCell ref="A24:A3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3"/>
  <sheetViews>
    <sheetView zoomScale="60" zoomScaleNormal="60" workbookViewId="0">
      <selection activeCell="N29" sqref="N29"/>
    </sheetView>
  </sheetViews>
  <sheetFormatPr baseColWidth="10" defaultColWidth="8.88671875" defaultRowHeight="13.2" x14ac:dyDescent="0.25"/>
  <cols>
    <col min="1" max="1" width="11.5546875" style="15" customWidth="1"/>
    <col min="2" max="2" width="18.109375" style="15" customWidth="1"/>
    <col min="3" max="3" width="11.5546875" style="15" customWidth="1"/>
    <col min="4" max="4" width="17.33203125" style="15" customWidth="1"/>
    <col min="5" max="5" width="23" style="15" customWidth="1"/>
    <col min="6" max="6" width="14.6640625" style="15" customWidth="1"/>
    <col min="7" max="1025" width="11.5546875" style="15" customWidth="1"/>
  </cols>
  <sheetData>
    <row r="1" spans="1:22" ht="17.399999999999999" customHeight="1" x14ac:dyDescent="0.3">
      <c r="G1" s="124" t="s">
        <v>0</v>
      </c>
      <c r="H1" s="125"/>
      <c r="I1" s="125"/>
      <c r="J1" s="125"/>
      <c r="K1" s="125"/>
      <c r="L1" s="125"/>
      <c r="M1" s="125"/>
      <c r="N1" s="126"/>
      <c r="O1" s="117" t="s">
        <v>1</v>
      </c>
      <c r="P1" s="118"/>
      <c r="Q1" s="118"/>
      <c r="R1" s="118"/>
      <c r="S1" s="118"/>
      <c r="T1" s="118"/>
      <c r="U1" s="118"/>
      <c r="V1" s="118"/>
    </row>
    <row r="2" spans="1:22" ht="17.399999999999999" customHeight="1" x14ac:dyDescent="0.3">
      <c r="G2" s="127" t="s">
        <v>2</v>
      </c>
      <c r="H2" s="121"/>
      <c r="I2" s="128" t="s">
        <v>3</v>
      </c>
      <c r="J2" s="121"/>
      <c r="K2" s="128" t="s">
        <v>4</v>
      </c>
      <c r="L2" s="121"/>
      <c r="M2" s="128" t="s">
        <v>5</v>
      </c>
      <c r="N2" s="121"/>
      <c r="O2" s="117" t="s">
        <v>6</v>
      </c>
      <c r="P2" s="118"/>
      <c r="Q2" s="118"/>
      <c r="R2" s="118"/>
      <c r="S2" s="118"/>
      <c r="T2" s="118"/>
      <c r="U2" s="118"/>
      <c r="V2" s="118"/>
    </row>
    <row r="3" spans="1:22" ht="17.399999999999999" customHeight="1" x14ac:dyDescent="0.3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2" t="s">
        <v>13</v>
      </c>
      <c r="H3" s="1" t="s">
        <v>14</v>
      </c>
      <c r="I3" s="1" t="s">
        <v>13</v>
      </c>
      <c r="J3" s="1" t="s">
        <v>14</v>
      </c>
      <c r="K3" s="1" t="s">
        <v>13</v>
      </c>
      <c r="L3" s="1" t="s">
        <v>14</v>
      </c>
      <c r="M3" s="1" t="s">
        <v>13</v>
      </c>
      <c r="N3" s="1" t="s">
        <v>14</v>
      </c>
      <c r="O3" s="16">
        <v>2</v>
      </c>
      <c r="P3" s="16">
        <v>3</v>
      </c>
      <c r="Q3" s="16">
        <v>4</v>
      </c>
      <c r="R3" s="16">
        <v>5</v>
      </c>
      <c r="S3" s="16">
        <v>6</v>
      </c>
      <c r="T3" s="16">
        <v>7</v>
      </c>
      <c r="U3" s="16">
        <v>8</v>
      </c>
      <c r="V3" s="16">
        <v>9</v>
      </c>
    </row>
    <row r="4" spans="1:22" ht="15" customHeight="1" x14ac:dyDescent="0.25">
      <c r="A4" s="122" t="s">
        <v>15</v>
      </c>
      <c r="B4" s="3">
        <v>1</v>
      </c>
      <c r="C4" s="3" t="s">
        <v>93</v>
      </c>
      <c r="D4" s="3">
        <v>16.5</v>
      </c>
      <c r="E4" s="3"/>
      <c r="F4" s="3"/>
      <c r="G4">
        <v>9.69E-2</v>
      </c>
      <c r="H4">
        <v>6.54E-2</v>
      </c>
      <c r="I4">
        <v>0.12920000000000001</v>
      </c>
      <c r="J4">
        <v>8.5400000000000004E-2</v>
      </c>
      <c r="K4">
        <v>0.16170000000000001</v>
      </c>
      <c r="L4">
        <v>0.18659999999999999</v>
      </c>
      <c r="M4">
        <v>0.11550000000000001</v>
      </c>
      <c r="N4">
        <v>0.16250000000000001</v>
      </c>
      <c r="O4">
        <v>1.94308394620842</v>
      </c>
      <c r="P4">
        <v>1.953226285136461</v>
      </c>
      <c r="Q4">
        <v>1.953469220401673</v>
      </c>
      <c r="R4">
        <v>1.955559533021727</v>
      </c>
      <c r="S4">
        <v>1.955578927387974</v>
      </c>
      <c r="T4">
        <v>1.956114639284056</v>
      </c>
      <c r="U4">
        <v>1.956286025308982</v>
      </c>
      <c r="V4">
        <v>1.956286025308982</v>
      </c>
    </row>
    <row r="5" spans="1:22" ht="15" customHeight="1" x14ac:dyDescent="0.25">
      <c r="A5" s="123"/>
      <c r="B5" s="3">
        <f t="shared" ref="B5:B12" si="0">B4+1</f>
        <v>2</v>
      </c>
      <c r="C5" s="3" t="s">
        <v>79</v>
      </c>
      <c r="D5" s="3">
        <v>6</v>
      </c>
      <c r="E5" s="3"/>
      <c r="F5" s="3"/>
      <c r="G5">
        <v>0.123</v>
      </c>
      <c r="H5">
        <v>3.9199999999999999E-2</v>
      </c>
      <c r="I5">
        <v>0.1593</v>
      </c>
      <c r="J5">
        <v>0.11550000000000001</v>
      </c>
      <c r="K5">
        <v>0.1754</v>
      </c>
      <c r="L5">
        <v>0.18179999999999999</v>
      </c>
      <c r="M5">
        <v>0.12640000000000001</v>
      </c>
      <c r="N5">
        <v>0.1731</v>
      </c>
      <c r="O5">
        <v>2.3303300789131831</v>
      </c>
      <c r="P5">
        <v>2.3341039878421062</v>
      </c>
      <c r="Q5">
        <v>2.3360995352345859</v>
      </c>
      <c r="R5">
        <v>2.33902356196075</v>
      </c>
      <c r="S5">
        <v>2.3390281001643531</v>
      </c>
      <c r="T5">
        <v>2.3391445876905439</v>
      </c>
      <c r="U5">
        <v>2.3391445890196931</v>
      </c>
      <c r="V5">
        <v>2.3391445890196931</v>
      </c>
    </row>
    <row r="6" spans="1:22" ht="15" customHeight="1" x14ac:dyDescent="0.25">
      <c r="A6" s="123"/>
      <c r="B6" s="3">
        <f t="shared" si="0"/>
        <v>3</v>
      </c>
      <c r="C6" s="3" t="s">
        <v>38</v>
      </c>
      <c r="D6" s="3">
        <v>2.5</v>
      </c>
      <c r="E6" s="3"/>
      <c r="F6" s="3"/>
      <c r="G6">
        <v>0.1201</v>
      </c>
      <c r="H6">
        <v>4.2299999999999997E-2</v>
      </c>
      <c r="I6">
        <v>0.17430000000000001</v>
      </c>
      <c r="J6">
        <v>0.1308</v>
      </c>
      <c r="K6">
        <v>0.21079999999999999</v>
      </c>
      <c r="L6">
        <v>0.1361</v>
      </c>
      <c r="M6">
        <v>0.12280000000000001</v>
      </c>
      <c r="N6">
        <v>0.17019999999999999</v>
      </c>
      <c r="O6">
        <v>2.514532298635467</v>
      </c>
      <c r="P6">
        <v>2.5158786151596439</v>
      </c>
      <c r="Q6">
        <v>2.5188196555541351</v>
      </c>
      <c r="R6">
        <v>2.5203025024378962</v>
      </c>
      <c r="S6">
        <v>2.523089482720041</v>
      </c>
      <c r="T6">
        <v>2.5231765452926398</v>
      </c>
      <c r="U6">
        <v>2.5232170927192459</v>
      </c>
      <c r="V6">
        <v>2.5232170927192459</v>
      </c>
    </row>
    <row r="7" spans="1:22" ht="15" customHeight="1" x14ac:dyDescent="0.25">
      <c r="A7" s="123"/>
      <c r="B7" s="3">
        <f t="shared" si="0"/>
        <v>4</v>
      </c>
      <c r="C7" s="3" t="s">
        <v>79</v>
      </c>
      <c r="D7" s="3">
        <v>9</v>
      </c>
      <c r="E7" s="3"/>
      <c r="F7" s="3"/>
      <c r="G7">
        <v>0.1174</v>
      </c>
      <c r="H7">
        <v>4.5499999999999999E-2</v>
      </c>
      <c r="I7">
        <v>0.1691</v>
      </c>
      <c r="J7">
        <v>0.1255</v>
      </c>
      <c r="K7">
        <v>0.222</v>
      </c>
      <c r="L7">
        <v>0.14910000000000001</v>
      </c>
      <c r="M7">
        <v>0.1143</v>
      </c>
      <c r="N7">
        <v>0.16120000000000001</v>
      </c>
      <c r="O7">
        <v>2.3819248693281621</v>
      </c>
      <c r="P7">
        <v>2.3874830730721288</v>
      </c>
      <c r="Q7">
        <v>2.3884612786069761</v>
      </c>
      <c r="R7">
        <v>2.3885096358853781</v>
      </c>
      <c r="S7">
        <v>2.3903929775050101</v>
      </c>
      <c r="T7">
        <v>2.391479202180586</v>
      </c>
      <c r="U7">
        <v>2.3914910921724521</v>
      </c>
      <c r="V7">
        <v>2.3914910921724521</v>
      </c>
    </row>
    <row r="8" spans="1:22" ht="15" customHeight="1" x14ac:dyDescent="0.25">
      <c r="A8" s="123"/>
      <c r="B8" s="3">
        <f t="shared" si="0"/>
        <v>5</v>
      </c>
      <c r="C8" s="3" t="s">
        <v>47</v>
      </c>
      <c r="D8" s="3">
        <v>4.5</v>
      </c>
      <c r="E8" s="3"/>
      <c r="F8" s="3"/>
      <c r="G8">
        <v>0.12620000000000001</v>
      </c>
      <c r="H8">
        <v>3.6299999999999999E-2</v>
      </c>
      <c r="I8">
        <v>0.17630000000000001</v>
      </c>
      <c r="J8">
        <v>0.1326</v>
      </c>
      <c r="K8">
        <v>0.20069999999999999</v>
      </c>
      <c r="L8">
        <v>0.15049999999999999</v>
      </c>
      <c r="M8">
        <v>0.12809999999999999</v>
      </c>
      <c r="N8">
        <v>0.17469999999999999</v>
      </c>
      <c r="O8">
        <v>2.4675116197786839</v>
      </c>
      <c r="P8">
        <v>2.469394105106911</v>
      </c>
      <c r="Q8">
        <v>2.4694102771680742</v>
      </c>
      <c r="R8">
        <v>2.469625320784929</v>
      </c>
      <c r="S8">
        <v>2.471694447977546</v>
      </c>
      <c r="T8">
        <v>2.4716950520610639</v>
      </c>
      <c r="U8">
        <v>2.4717007894564338</v>
      </c>
      <c r="V8">
        <v>2.4717007894564338</v>
      </c>
    </row>
    <row r="9" spans="1:22" ht="15" customHeight="1" x14ac:dyDescent="0.25">
      <c r="A9" s="123"/>
      <c r="B9" s="3">
        <f t="shared" si="0"/>
        <v>6</v>
      </c>
      <c r="C9" s="3" t="s">
        <v>96</v>
      </c>
      <c r="D9" s="3">
        <v>12.5</v>
      </c>
      <c r="E9" s="3"/>
      <c r="F9" s="3"/>
      <c r="G9">
        <v>0.1812</v>
      </c>
      <c r="H9">
        <v>1.9599999999999999E-2</v>
      </c>
      <c r="I9">
        <v>0.22839999999999999</v>
      </c>
      <c r="J9">
        <v>0.1845</v>
      </c>
      <c r="K9">
        <v>0.22869999999999999</v>
      </c>
      <c r="L9">
        <v>0.16489999999999999</v>
      </c>
      <c r="M9">
        <v>0.13239999999999999</v>
      </c>
      <c r="N9">
        <v>0.1789</v>
      </c>
      <c r="O9">
        <v>3.2714284674126159</v>
      </c>
      <c r="P9">
        <v>3.2716916117988499</v>
      </c>
      <c r="Q9">
        <v>3.276551179842019</v>
      </c>
      <c r="R9">
        <v>3.2766682474201581</v>
      </c>
      <c r="S9">
        <v>3.276704069376799</v>
      </c>
      <c r="T9">
        <v>3.276872633673491</v>
      </c>
      <c r="U9">
        <v>3.2769317722558191</v>
      </c>
      <c r="V9">
        <v>3.2769317722558191</v>
      </c>
    </row>
    <row r="10" spans="1:22" ht="15" customHeight="1" x14ac:dyDescent="0.25">
      <c r="A10" s="123"/>
      <c r="B10" s="3">
        <f t="shared" si="0"/>
        <v>7</v>
      </c>
      <c r="C10" s="3" t="s">
        <v>68</v>
      </c>
      <c r="D10" s="3">
        <v>6.5</v>
      </c>
      <c r="E10" s="3"/>
      <c r="F10" s="3"/>
      <c r="G10">
        <v>0.1157</v>
      </c>
      <c r="H10">
        <v>4.65E-2</v>
      </c>
      <c r="I10">
        <v>0.1593</v>
      </c>
      <c r="J10">
        <v>0.11559999999999999</v>
      </c>
      <c r="K10">
        <v>0.22800000000000001</v>
      </c>
      <c r="L10">
        <v>0.156</v>
      </c>
      <c r="M10">
        <v>0.1145</v>
      </c>
      <c r="N10">
        <v>0.1618</v>
      </c>
      <c r="O10">
        <v>2.407871761549822</v>
      </c>
      <c r="P10">
        <v>2.41426574620677</v>
      </c>
      <c r="Q10">
        <v>2.416442043798678</v>
      </c>
      <c r="R10">
        <v>2.417490041972401</v>
      </c>
      <c r="S10">
        <v>2.4176641497739011</v>
      </c>
      <c r="T10">
        <v>2.4177921121993782</v>
      </c>
      <c r="U10">
        <v>2.4177925662713831</v>
      </c>
      <c r="V10">
        <v>2.4177925662713831</v>
      </c>
    </row>
    <row r="11" spans="1:22" ht="15" customHeight="1" x14ac:dyDescent="0.25">
      <c r="A11" s="123"/>
      <c r="B11" s="3">
        <f t="shared" si="0"/>
        <v>8</v>
      </c>
      <c r="C11" s="3" t="s">
        <v>17</v>
      </c>
      <c r="D11" s="3">
        <v>4.5</v>
      </c>
      <c r="E11" s="3"/>
      <c r="F11" s="3"/>
      <c r="G11">
        <v>0.14499999999999999</v>
      </c>
      <c r="H11">
        <v>1.8200000000000001E-2</v>
      </c>
      <c r="I11">
        <v>0.19139999999999999</v>
      </c>
      <c r="J11">
        <v>0.14760000000000001</v>
      </c>
      <c r="K11">
        <v>0.24379999999999999</v>
      </c>
      <c r="L11">
        <v>0.15609999999999999</v>
      </c>
      <c r="M11">
        <v>0.13669999999999999</v>
      </c>
      <c r="N11">
        <v>0.1832</v>
      </c>
      <c r="O11">
        <v>2.777511249647552</v>
      </c>
      <c r="P11">
        <v>2.780053343181625</v>
      </c>
      <c r="Q11">
        <v>2.780122256200555</v>
      </c>
      <c r="R11">
        <v>2.7809099857679702</v>
      </c>
      <c r="S11">
        <v>2.7809736782180852</v>
      </c>
      <c r="T11">
        <v>2.781014656690171</v>
      </c>
      <c r="U11">
        <v>2.781023882020127</v>
      </c>
      <c r="V11">
        <v>2.781023882020127</v>
      </c>
    </row>
    <row r="12" spans="1:22" ht="15" customHeight="1" x14ac:dyDescent="0.25">
      <c r="A12" s="123"/>
      <c r="B12" s="3">
        <f t="shared" si="0"/>
        <v>9</v>
      </c>
      <c r="C12" s="3" t="s">
        <v>22</v>
      </c>
      <c r="D12" s="3">
        <v>6.5</v>
      </c>
      <c r="E12" s="3"/>
      <c r="F12" s="3"/>
      <c r="G12">
        <v>0.18609999999999999</v>
      </c>
      <c r="H12">
        <v>2.46E-2</v>
      </c>
      <c r="I12">
        <v>0.23549999999999999</v>
      </c>
      <c r="J12">
        <v>0.19159999999999999</v>
      </c>
      <c r="K12">
        <v>0.251</v>
      </c>
      <c r="L12">
        <v>0.17660000000000001</v>
      </c>
      <c r="M12">
        <v>0.1406</v>
      </c>
      <c r="N12">
        <v>0.187</v>
      </c>
      <c r="O12">
        <v>3.3881021729887002</v>
      </c>
      <c r="P12">
        <v>3.3881022164024039</v>
      </c>
      <c r="Q12">
        <v>3.3924628993625592</v>
      </c>
      <c r="R12">
        <v>3.3935367399748388</v>
      </c>
      <c r="S12">
        <v>3.393573628986525</v>
      </c>
      <c r="T12">
        <v>3.3935742211000042</v>
      </c>
      <c r="U12">
        <v>3.3935889909649521</v>
      </c>
      <c r="V12">
        <v>3.3935889909649521</v>
      </c>
    </row>
    <row r="13" spans="1:22" ht="15" customHeight="1" x14ac:dyDescent="0.25">
      <c r="A13" s="119"/>
      <c r="B13" s="120"/>
      <c r="C13" s="120"/>
      <c r="D13" s="121"/>
      <c r="E13" s="4" t="s">
        <v>85</v>
      </c>
      <c r="F13" s="4"/>
    </row>
    <row r="14" spans="1:22" ht="15" customHeight="1" x14ac:dyDescent="0.25">
      <c r="A14" s="122" t="s">
        <v>15</v>
      </c>
      <c r="B14" s="3">
        <f>B12+1</f>
        <v>10</v>
      </c>
      <c r="C14" s="3" t="s">
        <v>18</v>
      </c>
      <c r="D14" s="3">
        <v>13</v>
      </c>
      <c r="E14" s="3"/>
      <c r="F14" s="3"/>
      <c r="G14">
        <v>2.5000000000000001E-2</v>
      </c>
      <c r="H14">
        <v>0.13700000000000001</v>
      </c>
      <c r="I14">
        <v>3.6600000000000001E-2</v>
      </c>
      <c r="J14">
        <v>9.5999999999999992E-3</v>
      </c>
      <c r="K14">
        <v>0.13450000000000001</v>
      </c>
      <c r="L14">
        <v>0.24129999999999999</v>
      </c>
      <c r="M14">
        <v>5.1900000000000002E-2</v>
      </c>
      <c r="N14">
        <v>9.9400000000000002E-2</v>
      </c>
      <c r="O14">
        <v>0.86747662683427729</v>
      </c>
      <c r="P14">
        <v>0.97409322141554988</v>
      </c>
      <c r="Q14">
        <v>0.97469878853477832</v>
      </c>
      <c r="R14">
        <v>0.97494921498307929</v>
      </c>
      <c r="S14">
        <v>0.97637541833461461</v>
      </c>
      <c r="T14">
        <v>0.97678146212837458</v>
      </c>
      <c r="U14">
        <v>0.9767920179954096</v>
      </c>
      <c r="V14">
        <v>0.9767920179954096</v>
      </c>
    </row>
    <row r="15" spans="1:22" ht="15" customHeight="1" x14ac:dyDescent="0.25">
      <c r="A15" s="123"/>
      <c r="B15" s="3">
        <f t="shared" ref="B15:B22" si="1">B14+1</f>
        <v>11</v>
      </c>
      <c r="C15" s="3" t="s">
        <v>82</v>
      </c>
      <c r="D15" s="3">
        <v>2</v>
      </c>
      <c r="E15" s="3"/>
      <c r="F15" s="3"/>
      <c r="G15">
        <v>4.7699999999999999E-2</v>
      </c>
      <c r="H15">
        <v>0.1144</v>
      </c>
      <c r="I15">
        <v>6.3799999999999996E-2</v>
      </c>
      <c r="J15">
        <v>2.0799999999999999E-2</v>
      </c>
      <c r="K15">
        <v>0.1206</v>
      </c>
      <c r="L15">
        <v>0.24779999999999999</v>
      </c>
      <c r="M15">
        <v>6.6199999999999995E-2</v>
      </c>
      <c r="N15">
        <v>0.1133</v>
      </c>
      <c r="O15">
        <v>1.053359467101157</v>
      </c>
      <c r="P15">
        <v>1.102635948019032</v>
      </c>
      <c r="Q15">
        <v>1.1118591632114361</v>
      </c>
      <c r="R15">
        <v>1.112209737749317</v>
      </c>
      <c r="S15">
        <v>1.112227630193835</v>
      </c>
      <c r="T15">
        <v>1.112996749656437</v>
      </c>
      <c r="U15">
        <v>1.113208992562668</v>
      </c>
      <c r="V15">
        <v>1.113208992562668</v>
      </c>
    </row>
    <row r="16" spans="1:22" ht="15" customHeight="1" x14ac:dyDescent="0.25">
      <c r="A16" s="123"/>
      <c r="B16" s="3">
        <f t="shared" si="1"/>
        <v>12</v>
      </c>
      <c r="C16" s="3" t="s">
        <v>40</v>
      </c>
      <c r="D16" s="3">
        <v>5.5</v>
      </c>
      <c r="E16" s="3"/>
      <c r="F16" s="3"/>
      <c r="G16">
        <v>7.5300000000000006E-2</v>
      </c>
      <c r="H16">
        <v>8.6800000000000002E-2</v>
      </c>
      <c r="I16">
        <v>9.1300000000000006E-2</v>
      </c>
      <c r="J16">
        <v>4.7500000000000001E-2</v>
      </c>
      <c r="K16">
        <v>0.13780000000000001</v>
      </c>
      <c r="L16">
        <v>0.24979999999999999</v>
      </c>
      <c r="M16">
        <v>6.8599999999999994E-2</v>
      </c>
      <c r="N16">
        <v>0.1158</v>
      </c>
      <c r="O16">
        <v>1.4689254652988619</v>
      </c>
      <c r="P16">
        <v>1.4917363351426769</v>
      </c>
      <c r="Q16">
        <v>1.510209851606817</v>
      </c>
      <c r="R16">
        <v>1.51032530707218</v>
      </c>
      <c r="S16">
        <v>1.511522044430605</v>
      </c>
      <c r="T16">
        <v>1.511749669794987</v>
      </c>
      <c r="U16">
        <v>1.511776567154214</v>
      </c>
      <c r="V16">
        <v>1.511776567154214</v>
      </c>
    </row>
    <row r="17" spans="1:22" ht="15" customHeight="1" x14ac:dyDescent="0.25">
      <c r="A17" s="123"/>
      <c r="B17" s="3">
        <f t="shared" si="1"/>
        <v>13</v>
      </c>
      <c r="C17" s="3" t="s">
        <v>32</v>
      </c>
      <c r="D17" s="3">
        <v>7</v>
      </c>
      <c r="E17" s="3"/>
      <c r="F17" s="3"/>
      <c r="G17">
        <v>0.01</v>
      </c>
      <c r="H17">
        <v>0.1522</v>
      </c>
      <c r="I17">
        <v>3.3099999999999997E-2</v>
      </c>
      <c r="J17">
        <v>1.95E-2</v>
      </c>
      <c r="K17">
        <v>0.13250000000000001</v>
      </c>
      <c r="L17">
        <v>0.26</v>
      </c>
      <c r="M17">
        <v>5.0200000000000002E-2</v>
      </c>
      <c r="N17">
        <v>9.7600000000000006E-2</v>
      </c>
      <c r="O17">
        <v>0.65592868062115139</v>
      </c>
      <c r="P17">
        <v>0.84138178545022113</v>
      </c>
      <c r="Q17">
        <v>0.84376998172316542</v>
      </c>
      <c r="R17">
        <v>0.8471969468239039</v>
      </c>
      <c r="S17">
        <v>0.84876961686259578</v>
      </c>
      <c r="T17">
        <v>0.84906793525181945</v>
      </c>
      <c r="U17">
        <v>0.84924362632506967</v>
      </c>
      <c r="V17">
        <v>0.84924362632506967</v>
      </c>
    </row>
    <row r="18" spans="1:22" ht="15" customHeight="1" x14ac:dyDescent="0.25">
      <c r="A18" s="123"/>
      <c r="B18" s="3">
        <f t="shared" si="1"/>
        <v>14</v>
      </c>
      <c r="C18" s="3" t="s">
        <v>32</v>
      </c>
      <c r="D18" s="3">
        <v>3</v>
      </c>
      <c r="E18" s="3"/>
      <c r="F18" s="3"/>
      <c r="G18">
        <v>5.4899999999999997E-2</v>
      </c>
      <c r="H18">
        <v>0.1071</v>
      </c>
      <c r="I18">
        <v>0.08</v>
      </c>
      <c r="J18">
        <v>3.6999999999999998E-2</v>
      </c>
      <c r="K18">
        <v>0.1444</v>
      </c>
      <c r="L18">
        <v>0.26640000000000003</v>
      </c>
      <c r="M18">
        <v>6.7799999999999999E-2</v>
      </c>
      <c r="N18">
        <v>0.1152</v>
      </c>
      <c r="O18">
        <v>1.280938657077954</v>
      </c>
      <c r="P18">
        <v>1.337071792106499</v>
      </c>
      <c r="Q18">
        <v>1.3537017510586</v>
      </c>
      <c r="R18">
        <v>1.3539331441457649</v>
      </c>
      <c r="S18">
        <v>1.354219477679957</v>
      </c>
      <c r="T18">
        <v>1.3546446672322889</v>
      </c>
      <c r="U18">
        <v>1.3546472328595329</v>
      </c>
      <c r="V18">
        <v>1.3546472328595329</v>
      </c>
    </row>
    <row r="19" spans="1:22" ht="15" customHeight="1" x14ac:dyDescent="0.25">
      <c r="A19" s="123"/>
      <c r="B19" s="3">
        <f t="shared" si="1"/>
        <v>15</v>
      </c>
      <c r="C19" s="3" t="s">
        <v>53</v>
      </c>
      <c r="D19" s="3">
        <v>6.5</v>
      </c>
      <c r="E19" s="3"/>
      <c r="F19" s="3"/>
      <c r="G19">
        <v>5.2999999999999999E-2</v>
      </c>
      <c r="H19">
        <v>0.109</v>
      </c>
      <c r="I19">
        <v>7.8100000000000003E-2</v>
      </c>
      <c r="J19">
        <v>3.5400000000000001E-2</v>
      </c>
      <c r="K19">
        <v>0.1338</v>
      </c>
      <c r="L19">
        <v>0.26319999999999999</v>
      </c>
      <c r="M19">
        <v>4.4400000000000002E-2</v>
      </c>
      <c r="N19">
        <v>9.1499999999999998E-2</v>
      </c>
      <c r="O19">
        <v>1.3407198692730089</v>
      </c>
      <c r="P19">
        <v>1.373235015259451</v>
      </c>
      <c r="Q19">
        <v>1.3896586247449361</v>
      </c>
      <c r="R19">
        <v>1.3902057664378411</v>
      </c>
      <c r="S19">
        <v>1.3905593527286879</v>
      </c>
      <c r="T19">
        <v>1.390579505431091</v>
      </c>
      <c r="U19">
        <v>1.390677347278747</v>
      </c>
      <c r="V19">
        <v>1.390677347278747</v>
      </c>
    </row>
    <row r="20" spans="1:22" ht="15" customHeight="1" x14ac:dyDescent="0.25">
      <c r="A20" s="123"/>
      <c r="B20" s="3">
        <f t="shared" si="1"/>
        <v>16</v>
      </c>
      <c r="C20" s="3" t="s">
        <v>26</v>
      </c>
      <c r="D20" s="3">
        <v>5.5</v>
      </c>
      <c r="E20" s="3"/>
      <c r="F20" s="3"/>
      <c r="G20">
        <v>7.0900000000000005E-2</v>
      </c>
      <c r="H20">
        <v>9.11E-2</v>
      </c>
      <c r="I20">
        <v>9.1499999999999998E-2</v>
      </c>
      <c r="J20">
        <v>4.7800000000000002E-2</v>
      </c>
      <c r="K20">
        <v>0.12870000000000001</v>
      </c>
      <c r="L20">
        <v>0.26419999999999999</v>
      </c>
      <c r="M20">
        <v>5.9299999999999999E-2</v>
      </c>
      <c r="N20">
        <v>0.1061</v>
      </c>
      <c r="O20">
        <v>1.3746338148552859</v>
      </c>
      <c r="P20">
        <v>1.3961317292467541</v>
      </c>
      <c r="Q20">
        <v>1.428004319484754</v>
      </c>
      <c r="R20">
        <v>1.428331748824998</v>
      </c>
      <c r="S20">
        <v>1.428332292008863</v>
      </c>
      <c r="T20">
        <v>1.4283330397219729</v>
      </c>
      <c r="U20">
        <v>1.42837073536794</v>
      </c>
      <c r="V20">
        <v>1.42837073536794</v>
      </c>
    </row>
    <row r="21" spans="1:22" ht="15" customHeight="1" x14ac:dyDescent="0.25">
      <c r="A21" s="123"/>
      <c r="B21" s="3">
        <f t="shared" si="1"/>
        <v>17</v>
      </c>
      <c r="C21" s="3" t="s">
        <v>38</v>
      </c>
      <c r="D21" s="3">
        <v>5.5</v>
      </c>
      <c r="E21" s="3"/>
      <c r="F21" s="3"/>
      <c r="G21">
        <v>4.82E-2</v>
      </c>
      <c r="H21">
        <v>0.1139</v>
      </c>
      <c r="I21">
        <v>7.46E-2</v>
      </c>
      <c r="J21">
        <v>3.2199999999999999E-2</v>
      </c>
      <c r="K21">
        <v>0.14810000000000001</v>
      </c>
      <c r="L21">
        <v>0.21129999999999999</v>
      </c>
      <c r="M21">
        <v>8.0799999999999997E-2</v>
      </c>
      <c r="N21">
        <v>0.128</v>
      </c>
      <c r="O21">
        <v>1.191384820215321</v>
      </c>
      <c r="P21">
        <v>1.2554490945552981</v>
      </c>
      <c r="Q21">
        <v>1.2554511695048161</v>
      </c>
      <c r="R21">
        <v>1.255848642150875</v>
      </c>
      <c r="S21">
        <v>1.2563343191998131</v>
      </c>
      <c r="T21">
        <v>1.2563343948642891</v>
      </c>
      <c r="U21">
        <v>1.256534136141148</v>
      </c>
      <c r="V21">
        <v>1.256534136141148</v>
      </c>
    </row>
    <row r="22" spans="1:22" ht="15" customHeight="1" x14ac:dyDescent="0.25">
      <c r="A22" s="123"/>
      <c r="B22" s="3">
        <f t="shared" si="1"/>
        <v>18</v>
      </c>
      <c r="C22" s="3" t="s">
        <v>47</v>
      </c>
      <c r="D22" s="3">
        <v>8.5</v>
      </c>
      <c r="E22" s="3"/>
      <c r="F22" s="3"/>
      <c r="G22">
        <v>6.5000000000000002E-2</v>
      </c>
      <c r="H22">
        <v>9.7000000000000003E-2</v>
      </c>
      <c r="I22">
        <v>8.8800000000000004E-2</v>
      </c>
      <c r="J22">
        <v>4.53E-2</v>
      </c>
      <c r="K22">
        <v>0.17119999999999999</v>
      </c>
      <c r="L22">
        <v>0.24690000000000001</v>
      </c>
      <c r="M22">
        <v>7.7399999999999997E-2</v>
      </c>
      <c r="N22">
        <v>0.12429999999999999</v>
      </c>
      <c r="O22">
        <v>1.410082160021624</v>
      </c>
      <c r="P22">
        <v>1.480532518533757</v>
      </c>
      <c r="Q22">
        <v>1.490713362575447</v>
      </c>
      <c r="R22">
        <v>1.4932557808904781</v>
      </c>
      <c r="S22">
        <v>1.4934259737020279</v>
      </c>
      <c r="T22">
        <v>1.4937212121386529</v>
      </c>
      <c r="U22">
        <v>1.493721416548633</v>
      </c>
      <c r="V22">
        <v>1.493721416548633</v>
      </c>
    </row>
    <row r="23" spans="1:22" ht="15" customHeight="1" x14ac:dyDescent="0.25">
      <c r="A23" s="119"/>
      <c r="B23" s="120"/>
      <c r="C23" s="120"/>
      <c r="D23" s="121"/>
      <c r="E23" s="4" t="s">
        <v>85</v>
      </c>
      <c r="F23" s="4"/>
    </row>
    <row r="24" spans="1:22" ht="15" customHeight="1" x14ac:dyDescent="0.25">
      <c r="A24" s="122" t="s">
        <v>15</v>
      </c>
      <c r="B24" s="3">
        <f>B22+1</f>
        <v>19</v>
      </c>
      <c r="C24" s="3" t="s">
        <v>29</v>
      </c>
      <c r="D24" s="3">
        <v>15.5</v>
      </c>
      <c r="E24" s="3"/>
      <c r="F24" s="3"/>
      <c r="G24">
        <v>3.15E-2</v>
      </c>
      <c r="H24">
        <v>0.13059999999999999</v>
      </c>
      <c r="I24">
        <v>4.0899999999999999E-2</v>
      </c>
      <c r="J24">
        <v>5.5999999999999999E-3</v>
      </c>
      <c r="K24">
        <v>0.106</v>
      </c>
      <c r="L24">
        <v>0.29570000000000002</v>
      </c>
      <c r="M24">
        <v>3.7199999999999997E-2</v>
      </c>
      <c r="N24">
        <v>8.4400000000000003E-2</v>
      </c>
      <c r="O24">
        <v>0.67332487964405974</v>
      </c>
      <c r="P24">
        <v>0.71053408087271719</v>
      </c>
      <c r="Q24">
        <v>0.7539845808989839</v>
      </c>
      <c r="R24">
        <v>0.76343422370027136</v>
      </c>
      <c r="S24">
        <v>0.76343725345211066</v>
      </c>
      <c r="T24">
        <v>0.76353610580241849</v>
      </c>
      <c r="U24">
        <v>0.76361817354981676</v>
      </c>
      <c r="V24">
        <v>0.76361817354981676</v>
      </c>
    </row>
    <row r="25" spans="1:22" ht="15" customHeight="1" x14ac:dyDescent="0.25">
      <c r="A25" s="123"/>
      <c r="B25" s="3">
        <f t="shared" ref="B25:B32" si="2">B24+1</f>
        <v>20</v>
      </c>
      <c r="C25" s="3" t="s">
        <v>16</v>
      </c>
      <c r="D25" s="3">
        <v>22</v>
      </c>
      <c r="E25" s="3"/>
      <c r="F25" s="3"/>
      <c r="G25">
        <v>1.24E-2</v>
      </c>
      <c r="H25">
        <v>0.14960000000000001</v>
      </c>
      <c r="I25">
        <v>2.9700000000000001E-2</v>
      </c>
      <c r="J25">
        <v>1.9900000000000001E-2</v>
      </c>
      <c r="K25">
        <v>0.1169</v>
      </c>
      <c r="L25">
        <v>0.28920000000000001</v>
      </c>
      <c r="M25">
        <v>6.8900000000000003E-2</v>
      </c>
      <c r="N25">
        <v>0.1148</v>
      </c>
      <c r="O25">
        <v>0.53764143969789302</v>
      </c>
      <c r="P25">
        <v>0.72329415492918514</v>
      </c>
      <c r="Q25">
        <v>0.74477271445637827</v>
      </c>
      <c r="R25">
        <v>0.74515730712544603</v>
      </c>
      <c r="S25">
        <v>0.747810668950876</v>
      </c>
      <c r="T25">
        <v>0.74786376709850566</v>
      </c>
      <c r="U25">
        <v>0.74786421930448399</v>
      </c>
      <c r="V25">
        <v>0.74786421930448399</v>
      </c>
    </row>
    <row r="26" spans="1:22" ht="15" customHeight="1" x14ac:dyDescent="0.25">
      <c r="A26" s="123"/>
      <c r="B26" s="3">
        <f t="shared" si="2"/>
        <v>21</v>
      </c>
      <c r="C26" s="3" t="s">
        <v>17</v>
      </c>
      <c r="D26" s="3">
        <v>6.5</v>
      </c>
      <c r="E26" s="3"/>
      <c r="F26" s="3"/>
      <c r="G26">
        <v>1.06E-2</v>
      </c>
      <c r="H26">
        <v>0.15140000000000001</v>
      </c>
      <c r="I26">
        <v>3.1699999999999999E-2</v>
      </c>
      <c r="J26">
        <v>2.01E-2</v>
      </c>
      <c r="K26">
        <v>0.1089</v>
      </c>
      <c r="L26">
        <v>0.28570000000000001</v>
      </c>
      <c r="M26">
        <v>7.2900000000000006E-2</v>
      </c>
      <c r="N26">
        <v>0.11840000000000001</v>
      </c>
      <c r="O26">
        <v>0.56694742161095246</v>
      </c>
      <c r="P26">
        <v>0.71652321128446905</v>
      </c>
      <c r="Q26">
        <v>0.73163164027177352</v>
      </c>
      <c r="R26">
        <v>0.74136773317753535</v>
      </c>
      <c r="S26">
        <v>0.74818777141356618</v>
      </c>
      <c r="T26">
        <v>0.74838721023529464</v>
      </c>
      <c r="U26">
        <v>0.7485202817142369</v>
      </c>
      <c r="V26">
        <v>0.7485202817142369</v>
      </c>
    </row>
    <row r="27" spans="1:22" ht="15" customHeight="1" x14ac:dyDescent="0.25">
      <c r="A27" s="123"/>
      <c r="B27" s="3">
        <f t="shared" si="2"/>
        <v>22</v>
      </c>
      <c r="C27" s="3" t="s">
        <v>82</v>
      </c>
      <c r="D27" s="3">
        <v>6.5</v>
      </c>
      <c r="E27" s="3"/>
      <c r="F27" s="3"/>
      <c r="G27">
        <v>6.54E-2</v>
      </c>
      <c r="H27">
        <v>9.6600000000000005E-2</v>
      </c>
      <c r="I27">
        <v>8.2699999999999996E-2</v>
      </c>
      <c r="J27">
        <v>3.8899999999999997E-2</v>
      </c>
      <c r="K27">
        <v>8.5900000000000004E-2</v>
      </c>
      <c r="L27">
        <v>0.28089999999999998</v>
      </c>
      <c r="M27">
        <v>1.4500000000000001E-2</v>
      </c>
      <c r="N27">
        <v>6.1899999999999997E-2</v>
      </c>
      <c r="O27">
        <v>1.1732035594506569</v>
      </c>
      <c r="P27">
        <v>1.1732658708809569</v>
      </c>
      <c r="Q27">
        <v>1.2297481433905531</v>
      </c>
      <c r="R27">
        <v>1.22998134975985</v>
      </c>
      <c r="S27">
        <v>1.2301287602422939</v>
      </c>
      <c r="T27">
        <v>1.230896761129729</v>
      </c>
      <c r="U27">
        <v>1.230899623907272</v>
      </c>
      <c r="V27">
        <v>1.230899623907272</v>
      </c>
    </row>
    <row r="28" spans="1:22" ht="15" customHeight="1" x14ac:dyDescent="0.25">
      <c r="A28" s="123"/>
      <c r="B28" s="3">
        <f t="shared" si="2"/>
        <v>23</v>
      </c>
      <c r="C28" s="3" t="s">
        <v>23</v>
      </c>
      <c r="D28" s="3">
        <v>8</v>
      </c>
      <c r="E28" s="3"/>
      <c r="F28" s="3"/>
      <c r="G28">
        <v>3.4500000000000003E-2</v>
      </c>
      <c r="H28">
        <v>0.1275</v>
      </c>
      <c r="I28">
        <v>5.5800000000000002E-2</v>
      </c>
      <c r="J28">
        <v>1.52E-2</v>
      </c>
      <c r="K28">
        <v>0.1004</v>
      </c>
      <c r="L28">
        <v>0.28920000000000001</v>
      </c>
      <c r="M28">
        <v>2.87E-2</v>
      </c>
      <c r="N28">
        <v>7.5999999999999998E-2</v>
      </c>
      <c r="O28">
        <v>0.78294017551924988</v>
      </c>
      <c r="P28">
        <v>0.816744772336646</v>
      </c>
      <c r="Q28">
        <v>0.86528648829001109</v>
      </c>
      <c r="R28">
        <v>0.86691138217020458</v>
      </c>
      <c r="S28">
        <v>0.8705451968175637</v>
      </c>
      <c r="T28">
        <v>0.87054650334599515</v>
      </c>
      <c r="U28">
        <v>0.87059860092545427</v>
      </c>
      <c r="V28">
        <v>0.87059860092545427</v>
      </c>
    </row>
    <row r="29" spans="1:22" ht="15" customHeight="1" x14ac:dyDescent="0.25">
      <c r="A29" s="123"/>
      <c r="B29" s="3">
        <f t="shared" si="2"/>
        <v>24</v>
      </c>
      <c r="C29" s="3" t="s">
        <v>20</v>
      </c>
      <c r="D29" s="3">
        <v>12.5</v>
      </c>
      <c r="E29" s="3"/>
      <c r="F29" s="3"/>
      <c r="G29">
        <v>4.9000000000000002E-2</v>
      </c>
      <c r="H29">
        <v>0.113</v>
      </c>
      <c r="I29">
        <v>6.6100000000000006E-2</v>
      </c>
      <c r="J29">
        <v>2.2800000000000001E-2</v>
      </c>
      <c r="K29">
        <v>8.4699999999999998E-2</v>
      </c>
      <c r="L29">
        <v>0.29559999999999997</v>
      </c>
      <c r="M29">
        <v>1.52E-2</v>
      </c>
      <c r="N29">
        <v>6.2700000000000006E-2</v>
      </c>
      <c r="O29">
        <v>0.93166101338546947</v>
      </c>
      <c r="P29">
        <v>0.93284633947555828</v>
      </c>
      <c r="Q29">
        <v>0.99839331220175243</v>
      </c>
      <c r="R29">
        <v>0.9987010893871433</v>
      </c>
      <c r="S29">
        <v>1.0001076321650839</v>
      </c>
      <c r="T29">
        <v>1.000197625095417</v>
      </c>
      <c r="U29">
        <v>1.000270868696016</v>
      </c>
      <c r="V29">
        <v>1.000270868696016</v>
      </c>
    </row>
    <row r="30" spans="1:22" ht="15" customHeight="1" x14ac:dyDescent="0.25">
      <c r="A30" s="123"/>
      <c r="B30" s="3">
        <f t="shared" si="2"/>
        <v>25</v>
      </c>
      <c r="C30" s="3" t="s">
        <v>57</v>
      </c>
      <c r="D30" s="3">
        <v>11.5</v>
      </c>
      <c r="E30" s="3"/>
      <c r="F30" s="3"/>
      <c r="G30">
        <v>9.4600000000000004E-2</v>
      </c>
      <c r="H30">
        <v>6.7400000000000002E-2</v>
      </c>
      <c r="I30">
        <v>0.11550000000000001</v>
      </c>
      <c r="J30">
        <v>7.17E-2</v>
      </c>
      <c r="K30">
        <v>8.8200000000000001E-2</v>
      </c>
      <c r="L30">
        <v>0.25609999999999999</v>
      </c>
      <c r="M30">
        <v>2.3E-2</v>
      </c>
      <c r="N30">
        <v>7.0199999999999999E-2</v>
      </c>
      <c r="O30">
        <v>1.6730712969314629</v>
      </c>
      <c r="P30">
        <v>1.677224672895165</v>
      </c>
      <c r="Q30">
        <v>1.718683208318351</v>
      </c>
      <c r="R30">
        <v>1.718694939550103</v>
      </c>
      <c r="S30">
        <v>1.7187003970399699</v>
      </c>
      <c r="T30">
        <v>1.7187298272098861</v>
      </c>
      <c r="U30">
        <v>1.718785943819471</v>
      </c>
      <c r="V30">
        <v>1.718785943819471</v>
      </c>
    </row>
    <row r="31" spans="1:22" ht="15" customHeight="1" x14ac:dyDescent="0.25">
      <c r="A31" s="123"/>
      <c r="B31" s="3">
        <f t="shared" si="2"/>
        <v>26</v>
      </c>
      <c r="C31" s="3" t="s">
        <v>117</v>
      </c>
      <c r="D31" s="3">
        <v>0</v>
      </c>
      <c r="E31" s="3"/>
      <c r="F31" s="3"/>
      <c r="G31">
        <v>1.7399999999999999E-2</v>
      </c>
      <c r="H31">
        <v>0.14460000000000001</v>
      </c>
      <c r="I31">
        <v>3.7400000000000003E-2</v>
      </c>
      <c r="J31">
        <v>1.44E-2</v>
      </c>
      <c r="K31">
        <v>8.4599999999999995E-2</v>
      </c>
      <c r="L31">
        <v>0.25979999999999998</v>
      </c>
      <c r="M31">
        <v>2.75E-2</v>
      </c>
      <c r="N31">
        <v>7.4899999999999994E-2</v>
      </c>
      <c r="O31">
        <v>0.58765069430145289</v>
      </c>
      <c r="P31">
        <v>0.64187028592304041</v>
      </c>
      <c r="Q31">
        <v>0.65253982528778354</v>
      </c>
      <c r="R31">
        <v>0.65299765001568943</v>
      </c>
      <c r="S31">
        <v>0.65736571278314904</v>
      </c>
      <c r="T31">
        <v>0.65783026844892334</v>
      </c>
      <c r="U31">
        <v>0.6578340996469052</v>
      </c>
      <c r="V31">
        <v>0.6578340996469052</v>
      </c>
    </row>
    <row r="32" spans="1:22" ht="15" customHeight="1" x14ac:dyDescent="0.25">
      <c r="A32" s="123"/>
      <c r="B32" s="3">
        <f t="shared" si="2"/>
        <v>27</v>
      </c>
      <c r="C32" s="3" t="s">
        <v>47</v>
      </c>
      <c r="D32" s="3">
        <v>2</v>
      </c>
      <c r="E32" s="3"/>
      <c r="F32" s="3"/>
      <c r="G32">
        <v>3.95E-2</v>
      </c>
      <c r="H32">
        <v>0.1225</v>
      </c>
      <c r="I32">
        <v>6.1899999999999997E-2</v>
      </c>
      <c r="J32">
        <v>2.01E-2</v>
      </c>
      <c r="K32">
        <v>9.7100000000000006E-2</v>
      </c>
      <c r="L32">
        <v>0.2863</v>
      </c>
      <c r="M32">
        <v>1.84E-2</v>
      </c>
      <c r="N32">
        <v>6.2899999999999998E-2</v>
      </c>
      <c r="O32">
        <v>1.023260067031033</v>
      </c>
      <c r="P32">
        <v>1.034245282790365</v>
      </c>
      <c r="Q32">
        <v>1.072184914350133</v>
      </c>
      <c r="R32">
        <v>1.073726761891026</v>
      </c>
      <c r="S32">
        <v>1.0760400846254869</v>
      </c>
      <c r="T32">
        <v>1.0761191688516309</v>
      </c>
      <c r="U32">
        <v>1.076229218271453</v>
      </c>
      <c r="V32">
        <v>1.076229218271453</v>
      </c>
    </row>
    <row r="33" spans="1:22" ht="15" customHeight="1" x14ac:dyDescent="0.25">
      <c r="A33" s="119"/>
      <c r="B33" s="120"/>
      <c r="C33" s="120"/>
      <c r="D33" s="121"/>
      <c r="E33" s="4" t="s">
        <v>86</v>
      </c>
      <c r="F33" s="4"/>
    </row>
    <row r="34" spans="1:22" ht="15" customHeight="1" x14ac:dyDescent="0.25">
      <c r="A34" s="122" t="s">
        <v>15</v>
      </c>
      <c r="B34" s="3">
        <f>B32+1</f>
        <v>28</v>
      </c>
      <c r="C34" s="3" t="s">
        <v>47</v>
      </c>
      <c r="D34" s="3">
        <v>6.5</v>
      </c>
      <c r="E34" s="3"/>
      <c r="F34" s="3"/>
      <c r="G34">
        <v>8.5000000000000006E-3</v>
      </c>
      <c r="H34">
        <v>0.15359999999999999</v>
      </c>
      <c r="I34">
        <v>2.12E-2</v>
      </c>
      <c r="J34">
        <v>2.5999999999999999E-2</v>
      </c>
      <c r="K34">
        <v>4.8599999999999997E-2</v>
      </c>
      <c r="L34">
        <v>0.27800000000000002</v>
      </c>
      <c r="M34">
        <v>1.43E-2</v>
      </c>
      <c r="N34">
        <v>4.4299999999999999E-2</v>
      </c>
      <c r="O34">
        <v>0.53537763765636437</v>
      </c>
      <c r="P34">
        <v>0.53698368430757137</v>
      </c>
      <c r="Q34">
        <v>0.55254397619014661</v>
      </c>
      <c r="R34">
        <v>0.5527673118853087</v>
      </c>
      <c r="S34">
        <v>0.55711314301578152</v>
      </c>
      <c r="T34">
        <v>0.5571688925920667</v>
      </c>
      <c r="U34">
        <v>0.55717466155487949</v>
      </c>
      <c r="V34">
        <v>0.55717466155487949</v>
      </c>
    </row>
    <row r="35" spans="1:22" ht="15" customHeight="1" x14ac:dyDescent="0.25">
      <c r="A35" s="123"/>
      <c r="B35" s="3">
        <f t="shared" ref="B35:B42" si="3">B34+1</f>
        <v>29</v>
      </c>
      <c r="C35" s="3" t="s">
        <v>56</v>
      </c>
      <c r="D35" s="3">
        <v>5.5</v>
      </c>
      <c r="E35" s="3"/>
      <c r="F35" s="3"/>
      <c r="G35">
        <v>2.23E-2</v>
      </c>
      <c r="H35">
        <v>0.13969999999999999</v>
      </c>
      <c r="I35">
        <v>3.4500000000000003E-2</v>
      </c>
      <c r="J35">
        <v>1.24E-2</v>
      </c>
      <c r="K35">
        <v>5.3699999999999998E-2</v>
      </c>
      <c r="L35">
        <v>0.26300000000000001</v>
      </c>
      <c r="M35">
        <v>1.1599999999999999E-2</v>
      </c>
      <c r="N35">
        <v>5.8599999999999999E-2</v>
      </c>
      <c r="O35">
        <v>0.56005642715924242</v>
      </c>
      <c r="P35">
        <v>0.56526527659804027</v>
      </c>
      <c r="Q35">
        <v>0.58301340490027864</v>
      </c>
      <c r="R35">
        <v>0.58310984449304648</v>
      </c>
      <c r="S35">
        <v>0.58503054427087653</v>
      </c>
      <c r="T35">
        <v>0.58508421770477359</v>
      </c>
      <c r="U35">
        <v>0.58516592965824366</v>
      </c>
      <c r="V35">
        <v>0.58516592965824366</v>
      </c>
    </row>
    <row r="36" spans="1:22" ht="15" customHeight="1" x14ac:dyDescent="0.25">
      <c r="A36" s="123"/>
      <c r="B36" s="3">
        <f t="shared" si="3"/>
        <v>30</v>
      </c>
      <c r="C36" s="3" t="s">
        <v>56</v>
      </c>
      <c r="D36" s="3">
        <v>6</v>
      </c>
      <c r="E36" s="3"/>
      <c r="F36" s="3"/>
      <c r="G36">
        <v>3.1099999999999999E-2</v>
      </c>
      <c r="H36">
        <v>0.13089999999999999</v>
      </c>
      <c r="I36">
        <v>5.2499999999999998E-2</v>
      </c>
      <c r="J36">
        <v>1.32E-2</v>
      </c>
      <c r="K36">
        <v>6.8400000000000002E-2</v>
      </c>
      <c r="L36">
        <v>0.27839999999999998</v>
      </c>
      <c r="M36">
        <v>3.6799999999999999E-2</v>
      </c>
      <c r="N36">
        <v>8.4000000000000005E-2</v>
      </c>
      <c r="O36">
        <v>0.69761082399662677</v>
      </c>
      <c r="P36">
        <v>0.70399602482506984</v>
      </c>
      <c r="Q36">
        <v>0.73001183547581028</v>
      </c>
      <c r="R36">
        <v>0.73660793194433083</v>
      </c>
      <c r="S36">
        <v>0.74507158301548282</v>
      </c>
      <c r="T36">
        <v>0.74550801773992603</v>
      </c>
      <c r="U36">
        <v>0.74551084827484648</v>
      </c>
      <c r="V36">
        <v>0.74551084827484648</v>
      </c>
    </row>
    <row r="37" spans="1:22" ht="15" customHeight="1" x14ac:dyDescent="0.25">
      <c r="A37" s="123"/>
      <c r="B37" s="3">
        <f t="shared" si="3"/>
        <v>31</v>
      </c>
      <c r="C37" s="12" t="s">
        <v>17</v>
      </c>
      <c r="D37" s="3">
        <v>5.5</v>
      </c>
      <c r="E37" s="3"/>
      <c r="F37" s="3"/>
      <c r="G37">
        <v>4.2799999999999998E-2</v>
      </c>
      <c r="H37">
        <v>0.1192</v>
      </c>
      <c r="I37">
        <v>5.8799999999999998E-2</v>
      </c>
      <c r="J37">
        <v>1.5800000000000002E-2</v>
      </c>
      <c r="K37">
        <v>5.62E-2</v>
      </c>
      <c r="L37">
        <v>0.27100000000000002</v>
      </c>
      <c r="M37">
        <v>1.5100000000000001E-2</v>
      </c>
      <c r="N37">
        <v>4.24E-2</v>
      </c>
      <c r="O37">
        <v>0.91218714797711653</v>
      </c>
      <c r="P37">
        <v>0.91485732664326247</v>
      </c>
      <c r="Q37">
        <v>0.94830608303624619</v>
      </c>
      <c r="R37">
        <v>0.94830784752852104</v>
      </c>
      <c r="S37">
        <v>0.94956765664215537</v>
      </c>
      <c r="T37">
        <v>0.95027118835514113</v>
      </c>
      <c r="U37">
        <v>0.95027839785153756</v>
      </c>
      <c r="V37">
        <v>0.95027839785153756</v>
      </c>
    </row>
    <row r="38" spans="1:22" ht="15" customHeight="1" x14ac:dyDescent="0.25">
      <c r="A38" s="123"/>
      <c r="B38" s="3">
        <f t="shared" si="3"/>
        <v>32</v>
      </c>
      <c r="C38" s="3" t="s">
        <v>53</v>
      </c>
      <c r="D38" s="3">
        <v>6.5</v>
      </c>
      <c r="E38" s="3"/>
      <c r="F38" s="3"/>
      <c r="G38">
        <v>3.6799999999999999E-2</v>
      </c>
      <c r="H38">
        <v>0.12520000000000001</v>
      </c>
      <c r="I38">
        <v>0.05</v>
      </c>
      <c r="J38">
        <v>7.6E-3</v>
      </c>
      <c r="K38">
        <v>5.8700000000000002E-2</v>
      </c>
      <c r="L38">
        <v>0.24129999999999999</v>
      </c>
      <c r="M38">
        <v>8.6E-3</v>
      </c>
      <c r="N38">
        <v>5.2200000000000003E-2</v>
      </c>
      <c r="O38">
        <v>0.81138293067067935</v>
      </c>
      <c r="P38">
        <v>0.8114481912963224</v>
      </c>
      <c r="Q38">
        <v>0.82295377009193538</v>
      </c>
      <c r="R38">
        <v>0.82578587033760809</v>
      </c>
      <c r="S38">
        <v>0.82606502059554776</v>
      </c>
      <c r="T38">
        <v>0.8267167007838474</v>
      </c>
      <c r="U38">
        <v>0.82671868444754315</v>
      </c>
      <c r="V38">
        <v>0.82671868444754315</v>
      </c>
    </row>
    <row r="39" spans="1:22" ht="15" customHeight="1" x14ac:dyDescent="0.25">
      <c r="A39" s="123"/>
      <c r="B39" s="3">
        <f t="shared" si="3"/>
        <v>33</v>
      </c>
      <c r="C39" s="3" t="s">
        <v>18</v>
      </c>
      <c r="D39" s="3">
        <v>15.5</v>
      </c>
      <c r="E39" s="3"/>
      <c r="F39" s="3"/>
      <c r="G39">
        <v>1.7000000000000001E-2</v>
      </c>
      <c r="H39">
        <v>0.14499999999999999</v>
      </c>
      <c r="I39">
        <v>3.6999999999999998E-2</v>
      </c>
      <c r="J39">
        <v>1.5100000000000001E-2</v>
      </c>
      <c r="K39">
        <v>5.3499999999999999E-2</v>
      </c>
      <c r="L39">
        <v>0.2374</v>
      </c>
      <c r="M39">
        <v>1.55E-2</v>
      </c>
      <c r="N39">
        <v>4.5900000000000003E-2</v>
      </c>
      <c r="O39">
        <v>0.71617326232868528</v>
      </c>
      <c r="P39">
        <v>0.71856156755428224</v>
      </c>
      <c r="Q39">
        <v>0.72049596091452883</v>
      </c>
      <c r="R39">
        <v>0.7239790320872016</v>
      </c>
      <c r="S39">
        <v>0.72932694482111893</v>
      </c>
      <c r="T39">
        <v>0.73063355580848199</v>
      </c>
      <c r="U39">
        <v>0.73095128326208714</v>
      </c>
      <c r="V39">
        <v>0.73095128326208714</v>
      </c>
    </row>
    <row r="40" spans="1:22" ht="15" customHeight="1" x14ac:dyDescent="0.25">
      <c r="A40" s="123"/>
      <c r="B40" s="3">
        <f t="shared" si="3"/>
        <v>34</v>
      </c>
      <c r="C40" s="3" t="s">
        <v>117</v>
      </c>
      <c r="D40" s="3">
        <v>0</v>
      </c>
      <c r="E40" s="5"/>
      <c r="F40" s="5"/>
      <c r="G40">
        <v>4.3400000000000001E-2</v>
      </c>
      <c r="H40">
        <v>0.1187</v>
      </c>
      <c r="I40">
        <v>5.3400000000000003E-2</v>
      </c>
      <c r="J40">
        <v>9.9000000000000008E-3</v>
      </c>
      <c r="K40">
        <v>8.8400000000000006E-2</v>
      </c>
      <c r="L40">
        <v>0.20399999999999999</v>
      </c>
      <c r="M40">
        <v>3.4599999999999999E-2</v>
      </c>
      <c r="N40">
        <v>8.1699999999999995E-2</v>
      </c>
      <c r="O40">
        <v>1.044349880908233</v>
      </c>
      <c r="P40">
        <v>1.0469584383189141</v>
      </c>
      <c r="Q40">
        <v>1.046980866101247</v>
      </c>
      <c r="R40">
        <v>1.0472785086162899</v>
      </c>
      <c r="S40">
        <v>1.047912004532463</v>
      </c>
      <c r="T40">
        <v>1.048046656734376</v>
      </c>
      <c r="U40">
        <v>1.048260457914421</v>
      </c>
      <c r="V40">
        <v>1.048260457914421</v>
      </c>
    </row>
    <row r="41" spans="1:22" ht="15" customHeight="1" x14ac:dyDescent="0.25">
      <c r="A41" s="123"/>
      <c r="B41" s="3">
        <f t="shared" si="3"/>
        <v>35</v>
      </c>
      <c r="C41" s="3" t="s">
        <v>79</v>
      </c>
      <c r="D41" s="3">
        <v>3</v>
      </c>
      <c r="E41" s="5"/>
      <c r="F41" s="5"/>
      <c r="G41">
        <v>5.5100000000000003E-2</v>
      </c>
      <c r="H41">
        <v>0.107</v>
      </c>
      <c r="I41">
        <v>7.4700000000000003E-2</v>
      </c>
      <c r="J41">
        <v>3.1199999999999999E-2</v>
      </c>
      <c r="K41">
        <v>5.0299999999999997E-2</v>
      </c>
      <c r="L41">
        <v>0.25659999999999999</v>
      </c>
      <c r="M41">
        <v>1.43E-2</v>
      </c>
      <c r="N41">
        <v>5.62E-2</v>
      </c>
      <c r="O41">
        <v>1.138973878361063</v>
      </c>
      <c r="P41">
        <v>1.144536987130685</v>
      </c>
      <c r="Q41">
        <v>1.1671112485962329</v>
      </c>
      <c r="R41">
        <v>1.167660542289771</v>
      </c>
      <c r="S41">
        <v>1.169324676650868</v>
      </c>
      <c r="T41">
        <v>1.1697234441948769</v>
      </c>
      <c r="U41">
        <v>1.169749198796596</v>
      </c>
      <c r="V41">
        <v>1.169749198796596</v>
      </c>
    </row>
    <row r="42" spans="1:22" ht="15" customHeight="1" x14ac:dyDescent="0.25">
      <c r="A42" s="123"/>
      <c r="B42" s="6">
        <f t="shared" si="3"/>
        <v>36</v>
      </c>
      <c r="C42" s="6" t="s">
        <v>26</v>
      </c>
      <c r="D42" s="6">
        <v>7.5</v>
      </c>
      <c r="E42" s="7"/>
      <c r="F42" s="7"/>
      <c r="G42">
        <v>4.7199999999999999E-2</v>
      </c>
      <c r="H42">
        <v>0.1148</v>
      </c>
      <c r="I42">
        <v>6.8400000000000002E-2</v>
      </c>
      <c r="J42">
        <v>2.58E-2</v>
      </c>
      <c r="K42">
        <v>5.0799999999999998E-2</v>
      </c>
      <c r="L42">
        <v>0.25490000000000002</v>
      </c>
      <c r="M42">
        <v>1.44E-2</v>
      </c>
      <c r="N42">
        <v>5.1299999999999998E-2</v>
      </c>
      <c r="O42">
        <v>1.058495341603354</v>
      </c>
      <c r="P42">
        <v>1.0616463166165599</v>
      </c>
      <c r="Q42">
        <v>1.081248090753119</v>
      </c>
      <c r="R42">
        <v>1.083634237164437</v>
      </c>
      <c r="S42">
        <v>1.0870107519282111</v>
      </c>
      <c r="T42">
        <v>1.0872744616227481</v>
      </c>
      <c r="U42">
        <v>1.087357852207677</v>
      </c>
      <c r="V42">
        <v>1.087357852207677</v>
      </c>
    </row>
    <row r="43" spans="1:22" ht="15" customHeight="1" x14ac:dyDescent="0.25">
      <c r="A43" s="119"/>
      <c r="B43" s="120"/>
      <c r="C43" s="120"/>
      <c r="D43" s="121"/>
      <c r="E43" s="4" t="s">
        <v>86</v>
      </c>
      <c r="F43" s="8"/>
      <c r="G43" s="9"/>
      <c r="H43" s="10"/>
      <c r="I43" s="10"/>
      <c r="J43" s="10"/>
      <c r="K43" s="10"/>
      <c r="L43" s="10"/>
      <c r="M43" s="10"/>
      <c r="N43" s="11"/>
    </row>
  </sheetData>
  <mergeCells count="15">
    <mergeCell ref="O1:V1"/>
    <mergeCell ref="O2:V2"/>
    <mergeCell ref="A33:D33"/>
    <mergeCell ref="A34:A42"/>
    <mergeCell ref="A43:D43"/>
    <mergeCell ref="A4:A12"/>
    <mergeCell ref="A13:D13"/>
    <mergeCell ref="A14:A22"/>
    <mergeCell ref="A23:D23"/>
    <mergeCell ref="A24:A3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3"/>
  <sheetViews>
    <sheetView zoomScale="60" zoomScaleNormal="60" workbookViewId="0">
      <selection activeCell="N29" sqref="N29"/>
    </sheetView>
  </sheetViews>
  <sheetFormatPr baseColWidth="10" defaultColWidth="8.88671875" defaultRowHeight="13.2" x14ac:dyDescent="0.25"/>
  <cols>
    <col min="1" max="1" width="11.5546875" style="15" customWidth="1"/>
    <col min="2" max="2" width="18.109375" style="15" customWidth="1"/>
    <col min="3" max="3" width="11.5546875" style="15" customWidth="1"/>
    <col min="4" max="4" width="17.33203125" style="15" customWidth="1"/>
    <col min="5" max="5" width="24.88671875" style="15" customWidth="1"/>
    <col min="6" max="6" width="14.6640625" style="15" customWidth="1"/>
    <col min="7" max="1025" width="11.5546875" style="15" customWidth="1"/>
  </cols>
  <sheetData>
    <row r="1" spans="1:22" ht="17.399999999999999" customHeight="1" x14ac:dyDescent="0.3">
      <c r="G1" s="124" t="s">
        <v>0</v>
      </c>
      <c r="H1" s="125"/>
      <c r="I1" s="125"/>
      <c r="J1" s="125"/>
      <c r="K1" s="125"/>
      <c r="L1" s="125"/>
      <c r="M1" s="125"/>
      <c r="N1" s="126"/>
      <c r="O1" s="117" t="s">
        <v>1</v>
      </c>
      <c r="P1" s="118"/>
      <c r="Q1" s="118"/>
      <c r="R1" s="118"/>
      <c r="S1" s="118"/>
      <c r="T1" s="118"/>
      <c r="U1" s="118"/>
      <c r="V1" s="118"/>
    </row>
    <row r="2" spans="1:22" ht="17.399999999999999" customHeight="1" x14ac:dyDescent="0.3">
      <c r="G2" s="127" t="s">
        <v>2</v>
      </c>
      <c r="H2" s="121"/>
      <c r="I2" s="128" t="s">
        <v>3</v>
      </c>
      <c r="J2" s="121"/>
      <c r="K2" s="128" t="s">
        <v>4</v>
      </c>
      <c r="L2" s="121"/>
      <c r="M2" s="128" t="s">
        <v>5</v>
      </c>
      <c r="N2" s="121"/>
      <c r="O2" s="117" t="s">
        <v>6</v>
      </c>
      <c r="P2" s="118"/>
      <c r="Q2" s="118"/>
      <c r="R2" s="118"/>
      <c r="S2" s="118"/>
      <c r="T2" s="118"/>
      <c r="U2" s="118"/>
      <c r="V2" s="118"/>
    </row>
    <row r="3" spans="1:22" ht="17.399999999999999" customHeight="1" x14ac:dyDescent="0.3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2" t="s">
        <v>13</v>
      </c>
      <c r="H3" s="1" t="s">
        <v>14</v>
      </c>
      <c r="I3" s="1" t="s">
        <v>13</v>
      </c>
      <c r="J3" s="1" t="s">
        <v>14</v>
      </c>
      <c r="K3" s="1" t="s">
        <v>13</v>
      </c>
      <c r="L3" s="1" t="s">
        <v>14</v>
      </c>
      <c r="M3" s="1" t="s">
        <v>13</v>
      </c>
      <c r="N3" s="1" t="s">
        <v>14</v>
      </c>
      <c r="O3" s="16">
        <v>2</v>
      </c>
      <c r="P3" s="16">
        <v>3</v>
      </c>
      <c r="Q3" s="16">
        <v>4</v>
      </c>
      <c r="R3" s="16">
        <v>5</v>
      </c>
      <c r="S3" s="16">
        <v>6</v>
      </c>
      <c r="T3" s="16">
        <v>7</v>
      </c>
      <c r="U3" s="16">
        <v>8</v>
      </c>
      <c r="V3" s="16">
        <v>9</v>
      </c>
    </row>
    <row r="4" spans="1:22" ht="15" customHeight="1" x14ac:dyDescent="0.25">
      <c r="A4" s="122" t="s">
        <v>15</v>
      </c>
      <c r="B4" s="3">
        <v>1</v>
      </c>
      <c r="C4" s="3" t="s">
        <v>37</v>
      </c>
      <c r="D4" s="3">
        <v>5</v>
      </c>
      <c r="E4" s="3"/>
      <c r="F4" s="3"/>
      <c r="G4">
        <v>3.73E-2</v>
      </c>
      <c r="H4">
        <v>0.12659999999999999</v>
      </c>
      <c r="I4">
        <v>8.0399999999999999E-2</v>
      </c>
      <c r="J4">
        <v>3.8899999999999997E-2</v>
      </c>
      <c r="K4">
        <v>0.17269999999999999</v>
      </c>
      <c r="L4">
        <v>0.21679999999999999</v>
      </c>
      <c r="M4">
        <v>5.8900000000000001E-2</v>
      </c>
      <c r="N4">
        <v>0.106</v>
      </c>
      <c r="O4">
        <v>1.032644326058513</v>
      </c>
      <c r="P4">
        <v>1.132678507768804</v>
      </c>
      <c r="Q4">
        <v>1.1329354353149781</v>
      </c>
      <c r="R4">
        <v>1.1440190783498401</v>
      </c>
      <c r="S4">
        <v>1.145641234994182</v>
      </c>
      <c r="T4">
        <v>1.1459550469692259</v>
      </c>
      <c r="U4">
        <v>1.1459775426844681</v>
      </c>
      <c r="V4">
        <v>1.1459775426844681</v>
      </c>
    </row>
    <row r="5" spans="1:22" ht="15" customHeight="1" x14ac:dyDescent="0.25">
      <c r="A5" s="123"/>
      <c r="B5" s="3">
        <f t="shared" ref="B5:B12" si="0">B4+1</f>
        <v>2</v>
      </c>
      <c r="C5" s="3" t="s">
        <v>53</v>
      </c>
      <c r="D5" s="3">
        <v>6</v>
      </c>
      <c r="E5" s="3"/>
      <c r="F5" s="3"/>
      <c r="G5">
        <v>6.3100000000000003E-2</v>
      </c>
      <c r="H5">
        <v>0.10050000000000001</v>
      </c>
      <c r="I5">
        <v>0.13589999999999999</v>
      </c>
      <c r="J5">
        <v>9.3799999999999994E-2</v>
      </c>
      <c r="K5">
        <v>0.18329999999999999</v>
      </c>
      <c r="L5">
        <v>0.21659999999999999</v>
      </c>
      <c r="M5">
        <v>8.0399999999999999E-2</v>
      </c>
      <c r="N5">
        <v>0.11609999999999999</v>
      </c>
      <c r="O5">
        <v>1.929028754758418</v>
      </c>
      <c r="P5">
        <v>1.9863058104219311</v>
      </c>
      <c r="Q5">
        <v>1.9883856517438061</v>
      </c>
      <c r="R5">
        <v>1.990247520806937</v>
      </c>
      <c r="S5">
        <v>1.990559697190686</v>
      </c>
      <c r="T5">
        <v>1.9905639015159491</v>
      </c>
      <c r="U5">
        <v>1.9907524556138949</v>
      </c>
      <c r="V5">
        <v>1.9907524556138949</v>
      </c>
    </row>
    <row r="6" spans="1:22" ht="15" customHeight="1" x14ac:dyDescent="0.25">
      <c r="A6" s="123"/>
      <c r="B6" s="3">
        <f t="shared" si="0"/>
        <v>3</v>
      </c>
      <c r="C6" s="3" t="s">
        <v>96</v>
      </c>
      <c r="D6" s="3">
        <v>11</v>
      </c>
      <c r="E6" s="3"/>
      <c r="F6" s="3"/>
      <c r="G6">
        <v>3.8899999999999997E-2</v>
      </c>
      <c r="H6">
        <v>0.12529999999999999</v>
      </c>
      <c r="I6">
        <v>9.6199999999999994E-2</v>
      </c>
      <c r="J6">
        <v>5.5199999999999999E-2</v>
      </c>
      <c r="K6">
        <v>0.19800000000000001</v>
      </c>
      <c r="L6">
        <v>0.2492</v>
      </c>
      <c r="M6">
        <v>0.10150000000000001</v>
      </c>
      <c r="N6">
        <v>0.13780000000000001</v>
      </c>
      <c r="O6">
        <v>1.728858812349316</v>
      </c>
      <c r="P6">
        <v>1.852120180472959</v>
      </c>
      <c r="Q6">
        <v>1.856950550998163</v>
      </c>
      <c r="R6">
        <v>1.860596550266495</v>
      </c>
      <c r="S6">
        <v>1.86070146458326</v>
      </c>
      <c r="T6">
        <v>1.86312834082461</v>
      </c>
      <c r="U6">
        <v>1.863131412184063</v>
      </c>
      <c r="V6">
        <v>1.863131412184063</v>
      </c>
    </row>
    <row r="7" spans="1:22" ht="15" customHeight="1" x14ac:dyDescent="0.25">
      <c r="A7" s="123"/>
      <c r="B7" s="3">
        <f t="shared" si="0"/>
        <v>4</v>
      </c>
      <c r="C7" s="3" t="s">
        <v>79</v>
      </c>
      <c r="D7" s="3">
        <v>3.5</v>
      </c>
      <c r="E7" s="3"/>
      <c r="F7" s="3"/>
      <c r="G7">
        <v>0.1031</v>
      </c>
      <c r="H7">
        <v>6.2199999999999998E-2</v>
      </c>
      <c r="I7">
        <v>0.18820000000000001</v>
      </c>
      <c r="J7">
        <v>0.14510000000000001</v>
      </c>
      <c r="K7">
        <v>0.1721</v>
      </c>
      <c r="L7">
        <v>0.25800000000000001</v>
      </c>
      <c r="M7">
        <v>2.8799999999999999E-2</v>
      </c>
      <c r="N7">
        <v>5.8999999999999997E-2</v>
      </c>
      <c r="O7">
        <v>2.274876584551627</v>
      </c>
      <c r="P7">
        <v>2.2755689066303879</v>
      </c>
      <c r="Q7">
        <v>2.2761711731319441</v>
      </c>
      <c r="R7">
        <v>2.2871013199256458</v>
      </c>
      <c r="S7">
        <v>2.2883555210431572</v>
      </c>
      <c r="T7">
        <v>2.2886702400471011</v>
      </c>
      <c r="U7">
        <v>2.2888148443067262</v>
      </c>
      <c r="V7">
        <v>2.2888148443067262</v>
      </c>
    </row>
    <row r="8" spans="1:22" ht="15" customHeight="1" x14ac:dyDescent="0.25">
      <c r="A8" s="123"/>
      <c r="B8" s="3">
        <f t="shared" si="0"/>
        <v>5</v>
      </c>
      <c r="C8" s="3" t="s">
        <v>20</v>
      </c>
      <c r="D8" s="3">
        <v>12</v>
      </c>
      <c r="E8" s="3"/>
      <c r="F8" s="3"/>
      <c r="G8">
        <v>7.3099999999999998E-2</v>
      </c>
      <c r="H8">
        <v>9.0899999999999995E-2</v>
      </c>
      <c r="I8">
        <v>0.13830000000000001</v>
      </c>
      <c r="J8">
        <v>9.5500000000000002E-2</v>
      </c>
      <c r="K8">
        <v>0.1547</v>
      </c>
      <c r="L8">
        <v>0.28270000000000001</v>
      </c>
      <c r="M8">
        <v>5.2600000000000001E-2</v>
      </c>
      <c r="N8">
        <v>6.59E-2</v>
      </c>
      <c r="O8">
        <v>2.0136459941834648</v>
      </c>
      <c r="P8">
        <v>2.0195077904667418</v>
      </c>
      <c r="Q8">
        <v>2.0289089727645329</v>
      </c>
      <c r="R8">
        <v>2.034464749666288</v>
      </c>
      <c r="S8">
        <v>2.0386380564253819</v>
      </c>
      <c r="T8">
        <v>2.038773380476917</v>
      </c>
      <c r="U8">
        <v>2.0387740976294428</v>
      </c>
      <c r="V8">
        <v>2.0387740976294428</v>
      </c>
    </row>
    <row r="9" spans="1:22" ht="15" customHeight="1" x14ac:dyDescent="0.25">
      <c r="A9" s="123"/>
      <c r="B9" s="3">
        <f t="shared" si="0"/>
        <v>6</v>
      </c>
      <c r="C9" s="3" t="s">
        <v>18</v>
      </c>
      <c r="D9" s="3">
        <v>13.5</v>
      </c>
      <c r="E9" s="3"/>
      <c r="F9" s="3"/>
      <c r="G9">
        <v>7.51E-2</v>
      </c>
      <c r="H9">
        <v>8.8499999999999995E-2</v>
      </c>
      <c r="I9">
        <v>0.13</v>
      </c>
      <c r="J9">
        <v>8.6800000000000002E-2</v>
      </c>
      <c r="K9">
        <v>0.17399999999999999</v>
      </c>
      <c r="L9">
        <v>0.31290000000000001</v>
      </c>
      <c r="M9">
        <v>4.5600000000000002E-2</v>
      </c>
      <c r="N9">
        <v>6.9699999999999998E-2</v>
      </c>
      <c r="O9">
        <v>1.904780812606119</v>
      </c>
      <c r="P9">
        <v>1.909459456366325</v>
      </c>
      <c r="Q9">
        <v>1.918826027149253</v>
      </c>
      <c r="R9">
        <v>1.918855053587051</v>
      </c>
      <c r="S9">
        <v>1.934209354817688</v>
      </c>
      <c r="T9">
        <v>1.934228619199204</v>
      </c>
      <c r="U9">
        <v>1.934338632349214</v>
      </c>
      <c r="V9">
        <v>1.934338632349214</v>
      </c>
    </row>
    <row r="10" spans="1:22" ht="15" customHeight="1" x14ac:dyDescent="0.25">
      <c r="A10" s="123"/>
      <c r="B10" s="3">
        <f t="shared" si="0"/>
        <v>7</v>
      </c>
      <c r="C10" s="3" t="s">
        <v>80</v>
      </c>
      <c r="D10" s="3">
        <v>15</v>
      </c>
      <c r="E10" s="3"/>
      <c r="F10" s="3"/>
      <c r="G10">
        <v>0.1152</v>
      </c>
      <c r="H10">
        <v>5.1400000000000001E-2</v>
      </c>
      <c r="I10">
        <v>0.2155</v>
      </c>
      <c r="J10">
        <v>0.17249999999999999</v>
      </c>
      <c r="K10">
        <v>0.1449</v>
      </c>
      <c r="L10">
        <v>0.22</v>
      </c>
      <c r="M10">
        <v>4.5999999999999999E-2</v>
      </c>
      <c r="N10">
        <v>8.8200000000000001E-2</v>
      </c>
      <c r="O10">
        <v>2.494880502955366</v>
      </c>
      <c r="P10">
        <v>2.4948805730963159</v>
      </c>
      <c r="Q10">
        <v>2.4948986435514371</v>
      </c>
      <c r="R10">
        <v>2.4950824896703709</v>
      </c>
      <c r="S10">
        <v>2.4951546039972361</v>
      </c>
      <c r="T10">
        <v>2.4956938023948929</v>
      </c>
      <c r="U10">
        <v>2.4964992146684439</v>
      </c>
      <c r="V10">
        <v>2.4964992146684439</v>
      </c>
    </row>
    <row r="11" spans="1:22" ht="15" customHeight="1" x14ac:dyDescent="0.25">
      <c r="A11" s="123"/>
      <c r="B11" s="3">
        <f t="shared" si="0"/>
        <v>8</v>
      </c>
      <c r="C11" s="3" t="s">
        <v>46</v>
      </c>
      <c r="D11" s="3">
        <v>18</v>
      </c>
      <c r="E11" s="3"/>
      <c r="F11" s="3"/>
      <c r="G11">
        <v>8.7400000000000005E-2</v>
      </c>
      <c r="H11">
        <v>7.7100000000000002E-2</v>
      </c>
      <c r="I11">
        <v>0.15790000000000001</v>
      </c>
      <c r="J11">
        <v>0.1148</v>
      </c>
      <c r="K11">
        <v>0.1777</v>
      </c>
      <c r="L11">
        <v>0.19550000000000001</v>
      </c>
      <c r="M11">
        <v>6.0199999999999997E-2</v>
      </c>
      <c r="N11">
        <v>0.10589999999999999</v>
      </c>
      <c r="O11">
        <v>1.92990389383915</v>
      </c>
      <c r="P11">
        <v>1.943953214221164</v>
      </c>
      <c r="Q11">
        <v>1.9491478372947879</v>
      </c>
      <c r="R11">
        <v>1.949160790270174</v>
      </c>
      <c r="S11">
        <v>1.949277695437998</v>
      </c>
      <c r="T11">
        <v>1.9494546423807391</v>
      </c>
      <c r="U11">
        <v>1.949457471482289</v>
      </c>
      <c r="V11">
        <v>1.949457471482289</v>
      </c>
    </row>
    <row r="12" spans="1:22" ht="15" customHeight="1" x14ac:dyDescent="0.25">
      <c r="A12" s="123"/>
      <c r="B12" s="3">
        <f t="shared" si="0"/>
        <v>9</v>
      </c>
      <c r="C12" s="3" t="s">
        <v>65</v>
      </c>
      <c r="D12" s="3">
        <v>15.5</v>
      </c>
      <c r="E12" s="3"/>
      <c r="F12" s="3"/>
      <c r="G12">
        <v>8.4599999999999995E-2</v>
      </c>
      <c r="H12">
        <v>7.9100000000000004E-2</v>
      </c>
      <c r="I12">
        <v>0.16470000000000001</v>
      </c>
      <c r="J12">
        <v>0.1221</v>
      </c>
      <c r="K12">
        <v>0.2016</v>
      </c>
      <c r="L12">
        <v>0.1956</v>
      </c>
      <c r="M12">
        <v>6.3399999999999998E-2</v>
      </c>
      <c r="N12">
        <v>0.1075</v>
      </c>
      <c r="O12">
        <v>1.9760156103859321</v>
      </c>
      <c r="P12">
        <v>2.007457313266034</v>
      </c>
      <c r="Q12">
        <v>2.0086146478939071</v>
      </c>
      <c r="R12">
        <v>2.0087601873729199</v>
      </c>
      <c r="S12">
        <v>2.0097517912127669</v>
      </c>
      <c r="T12">
        <v>2.0098650437166432</v>
      </c>
      <c r="U12">
        <v>2.009980922565521</v>
      </c>
      <c r="V12">
        <v>2.009980922565521</v>
      </c>
    </row>
    <row r="13" spans="1:22" ht="15" customHeight="1" x14ac:dyDescent="0.25">
      <c r="A13" s="119"/>
      <c r="B13" s="120"/>
      <c r="C13" s="120"/>
      <c r="D13" s="121"/>
      <c r="E13" s="4" t="s">
        <v>85</v>
      </c>
      <c r="F13" s="4"/>
    </row>
    <row r="14" spans="1:22" ht="15" customHeight="1" x14ac:dyDescent="0.25">
      <c r="A14" s="122" t="s">
        <v>15</v>
      </c>
      <c r="B14" s="3">
        <f>B12+1</f>
        <v>10</v>
      </c>
      <c r="C14" s="3" t="s">
        <v>32</v>
      </c>
      <c r="D14" s="3">
        <v>6.5</v>
      </c>
      <c r="E14" s="3"/>
      <c r="F14" s="3"/>
      <c r="G14">
        <v>3.7100000000000001E-2</v>
      </c>
      <c r="H14">
        <v>0.12670000000000001</v>
      </c>
      <c r="I14">
        <v>0.10730000000000001</v>
      </c>
      <c r="J14">
        <v>6.7299999999999999E-2</v>
      </c>
      <c r="K14">
        <v>0.1012</v>
      </c>
      <c r="L14">
        <v>0.31430000000000002</v>
      </c>
      <c r="M14">
        <v>3.61E-2</v>
      </c>
      <c r="N14">
        <v>2.1100000000000001E-2</v>
      </c>
      <c r="O14">
        <v>0.99252263577270261</v>
      </c>
      <c r="P14">
        <v>1.001122080481315</v>
      </c>
      <c r="Q14">
        <v>1.0482755620818061</v>
      </c>
      <c r="R14">
        <v>1.0682002862722479</v>
      </c>
      <c r="S14">
        <v>1.06905495762628</v>
      </c>
      <c r="T14">
        <v>1.071256626997116</v>
      </c>
      <c r="U14">
        <v>1.0718751851653061</v>
      </c>
      <c r="V14">
        <v>1.0718751851653061</v>
      </c>
    </row>
    <row r="15" spans="1:22" ht="15" customHeight="1" x14ac:dyDescent="0.25">
      <c r="A15" s="123"/>
      <c r="B15" s="3">
        <f t="shared" ref="B15:B22" si="1">B14+1</f>
        <v>11</v>
      </c>
      <c r="C15" s="3" t="s">
        <v>64</v>
      </c>
      <c r="D15" s="3">
        <v>8.5</v>
      </c>
      <c r="E15" s="3"/>
      <c r="F15" s="3"/>
      <c r="G15">
        <v>3.1399999999999997E-2</v>
      </c>
      <c r="H15">
        <v>0.13100000000000001</v>
      </c>
      <c r="I15">
        <v>8.1500000000000003E-2</v>
      </c>
      <c r="J15">
        <v>4.24E-2</v>
      </c>
      <c r="K15">
        <v>9.5899999999999999E-2</v>
      </c>
      <c r="L15">
        <v>0.29720000000000002</v>
      </c>
      <c r="M15">
        <v>1.6299999999999999E-2</v>
      </c>
      <c r="N15">
        <v>5.1700000000000003E-2</v>
      </c>
      <c r="O15">
        <v>0.90700432600642167</v>
      </c>
      <c r="P15">
        <v>0.90745333872240352</v>
      </c>
      <c r="Q15">
        <v>0.93261087062787429</v>
      </c>
      <c r="R15">
        <v>0.93527620512103882</v>
      </c>
      <c r="S15">
        <v>0.93908143064660254</v>
      </c>
      <c r="T15">
        <v>0.93908157669757242</v>
      </c>
      <c r="U15">
        <v>0.93910668578553591</v>
      </c>
      <c r="V15">
        <v>0.93910668578553591</v>
      </c>
    </row>
    <row r="16" spans="1:22" ht="15" customHeight="1" x14ac:dyDescent="0.25">
      <c r="A16" s="123"/>
      <c r="B16" s="3">
        <f t="shared" si="1"/>
        <v>12</v>
      </c>
      <c r="C16" s="3" t="s">
        <v>107</v>
      </c>
      <c r="D16" s="3">
        <v>17.5</v>
      </c>
      <c r="E16" s="3"/>
      <c r="F16" s="3"/>
      <c r="G16">
        <v>4.24E-2</v>
      </c>
      <c r="H16">
        <v>0.12139999999999999</v>
      </c>
      <c r="I16">
        <v>0.1255</v>
      </c>
      <c r="J16">
        <v>8.5300000000000001E-2</v>
      </c>
      <c r="K16">
        <v>0.1176</v>
      </c>
      <c r="L16">
        <v>0.30349999999999999</v>
      </c>
      <c r="M16">
        <v>3.4799999999999998E-2</v>
      </c>
      <c r="N16">
        <v>1.4E-2</v>
      </c>
      <c r="O16">
        <v>1.1459717125014821</v>
      </c>
      <c r="P16">
        <v>1.1460815792842951</v>
      </c>
      <c r="Q16">
        <v>1.2084422411433231</v>
      </c>
      <c r="R16">
        <v>1.218201251434901</v>
      </c>
      <c r="S16">
        <v>1.219043438287273</v>
      </c>
      <c r="T16">
        <v>1.2190644750273241</v>
      </c>
      <c r="U16">
        <v>1.22049359988887</v>
      </c>
      <c r="V16">
        <v>1.22049359988887</v>
      </c>
    </row>
    <row r="17" spans="1:22" ht="15" customHeight="1" x14ac:dyDescent="0.25">
      <c r="A17" s="123"/>
      <c r="B17" s="3">
        <f t="shared" si="1"/>
        <v>13</v>
      </c>
      <c r="C17" s="3" t="s">
        <v>53</v>
      </c>
      <c r="D17" s="3">
        <v>1.5</v>
      </c>
      <c r="E17" s="3"/>
      <c r="F17" s="3"/>
      <c r="G17">
        <v>4.0500000000000001E-2</v>
      </c>
      <c r="H17">
        <v>0.1222</v>
      </c>
      <c r="I17">
        <v>9.9900000000000003E-2</v>
      </c>
      <c r="J17">
        <v>5.9499999999999997E-2</v>
      </c>
      <c r="K17">
        <v>0.13830000000000001</v>
      </c>
      <c r="L17">
        <v>0.2399</v>
      </c>
      <c r="M17">
        <v>1.2500000000000001E-2</v>
      </c>
      <c r="N17">
        <v>5.5100000000000003E-2</v>
      </c>
      <c r="O17">
        <v>1.1091800016700279</v>
      </c>
      <c r="P17">
        <v>1.122119333874616</v>
      </c>
      <c r="Q17">
        <v>1.1256834969659431</v>
      </c>
      <c r="R17">
        <v>1.132314426909512</v>
      </c>
      <c r="S17">
        <v>1.1324520495137029</v>
      </c>
      <c r="T17">
        <v>1.1325497211144671</v>
      </c>
      <c r="U17">
        <v>1.133888875619925</v>
      </c>
      <c r="V17">
        <v>1.133888875619925</v>
      </c>
    </row>
    <row r="18" spans="1:22" ht="15" customHeight="1" x14ac:dyDescent="0.25">
      <c r="A18" s="123"/>
      <c r="B18" s="3">
        <f t="shared" si="1"/>
        <v>14</v>
      </c>
      <c r="C18" s="3" t="s">
        <v>29</v>
      </c>
      <c r="D18" s="3">
        <v>12</v>
      </c>
      <c r="E18" s="3"/>
      <c r="F18" s="3"/>
      <c r="G18">
        <v>4.24E-2</v>
      </c>
      <c r="H18">
        <v>0.11990000000000001</v>
      </c>
      <c r="I18">
        <v>0.1008</v>
      </c>
      <c r="J18">
        <v>6.0400000000000002E-2</v>
      </c>
      <c r="K18">
        <v>0.14119999999999999</v>
      </c>
      <c r="L18">
        <v>0.2361</v>
      </c>
      <c r="M18">
        <v>1.44E-2</v>
      </c>
      <c r="N18">
        <v>6.1600000000000002E-2</v>
      </c>
      <c r="O18">
        <v>1.09983435215842</v>
      </c>
      <c r="P18">
        <v>1.1208766362314631</v>
      </c>
      <c r="Q18">
        <v>1.1246191441239171</v>
      </c>
      <c r="R18">
        <v>1.1282173526231729</v>
      </c>
      <c r="S18">
        <v>1.128692584575349</v>
      </c>
      <c r="T18">
        <v>1.1287665291137869</v>
      </c>
      <c r="U18">
        <v>1.131866351291142</v>
      </c>
      <c r="V18">
        <v>1.131866351291142</v>
      </c>
    </row>
    <row r="19" spans="1:22" ht="15" customHeight="1" x14ac:dyDescent="0.25">
      <c r="A19" s="123"/>
      <c r="B19" s="3">
        <f t="shared" si="1"/>
        <v>15</v>
      </c>
      <c r="C19" s="3" t="s">
        <v>123</v>
      </c>
      <c r="D19" s="3">
        <v>23</v>
      </c>
      <c r="E19" s="3"/>
      <c r="F19" s="3"/>
      <c r="G19">
        <v>4.2900000000000001E-2</v>
      </c>
      <c r="H19">
        <v>0.1197</v>
      </c>
      <c r="I19">
        <v>0.10829999999999999</v>
      </c>
      <c r="J19">
        <v>6.7799999999999999E-2</v>
      </c>
      <c r="K19">
        <v>0.1217</v>
      </c>
      <c r="L19">
        <v>0.2122</v>
      </c>
      <c r="M19">
        <v>1.7600000000000001E-2</v>
      </c>
      <c r="N19">
        <v>4.8099999999999997E-2</v>
      </c>
      <c r="O19">
        <v>1.1890146097106069</v>
      </c>
      <c r="P19">
        <v>1.2068062384782401</v>
      </c>
      <c r="Q19">
        <v>1.214781901861169</v>
      </c>
      <c r="R19">
        <v>1.2197224622335829</v>
      </c>
      <c r="S19">
        <v>1.2222756377481081</v>
      </c>
      <c r="T19">
        <v>1.224472691086087</v>
      </c>
      <c r="U19">
        <v>1.224542132572537</v>
      </c>
      <c r="V19">
        <v>1.224542132572537</v>
      </c>
    </row>
    <row r="20" spans="1:22" ht="15" customHeight="1" x14ac:dyDescent="0.25">
      <c r="A20" s="123"/>
      <c r="B20" s="3">
        <f t="shared" si="1"/>
        <v>16</v>
      </c>
      <c r="C20" s="12" t="s">
        <v>71</v>
      </c>
      <c r="D20" s="3">
        <v>13</v>
      </c>
      <c r="E20" s="3"/>
      <c r="F20" s="3"/>
      <c r="G20">
        <v>3.5099999999999999E-2</v>
      </c>
      <c r="H20">
        <v>0.1283</v>
      </c>
      <c r="I20">
        <v>0.1081</v>
      </c>
      <c r="J20">
        <v>6.8599999999999994E-2</v>
      </c>
      <c r="K20">
        <v>0.1477</v>
      </c>
      <c r="L20">
        <v>0.20880000000000001</v>
      </c>
      <c r="M20">
        <v>9.7000000000000003E-3</v>
      </c>
      <c r="N20">
        <v>5.6899999999999999E-2</v>
      </c>
      <c r="O20">
        <v>1.0606421446588921</v>
      </c>
      <c r="P20">
        <v>1.0971322195918709</v>
      </c>
      <c r="Q20">
        <v>1.103287630734644</v>
      </c>
      <c r="R20">
        <v>1.1104348087302061</v>
      </c>
      <c r="S20">
        <v>1.1165040640713579</v>
      </c>
      <c r="T20">
        <v>1.1171487343195881</v>
      </c>
      <c r="U20">
        <v>1.117262878999109</v>
      </c>
      <c r="V20">
        <v>1.117262878999109</v>
      </c>
    </row>
    <row r="21" spans="1:22" ht="15" customHeight="1" x14ac:dyDescent="0.25">
      <c r="A21" s="123"/>
      <c r="B21" s="3">
        <f t="shared" si="1"/>
        <v>17</v>
      </c>
      <c r="C21" s="3" t="s">
        <v>37</v>
      </c>
      <c r="D21" s="3">
        <v>5</v>
      </c>
      <c r="E21" s="3"/>
      <c r="F21" s="3"/>
      <c r="G21">
        <v>3.0700000000000002E-2</v>
      </c>
      <c r="H21">
        <v>0.1318</v>
      </c>
      <c r="I21">
        <v>9.1600000000000001E-2</v>
      </c>
      <c r="J21">
        <v>5.2900000000000003E-2</v>
      </c>
      <c r="K21">
        <v>0.15190000000000001</v>
      </c>
      <c r="L21">
        <v>0.1981</v>
      </c>
      <c r="M21">
        <v>1.7299999999999999E-2</v>
      </c>
      <c r="N21">
        <v>5.0099999999999999E-2</v>
      </c>
      <c r="O21">
        <v>0.98908420232224259</v>
      </c>
      <c r="P21">
        <v>1.0449654071428589</v>
      </c>
      <c r="Q21">
        <v>1.0503044157387209</v>
      </c>
      <c r="R21">
        <v>1.066214819723015</v>
      </c>
      <c r="S21">
        <v>1.074039187661906</v>
      </c>
      <c r="T21">
        <v>1.076605396696513</v>
      </c>
      <c r="U21">
        <v>1.076962343805393</v>
      </c>
      <c r="V21">
        <v>1.076962343805393</v>
      </c>
    </row>
    <row r="22" spans="1:22" ht="15" customHeight="1" x14ac:dyDescent="0.25">
      <c r="A22" s="123"/>
      <c r="B22" s="3">
        <f t="shared" si="1"/>
        <v>18</v>
      </c>
      <c r="C22" s="3" t="s">
        <v>34</v>
      </c>
      <c r="D22" s="3">
        <v>13</v>
      </c>
      <c r="E22" s="3"/>
      <c r="F22" s="3"/>
      <c r="G22">
        <v>2.8199999999999999E-2</v>
      </c>
      <c r="H22">
        <v>0.13450000000000001</v>
      </c>
      <c r="I22">
        <v>8.4199999999999997E-2</v>
      </c>
      <c r="J22">
        <v>4.5699999999999998E-2</v>
      </c>
      <c r="K22">
        <v>0.1583</v>
      </c>
      <c r="L22">
        <v>0.2185</v>
      </c>
      <c r="M22">
        <v>2.9000000000000001E-2</v>
      </c>
      <c r="N22">
        <v>4.0099999999999997E-2</v>
      </c>
      <c r="O22">
        <v>1.0605830374331651</v>
      </c>
      <c r="P22">
        <v>1.1311955424999069</v>
      </c>
      <c r="Q22">
        <v>1.1458557554581781</v>
      </c>
      <c r="R22">
        <v>1.160703986181397</v>
      </c>
      <c r="S22">
        <v>1.161157092993782</v>
      </c>
      <c r="T22">
        <v>1.167659317769727</v>
      </c>
      <c r="U22">
        <v>1.167808510771281</v>
      </c>
      <c r="V22">
        <v>1.167808510771281</v>
      </c>
    </row>
    <row r="23" spans="1:22" ht="15" customHeight="1" x14ac:dyDescent="0.25">
      <c r="A23" s="119"/>
      <c r="B23" s="120"/>
      <c r="C23" s="120"/>
      <c r="D23" s="121"/>
      <c r="E23" s="4" t="s">
        <v>85</v>
      </c>
      <c r="F23" s="4"/>
    </row>
    <row r="24" spans="1:22" ht="15" customHeight="1" x14ac:dyDescent="0.25">
      <c r="A24" s="122" t="s">
        <v>15</v>
      </c>
      <c r="B24" s="3">
        <f>B22+1</f>
        <v>19</v>
      </c>
      <c r="C24" s="3" t="s">
        <v>52</v>
      </c>
      <c r="D24" s="3">
        <v>4.5</v>
      </c>
      <c r="E24" s="3"/>
      <c r="F24" s="3"/>
      <c r="G24">
        <v>1.7600000000000001E-2</v>
      </c>
      <c r="H24">
        <v>0.14480000000000001</v>
      </c>
      <c r="I24">
        <v>7.7299999999999994E-2</v>
      </c>
      <c r="J24">
        <v>4.24E-2</v>
      </c>
      <c r="K24">
        <v>0.10630000000000001</v>
      </c>
      <c r="L24">
        <v>0.2555</v>
      </c>
      <c r="M24">
        <v>1.23E-2</v>
      </c>
      <c r="N24">
        <v>5.5800000000000002E-2</v>
      </c>
      <c r="O24">
        <v>0.73634355639805771</v>
      </c>
      <c r="P24">
        <v>0.76059501270572094</v>
      </c>
      <c r="Q24">
        <v>0.79032310337947842</v>
      </c>
      <c r="R24">
        <v>0.79068918043734493</v>
      </c>
      <c r="S24">
        <v>0.79182540347974195</v>
      </c>
      <c r="T24">
        <v>0.79182732032982761</v>
      </c>
      <c r="U24">
        <v>0.79238957426242118</v>
      </c>
      <c r="V24">
        <v>0.79238957426242118</v>
      </c>
    </row>
    <row r="25" spans="1:22" ht="15" customHeight="1" x14ac:dyDescent="0.25">
      <c r="A25" s="123"/>
      <c r="B25" s="3">
        <f t="shared" ref="B25:B32" si="2">B24+1</f>
        <v>20</v>
      </c>
      <c r="C25" s="3" t="s">
        <v>32</v>
      </c>
      <c r="D25" s="3">
        <v>4</v>
      </c>
      <c r="E25" s="3"/>
      <c r="F25" s="3"/>
      <c r="G25">
        <v>6.4999999999999997E-3</v>
      </c>
      <c r="H25">
        <v>0.156</v>
      </c>
      <c r="I25">
        <v>6.3399999999999998E-2</v>
      </c>
      <c r="J25">
        <v>3.4799999999999998E-2</v>
      </c>
      <c r="K25">
        <v>0.1201</v>
      </c>
      <c r="L25">
        <v>0.2457</v>
      </c>
      <c r="M25">
        <v>1.0999999999999999E-2</v>
      </c>
      <c r="N25">
        <v>5.4899999999999997E-2</v>
      </c>
      <c r="O25">
        <v>0.56418691907066187</v>
      </c>
      <c r="P25">
        <v>0.63432409816680912</v>
      </c>
      <c r="Q25">
        <v>0.66815404360113517</v>
      </c>
      <c r="R25">
        <v>0.67225256592303662</v>
      </c>
      <c r="S25">
        <v>0.6761933267323792</v>
      </c>
      <c r="T25">
        <v>0.67621387828888146</v>
      </c>
      <c r="U25">
        <v>0.67820486098826582</v>
      </c>
      <c r="V25">
        <v>0.67820486098826582</v>
      </c>
    </row>
    <row r="26" spans="1:22" ht="15" customHeight="1" x14ac:dyDescent="0.25">
      <c r="A26" s="123"/>
      <c r="B26" s="3">
        <f t="shared" si="2"/>
        <v>21</v>
      </c>
      <c r="C26" s="3" t="s">
        <v>29</v>
      </c>
      <c r="D26" s="3">
        <v>12.5</v>
      </c>
      <c r="E26" s="3"/>
      <c r="F26" s="3"/>
      <c r="G26">
        <v>2.69E-2</v>
      </c>
      <c r="H26">
        <v>0.13550000000000001</v>
      </c>
      <c r="I26">
        <v>8.0100000000000005E-2</v>
      </c>
      <c r="J26">
        <v>4.2299999999999997E-2</v>
      </c>
      <c r="K26">
        <v>0.13350000000000001</v>
      </c>
      <c r="L26">
        <v>0.26450000000000001</v>
      </c>
      <c r="M26">
        <v>1.35E-2</v>
      </c>
      <c r="N26">
        <v>4.7399999999999998E-2</v>
      </c>
      <c r="O26">
        <v>0.87301008881289055</v>
      </c>
      <c r="P26">
        <v>0.91156160591463053</v>
      </c>
      <c r="Q26">
        <v>0.94107344583714869</v>
      </c>
      <c r="R26">
        <v>0.94288403120429298</v>
      </c>
      <c r="S26">
        <v>0.94350976770290673</v>
      </c>
      <c r="T26">
        <v>0.94429768963654204</v>
      </c>
      <c r="U26">
        <v>0.94581227031301929</v>
      </c>
      <c r="V26">
        <v>0.94581227031301929</v>
      </c>
    </row>
    <row r="27" spans="1:22" ht="15" customHeight="1" x14ac:dyDescent="0.25">
      <c r="A27" s="123"/>
      <c r="B27" s="3">
        <f t="shared" si="2"/>
        <v>22</v>
      </c>
      <c r="C27" s="3" t="s">
        <v>47</v>
      </c>
      <c r="D27" s="3">
        <v>6</v>
      </c>
      <c r="E27" s="3"/>
      <c r="F27" s="3"/>
      <c r="G27">
        <v>3.3700000000000001E-2</v>
      </c>
      <c r="H27">
        <v>0.1288</v>
      </c>
      <c r="I27">
        <v>0.11169999999999999</v>
      </c>
      <c r="J27">
        <v>7.2999999999999995E-2</v>
      </c>
      <c r="K27">
        <v>0.1183</v>
      </c>
      <c r="L27">
        <v>0.2485</v>
      </c>
      <c r="M27">
        <v>2.9600000000000001E-2</v>
      </c>
      <c r="N27">
        <v>7.5399999999999995E-2</v>
      </c>
      <c r="O27">
        <v>1.0441720595254309</v>
      </c>
      <c r="P27">
        <v>1.0721893174512469</v>
      </c>
      <c r="Q27">
        <v>1.101249922830184</v>
      </c>
      <c r="R27">
        <v>1.105352756787545</v>
      </c>
      <c r="S27">
        <v>1.1080322027751841</v>
      </c>
      <c r="T27">
        <v>1.1080543220528281</v>
      </c>
      <c r="U27">
        <v>1.1081733951222681</v>
      </c>
      <c r="V27">
        <v>1.1081733951222681</v>
      </c>
    </row>
    <row r="28" spans="1:22" ht="15" customHeight="1" x14ac:dyDescent="0.25">
      <c r="A28" s="123"/>
      <c r="B28" s="3">
        <f t="shared" si="2"/>
        <v>23</v>
      </c>
      <c r="C28" s="3" t="s">
        <v>64</v>
      </c>
      <c r="D28" s="3">
        <v>7</v>
      </c>
      <c r="E28" s="3"/>
      <c r="F28" s="3"/>
      <c r="G28">
        <v>7.7999999999999996E-3</v>
      </c>
      <c r="H28">
        <v>0.15559999999999999</v>
      </c>
      <c r="I28">
        <v>5.67E-2</v>
      </c>
      <c r="J28">
        <v>2.8500000000000001E-2</v>
      </c>
      <c r="K28">
        <v>9.4500000000000001E-2</v>
      </c>
      <c r="L28">
        <v>0.23430000000000001</v>
      </c>
      <c r="M28">
        <v>1.3899999999999999E-2</v>
      </c>
      <c r="N28">
        <v>5.4600000000000003E-2</v>
      </c>
      <c r="O28">
        <v>0.52614076579552804</v>
      </c>
      <c r="P28">
        <v>0.60108149763332486</v>
      </c>
      <c r="Q28">
        <v>0.63748135482668877</v>
      </c>
      <c r="R28">
        <v>0.63754319863087439</v>
      </c>
      <c r="S28">
        <v>0.63999540410784694</v>
      </c>
      <c r="T28">
        <v>0.64131885921211562</v>
      </c>
      <c r="U28">
        <v>0.64230012403556369</v>
      </c>
      <c r="V28">
        <v>0.64230012403556369</v>
      </c>
    </row>
    <row r="29" spans="1:22" ht="15" customHeight="1" x14ac:dyDescent="0.25">
      <c r="A29" s="123"/>
      <c r="B29" s="3">
        <f t="shared" si="2"/>
        <v>24</v>
      </c>
      <c r="C29" s="3" t="s">
        <v>56</v>
      </c>
      <c r="D29" s="3">
        <v>7</v>
      </c>
      <c r="E29" s="3"/>
      <c r="F29" s="3"/>
      <c r="G29">
        <v>4.8300000000000003E-2</v>
      </c>
      <c r="H29">
        <v>0.11409999999999999</v>
      </c>
      <c r="I29">
        <v>0.1038</v>
      </c>
      <c r="J29">
        <v>6.2600000000000003E-2</v>
      </c>
      <c r="K29">
        <v>0.1191</v>
      </c>
      <c r="L29">
        <v>0.25040000000000001</v>
      </c>
      <c r="M29">
        <v>1.2699999999999999E-2</v>
      </c>
      <c r="N29">
        <v>4.3799999999999999E-2</v>
      </c>
      <c r="O29">
        <v>1.186168629869041</v>
      </c>
      <c r="P29">
        <v>1.1910160088231969</v>
      </c>
      <c r="Q29">
        <v>1.1984036317255169</v>
      </c>
      <c r="R29">
        <v>1.205724092220249</v>
      </c>
      <c r="S29">
        <v>1.2057715082984219</v>
      </c>
      <c r="T29">
        <v>1.206011203729205</v>
      </c>
      <c r="U29">
        <v>1.2076218050342959</v>
      </c>
      <c r="V29">
        <v>1.2076218050342959</v>
      </c>
    </row>
    <row r="30" spans="1:22" ht="15" customHeight="1" x14ac:dyDescent="0.25">
      <c r="A30" s="123"/>
      <c r="B30" s="3">
        <f t="shared" si="2"/>
        <v>25</v>
      </c>
      <c r="C30" s="3" t="s">
        <v>32</v>
      </c>
      <c r="D30" s="3">
        <v>8</v>
      </c>
      <c r="E30" s="3"/>
      <c r="F30" s="3"/>
      <c r="G30">
        <v>2.6800000000000001E-2</v>
      </c>
      <c r="H30">
        <v>0.1361</v>
      </c>
      <c r="I30">
        <v>9.8299999999999998E-2</v>
      </c>
      <c r="J30">
        <v>6.0400000000000002E-2</v>
      </c>
      <c r="K30">
        <v>0.11459999999999999</v>
      </c>
      <c r="L30">
        <v>0.22900000000000001</v>
      </c>
      <c r="M30">
        <v>2.53E-2</v>
      </c>
      <c r="N30">
        <v>6.9000000000000006E-2</v>
      </c>
      <c r="O30">
        <v>0.93186150846089233</v>
      </c>
      <c r="P30">
        <v>0.97611205005296608</v>
      </c>
      <c r="Q30">
        <v>1.0023023819181791</v>
      </c>
      <c r="R30">
        <v>1.0041043693701319</v>
      </c>
      <c r="S30">
        <v>1.008279792940014</v>
      </c>
      <c r="T30">
        <v>1.008703250208818</v>
      </c>
      <c r="U30">
        <v>1.0098098271423299</v>
      </c>
      <c r="V30">
        <v>1.0098098271423299</v>
      </c>
    </row>
    <row r="31" spans="1:22" ht="15" customHeight="1" x14ac:dyDescent="0.25">
      <c r="A31" s="123"/>
      <c r="B31" s="3">
        <f t="shared" si="2"/>
        <v>26</v>
      </c>
      <c r="C31" s="3" t="s">
        <v>91</v>
      </c>
      <c r="D31" s="3">
        <v>12.5</v>
      </c>
      <c r="E31" s="3"/>
      <c r="F31" s="3"/>
      <c r="G31">
        <v>3.85E-2</v>
      </c>
      <c r="H31">
        <v>0.12429999999999999</v>
      </c>
      <c r="I31">
        <v>0.11409999999999999</v>
      </c>
      <c r="J31">
        <v>7.4499999999999997E-2</v>
      </c>
      <c r="K31">
        <v>0.12</v>
      </c>
      <c r="L31">
        <v>0.21690000000000001</v>
      </c>
      <c r="M31">
        <v>3.6700000000000003E-2</v>
      </c>
      <c r="N31">
        <v>8.1699999999999995E-2</v>
      </c>
      <c r="O31">
        <v>1.1344119958604251</v>
      </c>
      <c r="P31">
        <v>1.166936974022136</v>
      </c>
      <c r="Q31">
        <v>1.1803958684919209</v>
      </c>
      <c r="R31">
        <v>1.1868686953591061</v>
      </c>
      <c r="S31">
        <v>1.1915544988886519</v>
      </c>
      <c r="T31">
        <v>1.1921017284445039</v>
      </c>
      <c r="U31">
        <v>1.1932060463186449</v>
      </c>
      <c r="V31">
        <v>1.1932060463186449</v>
      </c>
    </row>
    <row r="32" spans="1:22" ht="15" customHeight="1" x14ac:dyDescent="0.25">
      <c r="A32" s="123"/>
      <c r="B32" s="3">
        <f t="shared" si="2"/>
        <v>27</v>
      </c>
      <c r="C32" s="3" t="s">
        <v>18</v>
      </c>
      <c r="D32" s="3">
        <v>11</v>
      </c>
      <c r="E32" s="3"/>
      <c r="F32" s="3"/>
      <c r="G32">
        <v>4.9700000000000001E-2</v>
      </c>
      <c r="H32">
        <v>0.11260000000000001</v>
      </c>
      <c r="I32">
        <v>0.1075</v>
      </c>
      <c r="J32">
        <v>6.6299999999999998E-2</v>
      </c>
      <c r="K32">
        <v>0.1193</v>
      </c>
      <c r="L32">
        <v>0.2427</v>
      </c>
      <c r="M32">
        <v>3.7100000000000001E-2</v>
      </c>
      <c r="N32">
        <v>6.3799999999999996E-2</v>
      </c>
      <c r="O32">
        <v>1.4340622686212869</v>
      </c>
      <c r="P32">
        <v>1.4459934599081981</v>
      </c>
      <c r="Q32">
        <v>1.4552755045994561</v>
      </c>
      <c r="R32">
        <v>1.456090632520028</v>
      </c>
      <c r="S32">
        <v>1.456143035909903</v>
      </c>
      <c r="T32">
        <v>1.4564924087837501</v>
      </c>
      <c r="U32">
        <v>1.456873412186239</v>
      </c>
      <c r="V32">
        <v>1.456873412186239</v>
      </c>
    </row>
    <row r="33" spans="1:22" ht="15" customHeight="1" x14ac:dyDescent="0.25">
      <c r="A33" s="119"/>
      <c r="B33" s="120"/>
      <c r="C33" s="120"/>
      <c r="D33" s="121"/>
      <c r="E33" s="4" t="s">
        <v>85</v>
      </c>
      <c r="F33" s="4"/>
    </row>
    <row r="34" spans="1:22" ht="15" customHeight="1" x14ac:dyDescent="0.25">
      <c r="A34" s="122" t="s">
        <v>15</v>
      </c>
      <c r="B34" s="3">
        <f>B32+1</f>
        <v>28</v>
      </c>
      <c r="C34" s="3" t="s">
        <v>29</v>
      </c>
      <c r="D34" s="3">
        <v>16</v>
      </c>
      <c r="E34" s="3"/>
      <c r="F34" s="3"/>
      <c r="G34">
        <v>1.7399999999999999E-2</v>
      </c>
      <c r="H34">
        <v>0.1449</v>
      </c>
      <c r="I34">
        <v>0.1123</v>
      </c>
      <c r="J34">
        <v>7.6899999999999996E-2</v>
      </c>
      <c r="K34">
        <v>9.5600000000000004E-2</v>
      </c>
      <c r="L34">
        <v>0.27379999999999999</v>
      </c>
      <c r="M34">
        <v>7.0000000000000001E-3</v>
      </c>
      <c r="N34">
        <v>5.4300000000000001E-2</v>
      </c>
      <c r="O34">
        <v>0.7916747354856225</v>
      </c>
      <c r="P34">
        <v>0.80768173290667378</v>
      </c>
      <c r="Q34">
        <v>0.90548905661322798</v>
      </c>
      <c r="R34">
        <v>0.90549132361117945</v>
      </c>
      <c r="S34">
        <v>0.9197443442409966</v>
      </c>
      <c r="T34">
        <v>0.9211815868587131</v>
      </c>
      <c r="U34">
        <v>0.92134223033038043</v>
      </c>
      <c r="V34">
        <v>0.92134223033038043</v>
      </c>
    </row>
    <row r="35" spans="1:22" ht="15" customHeight="1" x14ac:dyDescent="0.25">
      <c r="A35" s="123"/>
      <c r="B35" s="3">
        <f t="shared" ref="B35:B42" si="3">B34+1</f>
        <v>29</v>
      </c>
      <c r="C35" s="3" t="s">
        <v>118</v>
      </c>
      <c r="D35" s="3">
        <v>10</v>
      </c>
      <c r="E35" s="3"/>
      <c r="F35" s="3"/>
      <c r="G35">
        <v>1.04E-2</v>
      </c>
      <c r="H35">
        <v>0.15160000000000001</v>
      </c>
      <c r="I35">
        <v>7.8399999999999997E-2</v>
      </c>
      <c r="J35">
        <v>4.6699999999999998E-2</v>
      </c>
      <c r="K35">
        <v>0.1109</v>
      </c>
      <c r="L35">
        <v>0.31</v>
      </c>
      <c r="M35">
        <v>1.52E-2</v>
      </c>
      <c r="N35">
        <v>6.1699999999999998E-2</v>
      </c>
      <c r="O35">
        <v>0.60473008162314501</v>
      </c>
      <c r="P35">
        <v>0.61651629964748866</v>
      </c>
      <c r="Q35">
        <v>0.71793245901168445</v>
      </c>
      <c r="R35">
        <v>0.72370088037987379</v>
      </c>
      <c r="S35">
        <v>0.72415047119718146</v>
      </c>
      <c r="T35">
        <v>0.72768670964999205</v>
      </c>
      <c r="U35">
        <v>0.72911426118374889</v>
      </c>
      <c r="V35">
        <v>0.72911426118374889</v>
      </c>
    </row>
    <row r="36" spans="1:22" ht="15" customHeight="1" x14ac:dyDescent="0.25">
      <c r="A36" s="123"/>
      <c r="B36" s="3">
        <f t="shared" si="3"/>
        <v>30</v>
      </c>
      <c r="C36" s="3" t="s">
        <v>28</v>
      </c>
      <c r="D36" s="3">
        <v>16</v>
      </c>
      <c r="E36" s="3"/>
      <c r="F36" s="3"/>
      <c r="G36">
        <v>1.5100000000000001E-2</v>
      </c>
      <c r="H36">
        <v>0.1469</v>
      </c>
      <c r="I36">
        <v>7.0900000000000005E-2</v>
      </c>
      <c r="J36">
        <v>3.85E-2</v>
      </c>
      <c r="K36">
        <v>0.1467</v>
      </c>
      <c r="L36">
        <v>0.3342</v>
      </c>
      <c r="M36">
        <v>6.7999999999999996E-3</v>
      </c>
      <c r="N36">
        <v>0.05</v>
      </c>
      <c r="O36">
        <v>0.61861973486373134</v>
      </c>
      <c r="P36">
        <v>0.63459273387233861</v>
      </c>
      <c r="Q36">
        <v>0.75735781908599664</v>
      </c>
      <c r="R36">
        <v>0.77452843366975876</v>
      </c>
      <c r="S36">
        <v>0.78052742933272268</v>
      </c>
      <c r="T36">
        <v>0.78065659590584835</v>
      </c>
      <c r="U36">
        <v>0.78194952238348836</v>
      </c>
      <c r="V36">
        <v>0.78194952238348836</v>
      </c>
    </row>
    <row r="37" spans="1:22" ht="15" customHeight="1" x14ac:dyDescent="0.25">
      <c r="A37" s="123"/>
      <c r="B37" s="3">
        <f t="shared" si="3"/>
        <v>31</v>
      </c>
      <c r="C37" s="3" t="s">
        <v>45</v>
      </c>
      <c r="D37" s="12">
        <v>22</v>
      </c>
      <c r="E37" s="3"/>
      <c r="F37" s="3"/>
      <c r="G37">
        <v>4.4600000000000001E-2</v>
      </c>
      <c r="H37">
        <v>0.11749999999999999</v>
      </c>
      <c r="I37">
        <v>0.11310000000000001</v>
      </c>
      <c r="J37">
        <v>7.3200000000000001E-2</v>
      </c>
      <c r="K37">
        <v>0.1089</v>
      </c>
      <c r="L37">
        <v>0.24909999999999999</v>
      </c>
      <c r="M37">
        <v>3.6799999999999999E-2</v>
      </c>
      <c r="N37">
        <v>8.4099999999999994E-2</v>
      </c>
      <c r="O37">
        <v>1.1582613386246901</v>
      </c>
      <c r="P37">
        <v>1.166082314467914</v>
      </c>
      <c r="Q37">
        <v>1.1760520336427369</v>
      </c>
      <c r="R37">
        <v>1.18130590496008</v>
      </c>
      <c r="S37">
        <v>1.1833481138472861</v>
      </c>
      <c r="T37">
        <v>1.1836506328815539</v>
      </c>
      <c r="U37">
        <v>1.1857862836798621</v>
      </c>
      <c r="V37">
        <v>1.1857862836798621</v>
      </c>
    </row>
    <row r="38" spans="1:22" ht="15" customHeight="1" x14ac:dyDescent="0.25">
      <c r="A38" s="123"/>
      <c r="B38" s="3">
        <f t="shared" si="3"/>
        <v>32</v>
      </c>
      <c r="C38" s="3" t="s">
        <v>22</v>
      </c>
      <c r="D38" s="3">
        <v>7</v>
      </c>
      <c r="E38" s="3"/>
      <c r="F38" s="3"/>
      <c r="G38">
        <v>3.3300000000000003E-2</v>
      </c>
      <c r="H38">
        <v>0.1288</v>
      </c>
      <c r="I38">
        <v>0.1099</v>
      </c>
      <c r="J38">
        <v>7.1900000000000006E-2</v>
      </c>
      <c r="K38">
        <v>0.1021</v>
      </c>
      <c r="L38">
        <v>0.25009999999999999</v>
      </c>
      <c r="M38">
        <v>4.07E-2</v>
      </c>
      <c r="N38">
        <v>8.6099999999999996E-2</v>
      </c>
      <c r="O38">
        <v>1.0109406294521179</v>
      </c>
      <c r="P38">
        <v>1.02988727359242</v>
      </c>
      <c r="Q38">
        <v>1.0556293974411599</v>
      </c>
      <c r="R38">
        <v>1.059592492511096</v>
      </c>
      <c r="S38">
        <v>1.068811649533149</v>
      </c>
      <c r="T38">
        <v>1.0708506602008621</v>
      </c>
      <c r="U38">
        <v>1.0719731185755921</v>
      </c>
      <c r="V38">
        <v>1.0719731185755921</v>
      </c>
    </row>
    <row r="39" spans="1:22" ht="15" customHeight="1" x14ac:dyDescent="0.25">
      <c r="A39" s="123"/>
      <c r="B39" s="3">
        <f t="shared" si="3"/>
        <v>33</v>
      </c>
      <c r="C39" s="3" t="s">
        <v>102</v>
      </c>
      <c r="D39" s="3">
        <v>26</v>
      </c>
      <c r="E39" s="3"/>
      <c r="F39" s="3"/>
      <c r="G39">
        <v>6.4100000000000004E-2</v>
      </c>
      <c r="H39">
        <v>9.8000000000000004E-2</v>
      </c>
      <c r="I39">
        <v>0.1137</v>
      </c>
      <c r="J39">
        <v>7.1300000000000002E-2</v>
      </c>
      <c r="K39">
        <v>7.2599999999999998E-2</v>
      </c>
      <c r="L39">
        <v>0.22850000000000001</v>
      </c>
      <c r="M39">
        <v>3.7699999999999997E-2</v>
      </c>
      <c r="N39">
        <v>8.2199999999999995E-2</v>
      </c>
      <c r="O39">
        <v>1.380881546969696</v>
      </c>
      <c r="P39">
        <v>1.3814772456374831</v>
      </c>
      <c r="Q39">
        <v>1.3815038550288401</v>
      </c>
      <c r="R39">
        <v>1.386471001789872</v>
      </c>
      <c r="S39">
        <v>1.387342473975862</v>
      </c>
      <c r="T39">
        <v>1.3873520553201559</v>
      </c>
      <c r="U39">
        <v>1.387877136757582</v>
      </c>
      <c r="V39">
        <v>1.387877136757582</v>
      </c>
    </row>
    <row r="40" spans="1:22" ht="15" customHeight="1" x14ac:dyDescent="0.25">
      <c r="A40" s="123"/>
      <c r="B40" s="3">
        <f t="shared" si="3"/>
        <v>34</v>
      </c>
      <c r="C40" s="3" t="s">
        <v>17</v>
      </c>
      <c r="D40" s="3">
        <v>6.5</v>
      </c>
      <c r="E40" s="5"/>
      <c r="F40" s="5"/>
      <c r="G40">
        <v>0.1082</v>
      </c>
      <c r="H40">
        <v>5.3900000000000003E-2</v>
      </c>
      <c r="I40">
        <v>0.19420000000000001</v>
      </c>
      <c r="J40">
        <v>0.1517</v>
      </c>
      <c r="K40">
        <v>9.5799999999999996E-2</v>
      </c>
      <c r="L40">
        <v>0.27279999999999999</v>
      </c>
      <c r="M40">
        <v>3.9199999999999999E-2</v>
      </c>
      <c r="N40">
        <v>7.9299999999999995E-2</v>
      </c>
      <c r="O40">
        <v>2.2374733534536522</v>
      </c>
      <c r="P40">
        <v>2.262065821627282</v>
      </c>
      <c r="Q40">
        <v>2.2650436486639611</v>
      </c>
      <c r="R40">
        <v>2.2775898838653732</v>
      </c>
      <c r="S40">
        <v>2.2786381547527159</v>
      </c>
      <c r="T40">
        <v>2.278877401730615</v>
      </c>
      <c r="U40">
        <v>2.2788787780124902</v>
      </c>
      <c r="V40">
        <v>2.2788787780124902</v>
      </c>
    </row>
    <row r="41" spans="1:22" ht="15" customHeight="1" x14ac:dyDescent="0.25">
      <c r="A41" s="123"/>
      <c r="B41" s="3">
        <f t="shared" si="3"/>
        <v>35</v>
      </c>
      <c r="C41" s="3" t="s">
        <v>78</v>
      </c>
      <c r="D41" s="3">
        <v>10.5</v>
      </c>
      <c r="E41" s="5"/>
      <c r="F41" s="5"/>
      <c r="G41">
        <v>9.3700000000000006E-2</v>
      </c>
      <c r="H41">
        <v>6.9099999999999995E-2</v>
      </c>
      <c r="I41">
        <v>0.16500000000000001</v>
      </c>
      <c r="J41">
        <v>0.123</v>
      </c>
      <c r="K41">
        <v>9.0399999999999994E-2</v>
      </c>
      <c r="L41">
        <v>0.2767</v>
      </c>
      <c r="M41">
        <v>6.1899999999999997E-2</v>
      </c>
      <c r="N41">
        <v>6.7299999999999999E-2</v>
      </c>
      <c r="O41">
        <v>2.324254866637776</v>
      </c>
      <c r="P41">
        <v>2.34842546119329</v>
      </c>
      <c r="Q41">
        <v>2.3584060066720891</v>
      </c>
      <c r="R41">
        <v>2.3590010843509628</v>
      </c>
      <c r="S41">
        <v>2.364050806674709</v>
      </c>
      <c r="T41">
        <v>2.3664091200948021</v>
      </c>
      <c r="U41">
        <v>2.367477655179314</v>
      </c>
      <c r="V41">
        <v>2.367477655179314</v>
      </c>
    </row>
    <row r="42" spans="1:22" ht="15" customHeight="1" x14ac:dyDescent="0.25">
      <c r="A42" s="123"/>
      <c r="B42" s="6">
        <f t="shared" si="3"/>
        <v>36</v>
      </c>
      <c r="C42" s="6" t="s">
        <v>53</v>
      </c>
      <c r="D42" s="6">
        <v>7</v>
      </c>
      <c r="E42" s="7"/>
      <c r="F42" s="7"/>
      <c r="G42">
        <v>7.3499999999999996E-2</v>
      </c>
      <c r="H42">
        <v>8.8499999999999995E-2</v>
      </c>
      <c r="I42">
        <v>0.13850000000000001</v>
      </c>
      <c r="J42">
        <v>9.6500000000000002E-2</v>
      </c>
      <c r="K42">
        <v>0.08</v>
      </c>
      <c r="L42">
        <v>0.28370000000000001</v>
      </c>
      <c r="M42">
        <v>5.57E-2</v>
      </c>
      <c r="N42">
        <v>6.3E-2</v>
      </c>
      <c r="O42">
        <v>1.98515235276045</v>
      </c>
      <c r="P42">
        <v>1.9983614838131769</v>
      </c>
      <c r="Q42">
        <v>2.010254567631661</v>
      </c>
      <c r="R42">
        <v>2.010299075496826</v>
      </c>
      <c r="S42">
        <v>2.0118525687021811</v>
      </c>
      <c r="T42">
        <v>2.0119154794788319</v>
      </c>
      <c r="U42">
        <v>2.0119194882467939</v>
      </c>
      <c r="V42">
        <v>2.0119194882467939</v>
      </c>
    </row>
    <row r="43" spans="1:22" ht="15" customHeight="1" x14ac:dyDescent="0.25">
      <c r="A43" s="119"/>
      <c r="B43" s="120"/>
      <c r="C43" s="120"/>
      <c r="D43" s="121"/>
      <c r="E43" s="4"/>
      <c r="F43" s="8"/>
      <c r="G43" s="9"/>
      <c r="H43" s="10"/>
      <c r="I43" s="10"/>
      <c r="J43" s="10"/>
      <c r="K43" s="10"/>
      <c r="L43" s="10"/>
      <c r="M43" s="10"/>
      <c r="N43" s="11"/>
    </row>
  </sheetData>
  <mergeCells count="15">
    <mergeCell ref="O1:V1"/>
    <mergeCell ref="O2:V2"/>
    <mergeCell ref="A33:D33"/>
    <mergeCell ref="A34:A42"/>
    <mergeCell ref="A43:D43"/>
    <mergeCell ref="A4:A12"/>
    <mergeCell ref="A13:D13"/>
    <mergeCell ref="A14:A22"/>
    <mergeCell ref="A23:D23"/>
    <mergeCell ref="A24:A3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3"/>
  <sheetViews>
    <sheetView zoomScale="60" zoomScaleNormal="60" workbookViewId="0">
      <selection activeCell="N29" sqref="N29"/>
    </sheetView>
  </sheetViews>
  <sheetFormatPr baseColWidth="10" defaultColWidth="8.88671875" defaultRowHeight="13.2" x14ac:dyDescent="0.25"/>
  <cols>
    <col min="1" max="1" width="11.5546875" style="15" customWidth="1"/>
    <col min="2" max="2" width="18.109375" style="15" customWidth="1"/>
    <col min="3" max="3" width="11.5546875" style="15" customWidth="1"/>
    <col min="4" max="4" width="17.33203125" style="15" customWidth="1"/>
    <col min="5" max="5" width="23" style="15" customWidth="1"/>
    <col min="6" max="6" width="16.44140625" style="15" customWidth="1"/>
    <col min="7" max="1025" width="11.5546875" style="15" customWidth="1"/>
  </cols>
  <sheetData>
    <row r="1" spans="1:22" ht="17.399999999999999" customHeight="1" x14ac:dyDescent="0.3">
      <c r="G1" s="124" t="s">
        <v>0</v>
      </c>
      <c r="H1" s="125"/>
      <c r="I1" s="125"/>
      <c r="J1" s="125"/>
      <c r="K1" s="125"/>
      <c r="L1" s="125"/>
      <c r="M1" s="125"/>
      <c r="N1" s="126"/>
      <c r="O1" s="117" t="s">
        <v>1</v>
      </c>
      <c r="P1" s="118"/>
      <c r="Q1" s="118"/>
      <c r="R1" s="118"/>
      <c r="S1" s="118"/>
      <c r="T1" s="118"/>
      <c r="U1" s="118"/>
      <c r="V1" s="118"/>
    </row>
    <row r="2" spans="1:22" ht="17.399999999999999" customHeight="1" x14ac:dyDescent="0.3">
      <c r="G2" s="127" t="s">
        <v>2</v>
      </c>
      <c r="H2" s="121"/>
      <c r="I2" s="128" t="s">
        <v>3</v>
      </c>
      <c r="J2" s="121"/>
      <c r="K2" s="128" t="s">
        <v>4</v>
      </c>
      <c r="L2" s="121"/>
      <c r="M2" s="128" t="s">
        <v>5</v>
      </c>
      <c r="N2" s="121"/>
      <c r="O2" s="117" t="s">
        <v>6</v>
      </c>
      <c r="P2" s="118"/>
      <c r="Q2" s="118"/>
      <c r="R2" s="118"/>
      <c r="S2" s="118"/>
      <c r="T2" s="118"/>
      <c r="U2" s="118"/>
      <c r="V2" s="118"/>
    </row>
    <row r="3" spans="1:22" ht="17.399999999999999" customHeight="1" x14ac:dyDescent="0.3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2" t="s">
        <v>13</v>
      </c>
      <c r="H3" s="1" t="s">
        <v>14</v>
      </c>
      <c r="I3" s="1" t="s">
        <v>13</v>
      </c>
      <c r="J3" s="1" t="s">
        <v>14</v>
      </c>
      <c r="K3" s="1" t="s">
        <v>13</v>
      </c>
      <c r="L3" s="1" t="s">
        <v>14</v>
      </c>
      <c r="M3" s="1" t="s">
        <v>13</v>
      </c>
      <c r="N3" s="1" t="s">
        <v>14</v>
      </c>
      <c r="O3" s="16">
        <v>2</v>
      </c>
      <c r="P3" s="16">
        <v>3</v>
      </c>
      <c r="Q3" s="16">
        <v>4</v>
      </c>
      <c r="R3" s="16">
        <v>5</v>
      </c>
      <c r="S3" s="16">
        <v>6</v>
      </c>
      <c r="T3" s="16">
        <v>7</v>
      </c>
      <c r="U3" s="16">
        <v>8</v>
      </c>
      <c r="V3" s="16">
        <v>9</v>
      </c>
    </row>
    <row r="4" spans="1:22" ht="15" customHeight="1" x14ac:dyDescent="0.25">
      <c r="A4" s="122" t="s">
        <v>124</v>
      </c>
      <c r="B4" s="3">
        <v>1</v>
      </c>
      <c r="C4" s="3" t="s">
        <v>37</v>
      </c>
      <c r="D4" s="3">
        <v>2.5</v>
      </c>
      <c r="E4" s="3"/>
      <c r="F4" s="3"/>
      <c r="G4">
        <v>3.44E-2</v>
      </c>
      <c r="H4">
        <v>0.12889999999999999</v>
      </c>
      <c r="I4">
        <v>7.9699999999999993E-2</v>
      </c>
      <c r="J4">
        <v>3.9100000000000003E-2</v>
      </c>
      <c r="K4">
        <v>0.13619999999999999</v>
      </c>
      <c r="L4">
        <v>0.33179999999999998</v>
      </c>
      <c r="M4">
        <v>6.1800000000000001E-2</v>
      </c>
      <c r="N4">
        <v>0.1066</v>
      </c>
      <c r="O4">
        <v>1.1856513584505599</v>
      </c>
      <c r="P4">
        <v>1.2202101939788741</v>
      </c>
      <c r="Q4">
        <v>1.2202110826545769</v>
      </c>
      <c r="R4">
        <v>1.2545832879024039</v>
      </c>
      <c r="S4">
        <v>1.25776190978994</v>
      </c>
      <c r="T4">
        <v>1.2586454967592231</v>
      </c>
      <c r="U4">
        <v>1.2594585068729041</v>
      </c>
      <c r="V4">
        <v>1.2594585068729041</v>
      </c>
    </row>
    <row r="5" spans="1:22" ht="15" customHeight="1" x14ac:dyDescent="0.25">
      <c r="A5" s="123"/>
      <c r="B5" s="3">
        <f t="shared" ref="B5:B12" si="0">B4+1</f>
        <v>2</v>
      </c>
      <c r="C5" s="3" t="s">
        <v>65</v>
      </c>
      <c r="D5" s="3">
        <v>15</v>
      </c>
      <c r="E5" s="3"/>
      <c r="F5" s="3"/>
      <c r="G5">
        <v>8.7900000000000006E-2</v>
      </c>
      <c r="H5">
        <v>7.4700000000000003E-2</v>
      </c>
      <c r="I5">
        <v>0.1255</v>
      </c>
      <c r="J5">
        <v>8.1799999999999998E-2</v>
      </c>
      <c r="K5">
        <v>0.11559999999999999</v>
      </c>
      <c r="L5">
        <v>0.24460000000000001</v>
      </c>
      <c r="M5">
        <v>5.11E-2</v>
      </c>
      <c r="N5">
        <v>0.09</v>
      </c>
      <c r="O5">
        <v>2.2781244292291398</v>
      </c>
      <c r="P5">
        <v>2.2785066558902329</v>
      </c>
      <c r="Q5">
        <v>2.2795878240446501</v>
      </c>
      <c r="R5">
        <v>2.2795921268832058</v>
      </c>
      <c r="S5">
        <v>2.292419299106629</v>
      </c>
      <c r="T5">
        <v>2.293497244752861</v>
      </c>
      <c r="U5">
        <v>2.2935250675068879</v>
      </c>
      <c r="V5">
        <v>2.2935250675068879</v>
      </c>
    </row>
    <row r="6" spans="1:22" ht="15" customHeight="1" x14ac:dyDescent="0.25">
      <c r="A6" s="123"/>
      <c r="B6" s="3">
        <f t="shared" si="0"/>
        <v>3</v>
      </c>
      <c r="C6" s="3" t="s">
        <v>109</v>
      </c>
      <c r="D6" s="3">
        <v>10</v>
      </c>
      <c r="E6" s="3"/>
      <c r="F6" s="3"/>
      <c r="G6">
        <v>4.02E-2</v>
      </c>
      <c r="H6">
        <v>0.1221</v>
      </c>
      <c r="I6">
        <v>9.9299999999999999E-2</v>
      </c>
      <c r="J6">
        <v>5.9200000000000003E-2</v>
      </c>
      <c r="K6">
        <v>0.12520000000000001</v>
      </c>
      <c r="L6">
        <v>0.28010000000000002</v>
      </c>
      <c r="M6">
        <v>8.2199999999999995E-2</v>
      </c>
      <c r="N6">
        <v>0.12859999999999999</v>
      </c>
      <c r="O6">
        <v>1.324325938522948</v>
      </c>
      <c r="P6">
        <v>1.3586589235472799</v>
      </c>
      <c r="Q6">
        <v>1.3832128724981561</v>
      </c>
      <c r="R6">
        <v>1.41807615767615</v>
      </c>
      <c r="S6">
        <v>1.418587825695095</v>
      </c>
      <c r="T6">
        <v>1.418950120725557</v>
      </c>
      <c r="U6">
        <v>1.4193628217168499</v>
      </c>
      <c r="V6">
        <v>1.4193628217168499</v>
      </c>
    </row>
    <row r="7" spans="1:22" ht="15" customHeight="1" x14ac:dyDescent="0.25">
      <c r="A7" s="123"/>
      <c r="B7" s="3">
        <f t="shared" si="0"/>
        <v>4</v>
      </c>
      <c r="C7" s="3" t="s">
        <v>72</v>
      </c>
      <c r="D7" s="3">
        <v>2</v>
      </c>
      <c r="E7" s="3"/>
      <c r="F7" s="3"/>
      <c r="G7">
        <v>2.3800000000000002E-2</v>
      </c>
      <c r="H7">
        <v>0.13900000000000001</v>
      </c>
      <c r="I7">
        <v>5.5599999999999997E-2</v>
      </c>
      <c r="J7">
        <v>1.8100000000000002E-2</v>
      </c>
      <c r="K7">
        <v>0.14649999999999999</v>
      </c>
      <c r="L7">
        <v>0.33429999999999999</v>
      </c>
      <c r="M7">
        <v>7.1199999999999999E-2</v>
      </c>
      <c r="N7">
        <v>0.1134</v>
      </c>
      <c r="O7">
        <v>1.1930868487326249</v>
      </c>
      <c r="P7">
        <v>1.277461699742342</v>
      </c>
      <c r="Q7">
        <v>1.2795446522112199</v>
      </c>
      <c r="R7">
        <v>1.2934081542662279</v>
      </c>
      <c r="S7">
        <v>1.2999407719789891</v>
      </c>
      <c r="T7">
        <v>1.300364060197394</v>
      </c>
      <c r="U7">
        <v>1.3004669719157951</v>
      </c>
      <c r="V7">
        <v>1.3004669719157951</v>
      </c>
    </row>
    <row r="8" spans="1:22" ht="15" customHeight="1" x14ac:dyDescent="0.25">
      <c r="A8" s="123"/>
      <c r="B8" s="3">
        <f t="shared" si="0"/>
        <v>5</v>
      </c>
      <c r="C8" s="3" t="s">
        <v>40</v>
      </c>
      <c r="D8" s="3">
        <v>4</v>
      </c>
      <c r="E8" s="3"/>
      <c r="F8" s="3"/>
      <c r="G8">
        <v>8.7599999999999997E-2</v>
      </c>
      <c r="H8">
        <v>7.4399999999999994E-2</v>
      </c>
      <c r="I8">
        <v>0.1182</v>
      </c>
      <c r="J8">
        <v>7.4499999999999997E-2</v>
      </c>
      <c r="K8">
        <v>0.1145</v>
      </c>
      <c r="L8">
        <v>0.28110000000000002</v>
      </c>
      <c r="M8">
        <v>8.1799999999999998E-2</v>
      </c>
      <c r="N8">
        <v>0.1258</v>
      </c>
      <c r="O8">
        <v>2.1150102106974131</v>
      </c>
      <c r="P8">
        <v>2.132019957824514</v>
      </c>
      <c r="Q8">
        <v>2.1338808239163178</v>
      </c>
      <c r="R8">
        <v>2.135960716775593</v>
      </c>
      <c r="S8">
        <v>2.1362667307216059</v>
      </c>
      <c r="T8">
        <v>2.1363628079816941</v>
      </c>
      <c r="U8">
        <v>2.1366480172246409</v>
      </c>
      <c r="V8">
        <v>2.1366480172246409</v>
      </c>
    </row>
    <row r="9" spans="1:22" ht="15" customHeight="1" x14ac:dyDescent="0.25">
      <c r="A9" s="123"/>
      <c r="B9" s="3">
        <f t="shared" si="0"/>
        <v>6</v>
      </c>
      <c r="C9" s="3" t="s">
        <v>96</v>
      </c>
      <c r="D9" s="3">
        <v>13</v>
      </c>
      <c r="E9" s="3"/>
      <c r="F9" s="3"/>
      <c r="G9">
        <v>0.13900000000000001</v>
      </c>
      <c r="H9">
        <v>2.3900000000000001E-2</v>
      </c>
      <c r="I9">
        <v>0.1857</v>
      </c>
      <c r="J9">
        <v>0.1419</v>
      </c>
      <c r="K9">
        <v>0.1244</v>
      </c>
      <c r="L9">
        <v>0.25929999999999997</v>
      </c>
      <c r="M9">
        <v>9.3899999999999997E-2</v>
      </c>
      <c r="N9">
        <v>0.13830000000000001</v>
      </c>
      <c r="O9">
        <v>3.147183118789092</v>
      </c>
      <c r="P9">
        <v>3.1479671939814931</v>
      </c>
      <c r="Q9">
        <v>3.1486306247015778</v>
      </c>
      <c r="R9">
        <v>3.1515290579949431</v>
      </c>
      <c r="S9">
        <v>3.1536932603387511</v>
      </c>
      <c r="T9">
        <v>3.153942560924861</v>
      </c>
      <c r="U9">
        <v>3.15396411344901</v>
      </c>
      <c r="V9">
        <v>3.15396411344901</v>
      </c>
    </row>
    <row r="10" spans="1:22" ht="15" customHeight="1" x14ac:dyDescent="0.25">
      <c r="A10" s="123"/>
      <c r="B10" s="3">
        <f t="shared" si="0"/>
        <v>7</v>
      </c>
      <c r="C10" s="3" t="s">
        <v>53</v>
      </c>
      <c r="D10" s="3">
        <v>5</v>
      </c>
      <c r="E10" s="3"/>
      <c r="F10" s="3"/>
      <c r="G10">
        <v>5.6099999999999997E-2</v>
      </c>
      <c r="H10">
        <v>0.10639999999999999</v>
      </c>
      <c r="I10">
        <v>9.8699999999999996E-2</v>
      </c>
      <c r="J10">
        <v>5.6099999999999997E-2</v>
      </c>
      <c r="K10">
        <v>8.9200000000000002E-2</v>
      </c>
      <c r="L10">
        <v>0.2311</v>
      </c>
      <c r="M10">
        <v>4.4699999999999997E-2</v>
      </c>
      <c r="N10">
        <v>8.8200000000000001E-2</v>
      </c>
      <c r="O10">
        <v>1.5857120570515679</v>
      </c>
      <c r="P10">
        <v>1.593996614081993</v>
      </c>
      <c r="Q10">
        <v>1.595767596818962</v>
      </c>
      <c r="R10">
        <v>1.5983940230974609</v>
      </c>
      <c r="S10">
        <v>1.5989750972708161</v>
      </c>
      <c r="T10">
        <v>1.6032795385148551</v>
      </c>
      <c r="U10">
        <v>1.603305421946335</v>
      </c>
      <c r="V10">
        <v>1.603305421946335</v>
      </c>
    </row>
    <row r="11" spans="1:22" ht="15" customHeight="1" x14ac:dyDescent="0.25">
      <c r="A11" s="123"/>
      <c r="B11" s="3">
        <f t="shared" si="0"/>
        <v>8</v>
      </c>
      <c r="C11" s="3" t="s">
        <v>53</v>
      </c>
      <c r="D11" s="3">
        <v>8</v>
      </c>
      <c r="E11" s="3"/>
      <c r="F11" s="3"/>
      <c r="G11">
        <v>8.0600000000000005E-2</v>
      </c>
      <c r="H11">
        <v>8.2600000000000007E-2</v>
      </c>
      <c r="I11">
        <v>0.12909999999999999</v>
      </c>
      <c r="J11">
        <v>8.5699999999999998E-2</v>
      </c>
      <c r="K11">
        <v>0.12230000000000001</v>
      </c>
      <c r="L11">
        <v>0.31940000000000002</v>
      </c>
      <c r="M11">
        <v>5.1200000000000002E-2</v>
      </c>
      <c r="N11">
        <v>9.7900000000000001E-2</v>
      </c>
      <c r="O11">
        <v>1.9869321204931369</v>
      </c>
      <c r="P11">
        <v>1.987741882198695</v>
      </c>
      <c r="Q11">
        <v>1.9881592372621251</v>
      </c>
      <c r="R11">
        <v>1.995157648552677</v>
      </c>
      <c r="S11">
        <v>1.9957428299725211</v>
      </c>
      <c r="T11">
        <v>1.9959154210462999</v>
      </c>
      <c r="U11">
        <v>1.9973558731373631</v>
      </c>
      <c r="V11">
        <v>1.9973558731373631</v>
      </c>
    </row>
    <row r="12" spans="1:22" ht="15" customHeight="1" x14ac:dyDescent="0.25">
      <c r="A12" s="123"/>
      <c r="B12" s="3">
        <f t="shared" si="0"/>
        <v>9</v>
      </c>
      <c r="C12" s="3" t="s">
        <v>37</v>
      </c>
      <c r="D12" s="3">
        <v>7.5</v>
      </c>
      <c r="E12" s="3"/>
      <c r="F12" s="3"/>
      <c r="G12">
        <v>0.1</v>
      </c>
      <c r="H12">
        <v>6.2700000000000006E-2</v>
      </c>
      <c r="I12">
        <v>0.1719</v>
      </c>
      <c r="J12">
        <v>0.12889999999999999</v>
      </c>
      <c r="K12">
        <v>9.6799999999999997E-2</v>
      </c>
      <c r="L12">
        <v>0.22420000000000001</v>
      </c>
      <c r="M12">
        <v>9.1499999999999998E-2</v>
      </c>
      <c r="N12">
        <v>0.13789999999999999</v>
      </c>
      <c r="O12">
        <v>2.5196386258330938</v>
      </c>
      <c r="P12">
        <v>2.5206056652683682</v>
      </c>
      <c r="Q12">
        <v>2.53079655823788</v>
      </c>
      <c r="R12">
        <v>2.5362882665848261</v>
      </c>
      <c r="S12">
        <v>2.5381952261941829</v>
      </c>
      <c r="T12">
        <v>2.538195271033755</v>
      </c>
      <c r="U12">
        <v>2.5381964164129558</v>
      </c>
      <c r="V12">
        <v>2.5381964164129558</v>
      </c>
    </row>
    <row r="13" spans="1:22" ht="15" customHeight="1" x14ac:dyDescent="0.25">
      <c r="A13" s="119"/>
      <c r="B13" s="120"/>
      <c r="C13" s="120"/>
      <c r="D13" s="121"/>
      <c r="E13" s="4" t="s">
        <v>58</v>
      </c>
      <c r="F13" s="4"/>
    </row>
    <row r="14" spans="1:22" ht="15" customHeight="1" x14ac:dyDescent="0.25">
      <c r="A14" s="122" t="s">
        <v>124</v>
      </c>
      <c r="B14" s="3">
        <f>B12+1</f>
        <v>10</v>
      </c>
      <c r="C14" s="3" t="s">
        <v>105</v>
      </c>
      <c r="D14" s="3">
        <v>50</v>
      </c>
      <c r="E14" s="3"/>
      <c r="F14" s="3" t="s">
        <v>125</v>
      </c>
      <c r="G14">
        <v>9.9000000000000008E-3</v>
      </c>
      <c r="H14">
        <v>0.17169999999999999</v>
      </c>
      <c r="I14">
        <v>1.26E-2</v>
      </c>
      <c r="J14">
        <v>5.6500000000000002E-2</v>
      </c>
      <c r="K14">
        <v>0.20930000000000001</v>
      </c>
      <c r="L14">
        <v>0.40139999999999998</v>
      </c>
      <c r="M14">
        <v>3.9399999999999998E-2</v>
      </c>
      <c r="N14">
        <v>8.5800000000000001E-2</v>
      </c>
      <c r="O14">
        <v>3.8929707758717561E-3</v>
      </c>
      <c r="P14">
        <v>0.62188341466609753</v>
      </c>
      <c r="Q14">
        <v>0.63218607980204167</v>
      </c>
      <c r="R14">
        <v>0.63385559293047955</v>
      </c>
      <c r="S14">
        <v>0.64529451418300943</v>
      </c>
      <c r="T14">
        <v>0.64536397203406137</v>
      </c>
      <c r="U14">
        <v>0.64624150542786429</v>
      </c>
      <c r="V14">
        <v>0.64624150542786429</v>
      </c>
    </row>
    <row r="15" spans="1:22" ht="15" customHeight="1" x14ac:dyDescent="0.25">
      <c r="A15" s="123"/>
      <c r="B15" s="3">
        <f t="shared" ref="B15:B22" si="1">B14+1</f>
        <v>11</v>
      </c>
      <c r="C15" s="3" t="s">
        <v>61</v>
      </c>
      <c r="D15" s="3">
        <v>14.5</v>
      </c>
      <c r="E15" s="3"/>
      <c r="F15" s="3"/>
      <c r="G15">
        <v>3.8999999999999998E-3</v>
      </c>
      <c r="H15">
        <v>0.15809999999999999</v>
      </c>
      <c r="I15">
        <v>6.7000000000000002E-3</v>
      </c>
      <c r="J15">
        <v>4.8899999999999999E-2</v>
      </c>
      <c r="K15">
        <v>0.19420000000000001</v>
      </c>
      <c r="L15">
        <v>0.35830000000000001</v>
      </c>
      <c r="M15">
        <v>5.5399999999999998E-2</v>
      </c>
      <c r="N15">
        <v>0.1018</v>
      </c>
      <c r="O15">
        <v>0.23339959216614739</v>
      </c>
      <c r="P15">
        <v>0.72628960331595627</v>
      </c>
      <c r="Q15">
        <v>0.72631284845265498</v>
      </c>
      <c r="R15">
        <v>0.7361263454798479</v>
      </c>
      <c r="S15">
        <v>0.75131487544173714</v>
      </c>
      <c r="T15">
        <v>0.75167316521640504</v>
      </c>
      <c r="U15">
        <v>0.75188168832878011</v>
      </c>
      <c r="V15">
        <v>0.75188168832878011</v>
      </c>
    </row>
    <row r="16" spans="1:22" ht="15" customHeight="1" x14ac:dyDescent="0.25">
      <c r="A16" s="123"/>
      <c r="B16" s="3">
        <f t="shared" si="1"/>
        <v>12</v>
      </c>
      <c r="C16" s="3" t="s">
        <v>117</v>
      </c>
      <c r="D16" s="3">
        <v>0</v>
      </c>
      <c r="E16" s="3"/>
      <c r="F16" s="3"/>
      <c r="G16">
        <v>1.54E-2</v>
      </c>
      <c r="H16">
        <v>0.14660000000000001</v>
      </c>
      <c r="I16">
        <v>4.2599999999999999E-2</v>
      </c>
      <c r="J16">
        <v>1.7000000000000001E-2</v>
      </c>
      <c r="K16">
        <v>0.1193</v>
      </c>
      <c r="L16">
        <v>0.28139999999999998</v>
      </c>
      <c r="M16">
        <v>3.2399999999999998E-2</v>
      </c>
      <c r="N16">
        <v>7.9399999999999998E-2</v>
      </c>
      <c r="O16">
        <v>0.62672736021909503</v>
      </c>
      <c r="P16">
        <v>0.68118107351191604</v>
      </c>
      <c r="Q16">
        <v>0.70225195346788094</v>
      </c>
      <c r="R16">
        <v>0.7224368273487618</v>
      </c>
      <c r="S16">
        <v>0.7402183894799873</v>
      </c>
      <c r="T16">
        <v>0.74204593159988375</v>
      </c>
      <c r="U16">
        <v>0.74375929065516166</v>
      </c>
      <c r="V16">
        <v>0.74375929065516166</v>
      </c>
    </row>
    <row r="17" spans="1:22" ht="15" customHeight="1" x14ac:dyDescent="0.25">
      <c r="A17" s="123"/>
      <c r="B17" s="3">
        <f t="shared" si="1"/>
        <v>13</v>
      </c>
      <c r="C17" s="3" t="s">
        <v>68</v>
      </c>
      <c r="D17" s="3">
        <v>4.5</v>
      </c>
      <c r="E17" s="3"/>
      <c r="F17" s="3"/>
      <c r="G17">
        <v>2.7400000000000001E-2</v>
      </c>
      <c r="H17">
        <v>0.13469999999999999</v>
      </c>
      <c r="I17">
        <v>3.7699999999999997E-2</v>
      </c>
      <c r="J17">
        <v>8.3999999999999995E-3</v>
      </c>
      <c r="K17">
        <v>0.1479</v>
      </c>
      <c r="L17">
        <v>0.32519999999999999</v>
      </c>
      <c r="M17">
        <v>6.4500000000000002E-2</v>
      </c>
      <c r="N17">
        <v>0.1114</v>
      </c>
      <c r="O17">
        <v>0.77850855643254935</v>
      </c>
      <c r="P17">
        <v>0.87517611921105731</v>
      </c>
      <c r="Q17">
        <v>0.87790373022207269</v>
      </c>
      <c r="R17">
        <v>0.87792494545737476</v>
      </c>
      <c r="S17">
        <v>0.88668027297647323</v>
      </c>
      <c r="T17">
        <v>0.88962847478726426</v>
      </c>
      <c r="U17">
        <v>0.88991986527126887</v>
      </c>
      <c r="V17">
        <v>0.88991986527126887</v>
      </c>
    </row>
    <row r="18" spans="1:22" ht="15" customHeight="1" x14ac:dyDescent="0.25">
      <c r="A18" s="123"/>
      <c r="B18" s="3">
        <f t="shared" si="1"/>
        <v>14</v>
      </c>
      <c r="C18" s="3" t="s">
        <v>20</v>
      </c>
      <c r="D18" s="3">
        <v>11.5</v>
      </c>
      <c r="E18" s="3"/>
      <c r="F18" s="3"/>
      <c r="G18">
        <v>3.5900000000000001E-2</v>
      </c>
      <c r="H18">
        <v>0.12609999999999999</v>
      </c>
      <c r="I18">
        <v>5.0900000000000001E-2</v>
      </c>
      <c r="J18">
        <v>9.4000000000000004E-3</v>
      </c>
      <c r="K18">
        <v>0.1492</v>
      </c>
      <c r="L18">
        <v>0.29089999999999999</v>
      </c>
      <c r="M18">
        <v>6.5199999999999994E-2</v>
      </c>
      <c r="N18">
        <v>0.1108</v>
      </c>
      <c r="O18">
        <v>1.001785801492159</v>
      </c>
      <c r="P18">
        <v>1.1388188235457259</v>
      </c>
      <c r="Q18">
        <v>1.1411224356562659</v>
      </c>
      <c r="R18">
        <v>1.144507368962</v>
      </c>
      <c r="S18">
        <v>1.145502080592967</v>
      </c>
      <c r="T18">
        <v>1.148334692608725</v>
      </c>
      <c r="U18">
        <v>1.148754690458996</v>
      </c>
      <c r="V18">
        <v>1.148754690458996</v>
      </c>
    </row>
    <row r="19" spans="1:22" ht="15" customHeight="1" x14ac:dyDescent="0.25">
      <c r="A19" s="123"/>
      <c r="B19" s="3">
        <f t="shared" si="1"/>
        <v>15</v>
      </c>
      <c r="C19" s="3" t="s">
        <v>32</v>
      </c>
      <c r="D19" s="3">
        <v>5.5</v>
      </c>
      <c r="E19" s="3"/>
      <c r="F19" s="3"/>
      <c r="G19">
        <v>3.7400000000000003E-2</v>
      </c>
      <c r="H19">
        <v>0.12470000000000001</v>
      </c>
      <c r="I19">
        <v>5.8400000000000001E-2</v>
      </c>
      <c r="J19">
        <v>1.78E-2</v>
      </c>
      <c r="K19">
        <v>0.11509999999999999</v>
      </c>
      <c r="L19">
        <v>0.252</v>
      </c>
      <c r="M19">
        <v>7.9100000000000004E-2</v>
      </c>
      <c r="N19">
        <v>0.1263</v>
      </c>
      <c r="O19">
        <v>1.058865939304076</v>
      </c>
      <c r="P19">
        <v>1.094970567290191</v>
      </c>
      <c r="Q19">
        <v>1.132270891377372</v>
      </c>
      <c r="R19">
        <v>1.1323217675639681</v>
      </c>
      <c r="S19">
        <v>1.136077187171046</v>
      </c>
      <c r="T19">
        <v>1.1386306663675381</v>
      </c>
      <c r="U19">
        <v>1.1400457435323481</v>
      </c>
      <c r="V19">
        <v>1.1400457435323481</v>
      </c>
    </row>
    <row r="20" spans="1:22" ht="15" customHeight="1" x14ac:dyDescent="0.25">
      <c r="A20" s="123"/>
      <c r="B20" s="3">
        <f t="shared" si="1"/>
        <v>16</v>
      </c>
      <c r="C20" s="3" t="s">
        <v>53</v>
      </c>
      <c r="D20" s="3">
        <v>7</v>
      </c>
      <c r="E20" s="3"/>
      <c r="F20" s="3"/>
      <c r="G20">
        <v>4.65E-2</v>
      </c>
      <c r="H20">
        <v>0.11550000000000001</v>
      </c>
      <c r="I20">
        <v>6.1400000000000003E-2</v>
      </c>
      <c r="J20">
        <v>1.8100000000000002E-2</v>
      </c>
      <c r="K20">
        <v>0.1159</v>
      </c>
      <c r="L20">
        <v>0.28739999999999999</v>
      </c>
      <c r="M20">
        <v>6.2600000000000003E-2</v>
      </c>
      <c r="N20">
        <v>0.1101</v>
      </c>
      <c r="O20">
        <v>1.220639093021777</v>
      </c>
      <c r="P20">
        <v>1.231336276731513</v>
      </c>
      <c r="Q20">
        <v>1.2417787795511639</v>
      </c>
      <c r="R20">
        <v>1.241807581032021</v>
      </c>
      <c r="S20">
        <v>1.249645986310864</v>
      </c>
      <c r="T20">
        <v>1.2540087036359699</v>
      </c>
      <c r="U20">
        <v>1.254069400180805</v>
      </c>
      <c r="V20">
        <v>1.254069400180805</v>
      </c>
    </row>
    <row r="21" spans="1:22" ht="15" customHeight="1" x14ac:dyDescent="0.25">
      <c r="A21" s="123"/>
      <c r="B21" s="3">
        <f t="shared" si="1"/>
        <v>17</v>
      </c>
      <c r="C21" s="3" t="s">
        <v>39</v>
      </c>
      <c r="D21" s="3">
        <v>5</v>
      </c>
      <c r="E21" s="3"/>
      <c r="F21" s="3"/>
      <c r="G21">
        <v>1.24E-2</v>
      </c>
      <c r="H21">
        <v>0.14960000000000001</v>
      </c>
      <c r="I21">
        <v>2.63E-2</v>
      </c>
      <c r="J21">
        <v>2.07E-2</v>
      </c>
      <c r="K21">
        <v>0.12790000000000001</v>
      </c>
      <c r="L21">
        <v>0.28999999999999998</v>
      </c>
      <c r="M21">
        <v>7.46E-2</v>
      </c>
      <c r="N21">
        <v>0.122</v>
      </c>
      <c r="O21">
        <v>0.68829647784982295</v>
      </c>
      <c r="P21">
        <v>0.79555881493808489</v>
      </c>
      <c r="Q21">
        <v>0.83766093671882202</v>
      </c>
      <c r="R21">
        <v>0.83880331256372997</v>
      </c>
      <c r="S21">
        <v>0.8428454748994223</v>
      </c>
      <c r="T21">
        <v>0.84691994207759225</v>
      </c>
      <c r="U21">
        <v>0.84693856057858807</v>
      </c>
      <c r="V21">
        <v>0.84693856057858807</v>
      </c>
    </row>
    <row r="22" spans="1:22" ht="15" customHeight="1" x14ac:dyDescent="0.25">
      <c r="A22" s="123"/>
      <c r="B22" s="3">
        <f t="shared" si="1"/>
        <v>18</v>
      </c>
      <c r="C22" s="3" t="s">
        <v>78</v>
      </c>
      <c r="D22" s="3">
        <v>11</v>
      </c>
      <c r="E22" s="3"/>
      <c r="F22" s="3"/>
      <c r="G22">
        <v>6.3700000000000007E-2</v>
      </c>
      <c r="H22">
        <v>9.8400000000000001E-2</v>
      </c>
      <c r="I22">
        <v>7.4899999999999994E-2</v>
      </c>
      <c r="J22">
        <v>3.1099999999999999E-2</v>
      </c>
      <c r="K22">
        <v>0.10730000000000001</v>
      </c>
      <c r="L22">
        <v>0.24959999999999999</v>
      </c>
      <c r="M22">
        <v>5.5899999999999998E-2</v>
      </c>
      <c r="N22">
        <v>0.1031</v>
      </c>
      <c r="O22">
        <v>1.445255436747175</v>
      </c>
      <c r="P22">
        <v>1.453036125328605</v>
      </c>
      <c r="Q22">
        <v>1.4583005225988781</v>
      </c>
      <c r="R22">
        <v>1.4670595789652481</v>
      </c>
      <c r="S22">
        <v>1.473385624110358</v>
      </c>
      <c r="T22">
        <v>1.4735146795513221</v>
      </c>
      <c r="U22">
        <v>1.4735231019447099</v>
      </c>
      <c r="V22">
        <v>1.4735231019447099</v>
      </c>
    </row>
    <row r="23" spans="1:22" ht="15" customHeight="1" x14ac:dyDescent="0.25">
      <c r="A23" s="119"/>
      <c r="B23" s="120"/>
      <c r="C23" s="120"/>
      <c r="D23" s="121"/>
      <c r="E23" s="4" t="s">
        <v>126</v>
      </c>
      <c r="F23" s="4"/>
    </row>
    <row r="24" spans="1:22" ht="15" customHeight="1" x14ac:dyDescent="0.25">
      <c r="A24" s="122" t="s">
        <v>124</v>
      </c>
      <c r="B24" s="3">
        <f>B22+1</f>
        <v>19</v>
      </c>
      <c r="C24" s="3" t="s">
        <v>47</v>
      </c>
      <c r="D24" s="3">
        <v>3</v>
      </c>
      <c r="E24" s="3"/>
      <c r="F24" s="3"/>
      <c r="G24">
        <v>1.1299999999999999E-2</v>
      </c>
      <c r="H24">
        <v>0.1507</v>
      </c>
      <c r="I24">
        <v>1.3899999999999999E-2</v>
      </c>
      <c r="J24">
        <v>3.0300000000000001E-2</v>
      </c>
      <c r="K24">
        <v>0.10249999999999999</v>
      </c>
      <c r="L24">
        <v>0.27910000000000001</v>
      </c>
      <c r="M24">
        <v>2.1000000000000001E-2</v>
      </c>
      <c r="N24">
        <v>5.6300000000000003E-2</v>
      </c>
      <c r="O24">
        <v>0.83749270797149034</v>
      </c>
      <c r="P24">
        <v>0.84986430245783007</v>
      </c>
      <c r="Q24">
        <v>0.86554750567316519</v>
      </c>
      <c r="R24">
        <v>0.86560637219220238</v>
      </c>
      <c r="S24">
        <v>0.87894891439947842</v>
      </c>
      <c r="T24">
        <v>0.88286888692748</v>
      </c>
      <c r="U24">
        <v>0.8829315360264326</v>
      </c>
      <c r="V24">
        <v>0.8829315360264326</v>
      </c>
    </row>
    <row r="25" spans="1:22" ht="15" customHeight="1" x14ac:dyDescent="0.25">
      <c r="A25" s="123"/>
      <c r="B25" s="3">
        <f t="shared" ref="B25:B32" si="2">B24+1</f>
        <v>20</v>
      </c>
      <c r="C25" s="3" t="s">
        <v>37</v>
      </c>
      <c r="D25" s="3">
        <v>4.5</v>
      </c>
      <c r="E25" s="3"/>
      <c r="F25" s="3"/>
      <c r="G25">
        <v>4.0500000000000001E-2</v>
      </c>
      <c r="H25">
        <v>0.1215</v>
      </c>
      <c r="I25">
        <v>5.4399999999999997E-2</v>
      </c>
      <c r="J25">
        <v>1.14E-2</v>
      </c>
      <c r="K25">
        <v>0.13120000000000001</v>
      </c>
      <c r="L25">
        <v>0.32279999999999998</v>
      </c>
      <c r="M25">
        <v>3.0099999999999998E-2</v>
      </c>
      <c r="N25">
        <v>7.5800000000000006E-2</v>
      </c>
      <c r="O25">
        <v>1.220855279979107</v>
      </c>
      <c r="P25">
        <v>1.237016483098671</v>
      </c>
      <c r="Q25">
        <v>1.237446925009442</v>
      </c>
      <c r="R25">
        <v>1.237446936027311</v>
      </c>
      <c r="S25">
        <v>1.2376374129966481</v>
      </c>
      <c r="T25">
        <v>1.2382770886331169</v>
      </c>
      <c r="U25">
        <v>1.2382889878037819</v>
      </c>
      <c r="V25">
        <v>1.2382889878037819</v>
      </c>
    </row>
    <row r="26" spans="1:22" ht="15" customHeight="1" x14ac:dyDescent="0.25">
      <c r="A26" s="123"/>
      <c r="B26" s="3">
        <f t="shared" si="2"/>
        <v>21</v>
      </c>
      <c r="C26" s="3" t="s">
        <v>30</v>
      </c>
      <c r="D26" s="3">
        <v>13</v>
      </c>
      <c r="E26" s="3"/>
      <c r="F26" s="3"/>
      <c r="G26">
        <v>3.3700000000000001E-2</v>
      </c>
      <c r="H26">
        <v>0.12839999999999999</v>
      </c>
      <c r="I26">
        <v>5.5300000000000002E-2</v>
      </c>
      <c r="J26">
        <v>1.44E-2</v>
      </c>
      <c r="K26">
        <v>9.5399999999999999E-2</v>
      </c>
      <c r="L26">
        <v>0.27010000000000001</v>
      </c>
      <c r="M26">
        <v>2.9499999999999998E-2</v>
      </c>
      <c r="N26">
        <v>7.5600000000000001E-2</v>
      </c>
      <c r="O26">
        <v>1.108046339694341</v>
      </c>
      <c r="P26">
        <v>1.1144962022371121</v>
      </c>
      <c r="Q26">
        <v>1.1283520039078641</v>
      </c>
      <c r="R26">
        <v>1.130089134150434</v>
      </c>
      <c r="S26">
        <v>1.131629631187187</v>
      </c>
      <c r="T26">
        <v>1.1329955111615631</v>
      </c>
      <c r="U26">
        <v>1.1330095688366959</v>
      </c>
      <c r="V26">
        <v>1.1330095688366959</v>
      </c>
    </row>
    <row r="27" spans="1:22" ht="15" customHeight="1" x14ac:dyDescent="0.25">
      <c r="A27" s="123"/>
      <c r="B27" s="3">
        <f t="shared" si="2"/>
        <v>22</v>
      </c>
      <c r="C27" s="3" t="s">
        <v>21</v>
      </c>
      <c r="D27" s="3">
        <v>14</v>
      </c>
      <c r="E27" s="3"/>
      <c r="F27" s="3"/>
      <c r="G27">
        <v>3.0999999999999999E-3</v>
      </c>
      <c r="H27">
        <v>0.16420000000000001</v>
      </c>
      <c r="I27">
        <v>1.6400000000000001E-2</v>
      </c>
      <c r="J27">
        <v>3.3599999999999998E-2</v>
      </c>
      <c r="K27">
        <v>9.8500000000000004E-2</v>
      </c>
      <c r="L27">
        <v>0.26350000000000001</v>
      </c>
      <c r="M27">
        <v>2.1100000000000001E-2</v>
      </c>
      <c r="N27">
        <v>6.59E-2</v>
      </c>
      <c r="O27">
        <v>0.58131647811436049</v>
      </c>
      <c r="P27">
        <v>0.59717533425283076</v>
      </c>
      <c r="Q27">
        <v>0.65478280127030186</v>
      </c>
      <c r="R27">
        <v>0.67399304390755932</v>
      </c>
      <c r="S27">
        <v>0.69611205448260371</v>
      </c>
      <c r="T27">
        <v>0.69717103754037635</v>
      </c>
      <c r="U27">
        <v>0.6971915496798996</v>
      </c>
      <c r="V27">
        <v>0.6971915496798996</v>
      </c>
    </row>
    <row r="28" spans="1:22" ht="15" customHeight="1" x14ac:dyDescent="0.25">
      <c r="A28" s="123"/>
      <c r="B28" s="3">
        <f t="shared" si="2"/>
        <v>23</v>
      </c>
      <c r="C28" s="3" t="s">
        <v>61</v>
      </c>
      <c r="D28" s="3">
        <v>14</v>
      </c>
      <c r="E28" s="3"/>
      <c r="F28" s="3"/>
      <c r="G28">
        <v>8.5000000000000006E-3</v>
      </c>
      <c r="H28">
        <v>0.1535</v>
      </c>
      <c r="I28">
        <v>6.6E-3</v>
      </c>
      <c r="J28">
        <v>3.7199999999999997E-2</v>
      </c>
      <c r="K28">
        <v>0.1236</v>
      </c>
      <c r="L28">
        <v>0.34129999999999999</v>
      </c>
      <c r="M28">
        <v>1.9599999999999999E-2</v>
      </c>
      <c r="N28">
        <v>6.6000000000000003E-2</v>
      </c>
      <c r="O28">
        <v>0.52060859612137766</v>
      </c>
      <c r="P28">
        <v>0.55078765708084221</v>
      </c>
      <c r="Q28">
        <v>0.55275240991345098</v>
      </c>
      <c r="R28">
        <v>0.55409223881301184</v>
      </c>
      <c r="S28">
        <v>0.56321934241903115</v>
      </c>
      <c r="T28">
        <v>0.56615832112219899</v>
      </c>
      <c r="U28">
        <v>0.56617154404130343</v>
      </c>
      <c r="V28">
        <v>0.56617154404130343</v>
      </c>
    </row>
    <row r="29" spans="1:22" ht="15" customHeight="1" x14ac:dyDescent="0.25">
      <c r="A29" s="123"/>
      <c r="B29" s="3">
        <f t="shared" si="2"/>
        <v>24</v>
      </c>
      <c r="C29" s="3" t="s">
        <v>100</v>
      </c>
      <c r="D29" s="3">
        <v>16.5</v>
      </c>
      <c r="E29" s="3"/>
      <c r="F29" s="3"/>
      <c r="G29">
        <v>1.0800000000000001E-2</v>
      </c>
      <c r="H29">
        <v>0.15129999999999999</v>
      </c>
      <c r="I29">
        <v>1.12E-2</v>
      </c>
      <c r="J29">
        <v>3.27E-2</v>
      </c>
      <c r="K29">
        <v>0.1656</v>
      </c>
      <c r="L29">
        <v>0.37359999999999999</v>
      </c>
      <c r="M29">
        <v>0.02</v>
      </c>
      <c r="N29">
        <v>5.4100000000000002E-2</v>
      </c>
      <c r="O29">
        <v>0.82985584773806742</v>
      </c>
      <c r="P29">
        <v>0.85959887971822191</v>
      </c>
      <c r="Q29">
        <v>0.86200071279095414</v>
      </c>
      <c r="R29">
        <v>0.86454954413500695</v>
      </c>
      <c r="S29">
        <v>0.87313120045729831</v>
      </c>
      <c r="T29">
        <v>0.87338911568220023</v>
      </c>
      <c r="U29">
        <v>0.87359011549108068</v>
      </c>
      <c r="V29">
        <v>0.87359011549108068</v>
      </c>
    </row>
    <row r="30" spans="1:22" ht="15" customHeight="1" x14ac:dyDescent="0.25">
      <c r="A30" s="123"/>
      <c r="B30" s="3">
        <f t="shared" si="2"/>
        <v>25</v>
      </c>
      <c r="C30" s="3" t="s">
        <v>82</v>
      </c>
      <c r="D30" s="3">
        <v>7</v>
      </c>
      <c r="E30" s="3"/>
      <c r="F30" s="3"/>
      <c r="G30">
        <v>1.2200000000000001E-2</v>
      </c>
      <c r="H30">
        <v>0.14990000000000001</v>
      </c>
      <c r="I30">
        <v>1.2999999999999999E-2</v>
      </c>
      <c r="J30">
        <v>3.1099999999999999E-2</v>
      </c>
      <c r="K30">
        <v>0.15590000000000001</v>
      </c>
      <c r="L30">
        <v>0.36659999999999998</v>
      </c>
      <c r="M30">
        <v>2.5899999999999999E-2</v>
      </c>
      <c r="N30">
        <v>4.6199999999999998E-2</v>
      </c>
      <c r="O30">
        <v>0.87814698154361259</v>
      </c>
      <c r="P30">
        <v>0.88081500022226866</v>
      </c>
      <c r="Q30">
        <v>0.8814733185357716</v>
      </c>
      <c r="R30">
        <v>0.89062225153330343</v>
      </c>
      <c r="S30">
        <v>0.92215553488925983</v>
      </c>
      <c r="T30">
        <v>0.92224027020875898</v>
      </c>
      <c r="U30">
        <v>0.92262681040581729</v>
      </c>
      <c r="V30">
        <v>0.92262681040581729</v>
      </c>
    </row>
    <row r="31" spans="1:22" ht="15" customHeight="1" x14ac:dyDescent="0.25">
      <c r="A31" s="123"/>
      <c r="B31" s="3">
        <f t="shared" si="2"/>
        <v>26</v>
      </c>
      <c r="C31" s="3" t="s">
        <v>57</v>
      </c>
      <c r="D31" s="3">
        <v>11</v>
      </c>
      <c r="E31" s="3"/>
      <c r="F31" s="3"/>
      <c r="G31">
        <v>3.9100000000000003E-2</v>
      </c>
      <c r="H31">
        <v>0.1229</v>
      </c>
      <c r="I31">
        <v>4.4299999999999999E-2</v>
      </c>
      <c r="J31">
        <v>1.2999999999999999E-3</v>
      </c>
      <c r="K31">
        <v>0.18529999999999999</v>
      </c>
      <c r="L31">
        <v>0.4032</v>
      </c>
      <c r="M31">
        <v>2.35E-2</v>
      </c>
      <c r="N31">
        <v>5.62E-2</v>
      </c>
      <c r="O31">
        <v>1.253537781430045</v>
      </c>
      <c r="P31">
        <v>1.256984379919956</v>
      </c>
      <c r="Q31">
        <v>1.270600791215446</v>
      </c>
      <c r="R31">
        <v>1.271576870993578</v>
      </c>
      <c r="S31">
        <v>1.2741992540420619</v>
      </c>
      <c r="T31">
        <v>1.2745132344029291</v>
      </c>
      <c r="U31">
        <v>1.274605687656903</v>
      </c>
      <c r="V31">
        <v>1.274605687656903</v>
      </c>
    </row>
    <row r="32" spans="1:22" ht="15" customHeight="1" x14ac:dyDescent="0.25">
      <c r="A32" s="123"/>
      <c r="B32" s="3">
        <f t="shared" si="2"/>
        <v>27</v>
      </c>
      <c r="C32" s="3" t="s">
        <v>89</v>
      </c>
      <c r="D32" s="3">
        <v>16</v>
      </c>
      <c r="E32" s="3"/>
      <c r="F32" s="3"/>
      <c r="G32">
        <v>1.5800000000000002E-2</v>
      </c>
      <c r="H32">
        <v>0.14630000000000001</v>
      </c>
      <c r="I32">
        <v>1.5599999999999999E-2</v>
      </c>
      <c r="J32">
        <v>2.8199999999999999E-2</v>
      </c>
      <c r="K32">
        <v>7.1900000000000006E-2</v>
      </c>
      <c r="L32">
        <v>0.30780000000000002</v>
      </c>
      <c r="M32">
        <v>1.2800000000000001E-2</v>
      </c>
      <c r="N32">
        <v>5.2999999999999999E-2</v>
      </c>
      <c r="O32">
        <v>0.60137756305784318</v>
      </c>
      <c r="P32">
        <v>0.60590341029710204</v>
      </c>
      <c r="Q32">
        <v>0.60676850632070001</v>
      </c>
      <c r="R32">
        <v>0.60853708962779485</v>
      </c>
      <c r="S32">
        <v>0.61843909398064112</v>
      </c>
      <c r="T32">
        <v>0.62312363727491027</v>
      </c>
      <c r="U32">
        <v>0.62330908362386672</v>
      </c>
      <c r="V32">
        <v>0.62330908362386672</v>
      </c>
    </row>
    <row r="33" spans="1:22" ht="15" customHeight="1" x14ac:dyDescent="0.25">
      <c r="A33" s="119"/>
      <c r="B33" s="120"/>
      <c r="C33" s="120"/>
      <c r="D33" s="121"/>
      <c r="E33" s="4" t="s">
        <v>126</v>
      </c>
      <c r="F33" s="4"/>
    </row>
    <row r="34" spans="1:22" ht="15" customHeight="1" x14ac:dyDescent="0.25">
      <c r="A34" s="122" t="s">
        <v>124</v>
      </c>
      <c r="B34" s="3">
        <f>B32+1</f>
        <v>28</v>
      </c>
      <c r="C34" s="3" t="s">
        <v>79</v>
      </c>
      <c r="D34" s="3">
        <v>7</v>
      </c>
      <c r="E34" s="3"/>
      <c r="F34" s="3"/>
      <c r="G34">
        <v>1.12E-2</v>
      </c>
      <c r="H34">
        <v>0.15090000000000001</v>
      </c>
      <c r="I34">
        <v>1.7399999999999999E-2</v>
      </c>
      <c r="J34">
        <v>2.7E-2</v>
      </c>
      <c r="K34">
        <v>0.28520000000000001</v>
      </c>
      <c r="L34">
        <v>0.47920000000000001</v>
      </c>
      <c r="M34">
        <v>3.61E-2</v>
      </c>
      <c r="N34">
        <v>8.3199999999999996E-2</v>
      </c>
      <c r="O34">
        <v>0.79207257586694935</v>
      </c>
      <c r="P34">
        <v>1.0218644455497481</v>
      </c>
      <c r="Q34">
        <v>1.0459336465927831</v>
      </c>
      <c r="R34">
        <v>1.04785935208966</v>
      </c>
      <c r="S34">
        <v>1.0522035736041819</v>
      </c>
      <c r="T34">
        <v>1.0525578621275731</v>
      </c>
      <c r="U34">
        <v>1.05285901392145</v>
      </c>
      <c r="V34">
        <v>1.05285901392145</v>
      </c>
    </row>
    <row r="35" spans="1:22" ht="15" customHeight="1" x14ac:dyDescent="0.25">
      <c r="A35" s="123"/>
      <c r="B35" s="3">
        <f t="shared" ref="B35:B42" si="3">B34+1</f>
        <v>29</v>
      </c>
      <c r="C35" s="3" t="s">
        <v>42</v>
      </c>
      <c r="D35" s="3">
        <v>17.5</v>
      </c>
      <c r="E35" s="3"/>
      <c r="F35" s="3"/>
      <c r="G35">
        <v>2.2000000000000001E-3</v>
      </c>
      <c r="H35">
        <v>0.15989999999999999</v>
      </c>
      <c r="I35">
        <v>1.7299999999999999E-2</v>
      </c>
      <c r="J35">
        <v>3.1399999999999997E-2</v>
      </c>
      <c r="K35">
        <v>0.1045</v>
      </c>
      <c r="L35">
        <v>0.31280000000000002</v>
      </c>
      <c r="M35">
        <v>4.0599999999999997E-2</v>
      </c>
      <c r="N35">
        <v>8.77E-2</v>
      </c>
      <c r="O35">
        <v>0.30541569516462502</v>
      </c>
      <c r="P35">
        <v>0.43677007492660352</v>
      </c>
      <c r="Q35">
        <v>0.43872486115089188</v>
      </c>
      <c r="R35">
        <v>0.45171091112505302</v>
      </c>
      <c r="S35">
        <v>0.4519639467298211</v>
      </c>
      <c r="T35">
        <v>0.45321760953785029</v>
      </c>
      <c r="U35">
        <v>0.45332360881116113</v>
      </c>
      <c r="V35">
        <v>0.45332360881116113</v>
      </c>
    </row>
    <row r="36" spans="1:22" ht="15" customHeight="1" x14ac:dyDescent="0.25">
      <c r="A36" s="123"/>
      <c r="B36" s="3">
        <f t="shared" si="3"/>
        <v>30</v>
      </c>
      <c r="C36" s="3" t="s">
        <v>78</v>
      </c>
      <c r="D36" s="3">
        <v>12</v>
      </c>
      <c r="E36" s="3"/>
      <c r="F36" s="3"/>
      <c r="G36">
        <v>4.4000000000000003E-3</v>
      </c>
      <c r="H36">
        <v>0.15759999999999999</v>
      </c>
      <c r="I36">
        <v>9.7000000000000003E-3</v>
      </c>
      <c r="J36">
        <v>3.56E-2</v>
      </c>
      <c r="K36">
        <v>0.1019</v>
      </c>
      <c r="L36">
        <v>0.31280000000000002</v>
      </c>
      <c r="M36">
        <v>4.3999999999999997E-2</v>
      </c>
      <c r="N36">
        <v>9.0899999999999995E-2</v>
      </c>
      <c r="O36">
        <v>0.27441505077242861</v>
      </c>
      <c r="P36">
        <v>0.3969922794032798</v>
      </c>
      <c r="Q36">
        <v>0.39735490125725798</v>
      </c>
      <c r="R36">
        <v>0.4003313935835035</v>
      </c>
      <c r="S36">
        <v>0.402913248514358</v>
      </c>
      <c r="T36">
        <v>0.41104916276356729</v>
      </c>
      <c r="U36">
        <v>0.41109732427280482</v>
      </c>
      <c r="V36">
        <v>0.41109732427280482</v>
      </c>
    </row>
    <row r="37" spans="1:22" ht="15" customHeight="1" x14ac:dyDescent="0.25">
      <c r="A37" s="123"/>
      <c r="B37" s="3">
        <f t="shared" si="3"/>
        <v>31</v>
      </c>
      <c r="C37" s="12" t="s">
        <v>68</v>
      </c>
      <c r="D37" s="3">
        <v>5.5</v>
      </c>
      <c r="E37" s="3"/>
      <c r="F37" s="3"/>
      <c r="G37">
        <v>1.2E-2</v>
      </c>
      <c r="H37">
        <v>0.15</v>
      </c>
      <c r="I37">
        <v>7.9000000000000008E-3</v>
      </c>
      <c r="J37">
        <v>3.6700000000000003E-2</v>
      </c>
      <c r="K37">
        <v>0.115</v>
      </c>
      <c r="L37">
        <v>0.32240000000000002</v>
      </c>
      <c r="M37">
        <v>7.7999999999999996E-3</v>
      </c>
      <c r="N37">
        <v>5.11E-2</v>
      </c>
      <c r="O37">
        <v>0.43996269884840822</v>
      </c>
      <c r="P37">
        <v>0.44806415057090782</v>
      </c>
      <c r="Q37">
        <v>0.44938049416273063</v>
      </c>
      <c r="R37">
        <v>0.45001075556569309</v>
      </c>
      <c r="S37">
        <v>0.51373398467534637</v>
      </c>
      <c r="T37">
        <v>0.51479233976480943</v>
      </c>
      <c r="U37">
        <v>0.51479253438780626</v>
      </c>
      <c r="V37">
        <v>0.51479253438780626</v>
      </c>
    </row>
    <row r="38" spans="1:22" ht="15" customHeight="1" x14ac:dyDescent="0.25">
      <c r="A38" s="123"/>
      <c r="B38" s="3">
        <f t="shared" si="3"/>
        <v>32</v>
      </c>
      <c r="C38" s="3" t="s">
        <v>38</v>
      </c>
      <c r="D38" s="3">
        <v>3.5</v>
      </c>
      <c r="E38" s="3"/>
      <c r="F38" s="3"/>
      <c r="G38">
        <v>4.9000000000000002E-2</v>
      </c>
      <c r="H38">
        <v>0.11310000000000001</v>
      </c>
      <c r="I38">
        <v>6.8400000000000002E-2</v>
      </c>
      <c r="J38">
        <v>2.53E-2</v>
      </c>
      <c r="K38">
        <v>0.2142</v>
      </c>
      <c r="L38">
        <v>0.42570000000000002</v>
      </c>
      <c r="M38">
        <v>0.03</v>
      </c>
      <c r="N38">
        <v>7.51E-2</v>
      </c>
      <c r="O38">
        <v>1.4231919339588559</v>
      </c>
      <c r="P38">
        <v>1.439271772849839</v>
      </c>
      <c r="Q38">
        <v>1.4520806246368541</v>
      </c>
      <c r="R38">
        <v>1.456550747908065</v>
      </c>
      <c r="S38">
        <v>1.4567363048624109</v>
      </c>
      <c r="T38">
        <v>1.4572470839217191</v>
      </c>
      <c r="U38">
        <v>1.4573253765591949</v>
      </c>
      <c r="V38">
        <v>1.4573253765591949</v>
      </c>
    </row>
    <row r="39" spans="1:22" ht="15" customHeight="1" x14ac:dyDescent="0.25">
      <c r="A39" s="123"/>
      <c r="B39" s="3">
        <f t="shared" si="3"/>
        <v>33</v>
      </c>
      <c r="C39" s="3" t="s">
        <v>72</v>
      </c>
      <c r="D39" s="3">
        <v>7</v>
      </c>
      <c r="E39" s="3"/>
      <c r="F39" s="3"/>
      <c r="G39">
        <v>6.4299999999999996E-2</v>
      </c>
      <c r="H39">
        <v>9.7799999999999998E-2</v>
      </c>
      <c r="I39">
        <v>8.3900000000000002E-2</v>
      </c>
      <c r="J39">
        <v>4.0399999999999998E-2</v>
      </c>
      <c r="K39">
        <v>0.26860000000000001</v>
      </c>
      <c r="L39">
        <v>0.4773</v>
      </c>
      <c r="M39">
        <v>2.0500000000000001E-2</v>
      </c>
      <c r="N39">
        <v>6.7500000000000004E-2</v>
      </c>
      <c r="O39">
        <v>1.536892793040975</v>
      </c>
      <c r="P39">
        <v>1.569187737959584</v>
      </c>
      <c r="Q39">
        <v>1.6215158458741981</v>
      </c>
      <c r="R39">
        <v>1.6231846015799669</v>
      </c>
      <c r="S39">
        <v>1.624593704526835</v>
      </c>
      <c r="T39">
        <v>1.624602494759954</v>
      </c>
      <c r="U39">
        <v>1.625574204329691</v>
      </c>
      <c r="V39">
        <v>1.625574204329691</v>
      </c>
    </row>
    <row r="40" spans="1:22" ht="15" customHeight="1" x14ac:dyDescent="0.25">
      <c r="A40" s="123"/>
      <c r="B40" s="3">
        <f t="shared" si="3"/>
        <v>34</v>
      </c>
      <c r="C40" s="3" t="s">
        <v>56</v>
      </c>
      <c r="D40" s="3">
        <v>6</v>
      </c>
      <c r="E40" s="5"/>
      <c r="F40" s="5"/>
      <c r="G40">
        <v>4.0500000000000001E-2</v>
      </c>
      <c r="H40">
        <v>0.1216</v>
      </c>
      <c r="I40">
        <v>4.2999999999999997E-2</v>
      </c>
      <c r="J40">
        <v>2.5999999999999999E-3</v>
      </c>
      <c r="K40">
        <v>0.24579999999999999</v>
      </c>
      <c r="L40">
        <v>0.46729999999999999</v>
      </c>
      <c r="M40">
        <v>2.87E-2</v>
      </c>
      <c r="N40">
        <v>2.8500000000000001E-2</v>
      </c>
      <c r="O40">
        <v>0.99018324175460459</v>
      </c>
      <c r="P40">
        <v>0.9972875973623414</v>
      </c>
      <c r="Q40">
        <v>1.091392827333372</v>
      </c>
      <c r="R40">
        <v>1.0959866296103791</v>
      </c>
      <c r="S40">
        <v>1.109895013692703</v>
      </c>
      <c r="T40">
        <v>1.1099042824291641</v>
      </c>
      <c r="U40">
        <v>1.1100808250149521</v>
      </c>
      <c r="V40">
        <v>1.1100808250149521</v>
      </c>
    </row>
    <row r="41" spans="1:22" ht="15" customHeight="1" x14ac:dyDescent="0.25">
      <c r="A41" s="123"/>
      <c r="B41" s="3">
        <f t="shared" si="3"/>
        <v>35</v>
      </c>
      <c r="C41" s="3" t="s">
        <v>40</v>
      </c>
      <c r="D41" s="3">
        <v>8</v>
      </c>
      <c r="E41" s="5"/>
      <c r="F41" s="5"/>
      <c r="G41">
        <v>3.7400000000000003E-2</v>
      </c>
      <c r="H41">
        <v>0.1246</v>
      </c>
      <c r="I41">
        <v>3.39E-2</v>
      </c>
      <c r="J41">
        <v>1.26E-2</v>
      </c>
      <c r="K41">
        <v>0.1996</v>
      </c>
      <c r="L41">
        <v>0.40589999999999998</v>
      </c>
      <c r="M41">
        <v>3.0200000000000001E-2</v>
      </c>
      <c r="N41">
        <v>7.4800000000000005E-2</v>
      </c>
      <c r="O41">
        <v>1.1706412163837709</v>
      </c>
      <c r="P41">
        <v>1.1964933476967621</v>
      </c>
      <c r="Q41">
        <v>1.2066447519162291</v>
      </c>
      <c r="R41">
        <v>1.207987562793386</v>
      </c>
      <c r="S41">
        <v>1.212415647025902</v>
      </c>
      <c r="T41">
        <v>1.214230086511892</v>
      </c>
      <c r="U41">
        <v>1.214424389414426</v>
      </c>
      <c r="V41">
        <v>1.214424389414426</v>
      </c>
    </row>
    <row r="42" spans="1:22" ht="15" customHeight="1" x14ac:dyDescent="0.25">
      <c r="A42" s="123"/>
      <c r="B42" s="6">
        <f t="shared" si="3"/>
        <v>36</v>
      </c>
      <c r="C42" s="6" t="s">
        <v>79</v>
      </c>
      <c r="D42" s="6">
        <v>4</v>
      </c>
      <c r="E42" s="7"/>
      <c r="F42" s="7"/>
      <c r="G42">
        <v>2.4899999999999999E-2</v>
      </c>
      <c r="H42">
        <v>0.13719999999999999</v>
      </c>
      <c r="I42">
        <v>3.2899999999999999E-2</v>
      </c>
      <c r="J42">
        <v>1.18E-2</v>
      </c>
      <c r="K42">
        <v>0.20230000000000001</v>
      </c>
      <c r="L42">
        <v>0.432</v>
      </c>
      <c r="M42">
        <v>3.8899999999999997E-2</v>
      </c>
      <c r="N42">
        <v>9.4999999999999998E-3</v>
      </c>
      <c r="O42">
        <v>0.62099107477033755</v>
      </c>
      <c r="P42">
        <v>0.62541073307011685</v>
      </c>
      <c r="Q42">
        <v>0.77179016105037057</v>
      </c>
      <c r="R42">
        <v>0.79484733356969917</v>
      </c>
      <c r="S42">
        <v>0.8163881975573406</v>
      </c>
      <c r="T42">
        <v>0.81779004651690035</v>
      </c>
      <c r="U42">
        <v>0.81885204015745472</v>
      </c>
      <c r="V42">
        <v>0.81885204015745472</v>
      </c>
    </row>
    <row r="43" spans="1:22" ht="15" customHeight="1" x14ac:dyDescent="0.25">
      <c r="A43" s="119"/>
      <c r="B43" s="120"/>
      <c r="C43" s="120"/>
      <c r="D43" s="121"/>
      <c r="E43" s="4"/>
      <c r="F43" s="8"/>
      <c r="G43" s="9"/>
      <c r="H43" s="10"/>
      <c r="I43" s="10"/>
      <c r="J43" s="10"/>
      <c r="K43" s="10"/>
      <c r="L43" s="10"/>
      <c r="M43" s="10"/>
      <c r="N43" s="11"/>
    </row>
  </sheetData>
  <mergeCells count="15">
    <mergeCell ref="O1:V1"/>
    <mergeCell ref="O2:V2"/>
    <mergeCell ref="A33:D33"/>
    <mergeCell ref="A34:A42"/>
    <mergeCell ref="A43:D43"/>
    <mergeCell ref="A4:A12"/>
    <mergeCell ref="A13:D13"/>
    <mergeCell ref="A14:A22"/>
    <mergeCell ref="A23:D23"/>
    <mergeCell ref="A24:A3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3"/>
  <sheetViews>
    <sheetView zoomScale="60" zoomScaleNormal="60" workbookViewId="0">
      <selection activeCell="N29" sqref="N29"/>
    </sheetView>
  </sheetViews>
  <sheetFormatPr baseColWidth="10" defaultColWidth="8.88671875" defaultRowHeight="13.2" x14ac:dyDescent="0.25"/>
  <cols>
    <col min="1" max="1" width="11.5546875" style="15" customWidth="1"/>
    <col min="2" max="2" width="18.109375" style="15" customWidth="1"/>
    <col min="3" max="3" width="11.5546875" style="15" customWidth="1"/>
    <col min="4" max="4" width="17.33203125" style="15" customWidth="1"/>
    <col min="5" max="5" width="24.33203125" style="15" customWidth="1"/>
    <col min="6" max="6" width="14.6640625" style="15" customWidth="1"/>
    <col min="7" max="1025" width="11.5546875" style="15" customWidth="1"/>
  </cols>
  <sheetData>
    <row r="1" spans="1:22" ht="17.399999999999999" customHeight="1" x14ac:dyDescent="0.3">
      <c r="G1" s="124" t="s">
        <v>0</v>
      </c>
      <c r="H1" s="125"/>
      <c r="I1" s="125"/>
      <c r="J1" s="125"/>
      <c r="K1" s="125"/>
      <c r="L1" s="125"/>
      <c r="M1" s="125"/>
      <c r="N1" s="126"/>
      <c r="O1" s="117" t="s">
        <v>1</v>
      </c>
      <c r="P1" s="118"/>
      <c r="Q1" s="118"/>
      <c r="R1" s="118"/>
      <c r="S1" s="118"/>
      <c r="T1" s="118"/>
      <c r="U1" s="118"/>
      <c r="V1" s="118"/>
    </row>
    <row r="2" spans="1:22" ht="17.399999999999999" customHeight="1" x14ac:dyDescent="0.3">
      <c r="G2" s="127" t="s">
        <v>2</v>
      </c>
      <c r="H2" s="121"/>
      <c r="I2" s="128" t="s">
        <v>3</v>
      </c>
      <c r="J2" s="121"/>
      <c r="K2" s="128" t="s">
        <v>4</v>
      </c>
      <c r="L2" s="121"/>
      <c r="M2" s="128" t="s">
        <v>5</v>
      </c>
      <c r="N2" s="121"/>
      <c r="O2" s="117" t="s">
        <v>6</v>
      </c>
      <c r="P2" s="118"/>
      <c r="Q2" s="118"/>
      <c r="R2" s="118"/>
      <c r="S2" s="118"/>
      <c r="T2" s="118"/>
      <c r="U2" s="118"/>
      <c r="V2" s="118"/>
    </row>
    <row r="3" spans="1:22" ht="17.399999999999999" customHeight="1" x14ac:dyDescent="0.3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2" t="s">
        <v>13</v>
      </c>
      <c r="H3" s="1" t="s">
        <v>14</v>
      </c>
      <c r="I3" s="1" t="s">
        <v>13</v>
      </c>
      <c r="J3" s="1" t="s">
        <v>14</v>
      </c>
      <c r="K3" s="1" t="s">
        <v>13</v>
      </c>
      <c r="L3" s="1" t="s">
        <v>14</v>
      </c>
      <c r="M3" s="1" t="s">
        <v>13</v>
      </c>
      <c r="N3" s="1" t="s">
        <v>14</v>
      </c>
      <c r="O3" s="16">
        <v>2</v>
      </c>
      <c r="P3" s="16">
        <v>3</v>
      </c>
      <c r="Q3" s="16">
        <v>4</v>
      </c>
      <c r="R3" s="16">
        <v>5</v>
      </c>
      <c r="S3" s="16">
        <v>6</v>
      </c>
      <c r="T3" s="16">
        <v>7</v>
      </c>
      <c r="U3" s="16">
        <v>8</v>
      </c>
      <c r="V3" s="16">
        <v>9</v>
      </c>
    </row>
    <row r="4" spans="1:22" ht="15" customHeight="1" x14ac:dyDescent="0.25">
      <c r="A4" s="122" t="s">
        <v>124</v>
      </c>
      <c r="B4" s="3">
        <v>1</v>
      </c>
      <c r="C4" s="3" t="s">
        <v>44</v>
      </c>
      <c r="D4" s="3">
        <v>26</v>
      </c>
      <c r="E4" s="3"/>
      <c r="F4" s="3"/>
      <c r="G4">
        <v>6.4199999999999993E-2</v>
      </c>
      <c r="H4">
        <v>9.7799999999999998E-2</v>
      </c>
      <c r="I4">
        <v>0.1176</v>
      </c>
      <c r="J4">
        <v>7.5600000000000001E-2</v>
      </c>
      <c r="K4">
        <v>7.9200000000000007E-2</v>
      </c>
      <c r="L4">
        <v>0.314</v>
      </c>
      <c r="M4">
        <v>3.7199999999999997E-2</v>
      </c>
      <c r="N4">
        <v>4.3299999999999998E-2</v>
      </c>
      <c r="O4">
        <v>1.9378589043053109</v>
      </c>
      <c r="P4">
        <v>1.943859706098334</v>
      </c>
      <c r="Q4">
        <v>1.9455734450531059</v>
      </c>
      <c r="R4">
        <v>1.9484657639853331</v>
      </c>
      <c r="S4">
        <v>1.948664626692413</v>
      </c>
      <c r="T4">
        <v>1.9486955135331001</v>
      </c>
      <c r="U4">
        <v>1.9489294584766921</v>
      </c>
      <c r="V4">
        <v>1.9489294584766921</v>
      </c>
    </row>
    <row r="5" spans="1:22" ht="15" customHeight="1" x14ac:dyDescent="0.25">
      <c r="A5" s="123"/>
      <c r="B5" s="3">
        <f t="shared" ref="B5:B12" si="0">B4+1</f>
        <v>2</v>
      </c>
      <c r="C5" s="3" t="s">
        <v>127</v>
      </c>
      <c r="D5" s="3">
        <v>10</v>
      </c>
      <c r="E5" s="3"/>
      <c r="F5" s="3"/>
      <c r="G5">
        <v>0.1109</v>
      </c>
      <c r="H5">
        <v>5.1299999999999998E-2</v>
      </c>
      <c r="I5">
        <v>0.17100000000000001</v>
      </c>
      <c r="J5">
        <v>0.12770000000000001</v>
      </c>
      <c r="K5">
        <v>9.3700000000000006E-2</v>
      </c>
      <c r="L5">
        <v>0.2923</v>
      </c>
      <c r="M5">
        <v>4.65E-2</v>
      </c>
      <c r="N5">
        <v>8.5800000000000001E-2</v>
      </c>
      <c r="O5">
        <v>2.5722760318273679</v>
      </c>
      <c r="P5">
        <v>2.578412017909447</v>
      </c>
      <c r="Q5">
        <v>2.579177601286446</v>
      </c>
      <c r="R5">
        <v>2.5837093819237951</v>
      </c>
      <c r="S5">
        <v>2.5858005621822162</v>
      </c>
      <c r="T5">
        <v>2.586301903584689</v>
      </c>
      <c r="U5">
        <v>2.586668775659331</v>
      </c>
      <c r="V5">
        <v>2.586668775659331</v>
      </c>
    </row>
    <row r="6" spans="1:22" ht="15" customHeight="1" x14ac:dyDescent="0.25">
      <c r="A6" s="123"/>
      <c r="B6" s="3">
        <f t="shared" si="0"/>
        <v>3</v>
      </c>
      <c r="C6" s="3" t="s">
        <v>20</v>
      </c>
      <c r="D6" s="3">
        <v>14</v>
      </c>
      <c r="E6" s="3"/>
      <c r="F6" s="3"/>
      <c r="G6">
        <v>0.10680000000000001</v>
      </c>
      <c r="H6">
        <v>5.5500000000000001E-2</v>
      </c>
      <c r="I6">
        <v>0.18509999999999999</v>
      </c>
      <c r="J6">
        <v>0.14230000000000001</v>
      </c>
      <c r="K6">
        <v>0.14069999999999999</v>
      </c>
      <c r="L6">
        <v>0.3543</v>
      </c>
      <c r="M6">
        <v>6.3899999999999998E-2</v>
      </c>
      <c r="N6">
        <v>7.1199999999999999E-2</v>
      </c>
      <c r="O6">
        <v>3.2124558874860392</v>
      </c>
      <c r="P6">
        <v>3.241371126007663</v>
      </c>
      <c r="Q6">
        <v>3.2462125336730199</v>
      </c>
      <c r="R6">
        <v>3.2502339772391862</v>
      </c>
      <c r="S6">
        <v>3.2509707434002419</v>
      </c>
      <c r="T6">
        <v>3.2522963795951019</v>
      </c>
      <c r="U6">
        <v>3.2523313388525161</v>
      </c>
      <c r="V6">
        <v>3.2523313388525161</v>
      </c>
    </row>
    <row r="7" spans="1:22" ht="15" customHeight="1" x14ac:dyDescent="0.25">
      <c r="A7" s="123"/>
      <c r="B7" s="3">
        <f t="shared" si="0"/>
        <v>4</v>
      </c>
      <c r="C7" s="3" t="s">
        <v>17</v>
      </c>
      <c r="D7" s="3">
        <v>7</v>
      </c>
      <c r="E7" s="3"/>
      <c r="F7" s="3"/>
      <c r="G7">
        <v>0.1138</v>
      </c>
      <c r="H7">
        <v>4.82E-2</v>
      </c>
      <c r="I7">
        <v>0.18509999999999999</v>
      </c>
      <c r="J7">
        <v>0.1421</v>
      </c>
      <c r="K7">
        <v>0.1492</v>
      </c>
      <c r="L7">
        <v>0.36</v>
      </c>
      <c r="M7">
        <v>5.1700000000000003E-2</v>
      </c>
      <c r="N7">
        <v>4.3499999999999997E-2</v>
      </c>
      <c r="O7">
        <v>3.007658817816683</v>
      </c>
      <c r="P7">
        <v>3.021491720888422</v>
      </c>
      <c r="Q7">
        <v>3.0219608174278152</v>
      </c>
      <c r="R7">
        <v>3.0219617094925511</v>
      </c>
      <c r="S7">
        <v>3.0238488665847369</v>
      </c>
      <c r="T7">
        <v>3.0239101591089499</v>
      </c>
      <c r="U7">
        <v>3.0239679718225401</v>
      </c>
      <c r="V7">
        <v>3.0239679718225401</v>
      </c>
    </row>
    <row r="8" spans="1:22" ht="15" customHeight="1" x14ac:dyDescent="0.25">
      <c r="A8" s="123"/>
      <c r="B8" s="3">
        <f t="shared" si="0"/>
        <v>5</v>
      </c>
      <c r="C8" s="3" t="s">
        <v>32</v>
      </c>
      <c r="D8" s="3">
        <v>8</v>
      </c>
      <c r="E8" s="3"/>
      <c r="F8" s="3"/>
      <c r="G8">
        <v>9.7000000000000003E-2</v>
      </c>
      <c r="H8">
        <v>6.5100000000000005E-2</v>
      </c>
      <c r="I8">
        <v>0.16789999999999999</v>
      </c>
      <c r="J8">
        <v>0.12509999999999999</v>
      </c>
      <c r="K8">
        <v>9.8799999999999999E-2</v>
      </c>
      <c r="L8">
        <v>0.31190000000000001</v>
      </c>
      <c r="M8">
        <v>2.92E-2</v>
      </c>
      <c r="N8">
        <v>7.3099999999999998E-2</v>
      </c>
      <c r="O8">
        <v>2.2880650434651151</v>
      </c>
      <c r="P8">
        <v>2.288073655571238</v>
      </c>
      <c r="Q8">
        <v>2.2899142044997078</v>
      </c>
      <c r="R8">
        <v>2.290712724746542</v>
      </c>
      <c r="S8">
        <v>2.2958939165381742</v>
      </c>
      <c r="T8">
        <v>2.2959657419014312</v>
      </c>
      <c r="U8">
        <v>2.2959737998597789</v>
      </c>
      <c r="V8">
        <v>2.2959737998597789</v>
      </c>
    </row>
    <row r="9" spans="1:22" ht="15" customHeight="1" x14ac:dyDescent="0.25">
      <c r="A9" s="123"/>
      <c r="B9" s="3">
        <f t="shared" si="0"/>
        <v>6</v>
      </c>
      <c r="C9" s="3" t="s">
        <v>56</v>
      </c>
      <c r="D9" s="3">
        <v>7</v>
      </c>
      <c r="E9" s="3"/>
      <c r="F9" s="3"/>
      <c r="G9">
        <v>0.14879999999999999</v>
      </c>
      <c r="H9">
        <v>1.32E-2</v>
      </c>
      <c r="I9">
        <v>0.2263</v>
      </c>
      <c r="J9">
        <v>0.183</v>
      </c>
      <c r="K9">
        <v>0.1103</v>
      </c>
      <c r="L9">
        <v>0.33040000000000003</v>
      </c>
      <c r="M9">
        <v>0.01</v>
      </c>
      <c r="N9">
        <v>4.5999999999999999E-2</v>
      </c>
      <c r="O9">
        <v>3.1801649153264919</v>
      </c>
      <c r="P9">
        <v>3.190515765436682</v>
      </c>
      <c r="Q9">
        <v>3.1905433825466081</v>
      </c>
      <c r="R9">
        <v>3.190921562749121</v>
      </c>
      <c r="S9">
        <v>3.1922783619061521</v>
      </c>
      <c r="T9">
        <v>3.192594967225868</v>
      </c>
      <c r="U9">
        <v>3.1926717965336788</v>
      </c>
      <c r="V9">
        <v>3.1926717965336788</v>
      </c>
    </row>
    <row r="10" spans="1:22" ht="15" customHeight="1" x14ac:dyDescent="0.25">
      <c r="A10" s="123"/>
      <c r="B10" s="3">
        <f t="shared" si="0"/>
        <v>7</v>
      </c>
      <c r="C10" s="3" t="s">
        <v>128</v>
      </c>
      <c r="D10" s="3">
        <v>16</v>
      </c>
      <c r="E10" s="3"/>
      <c r="F10" s="3"/>
      <c r="G10">
        <v>7.6799999999999993E-2</v>
      </c>
      <c r="H10">
        <v>8.5199999999999998E-2</v>
      </c>
      <c r="I10">
        <v>0.14649999999999999</v>
      </c>
      <c r="J10">
        <v>0.1046</v>
      </c>
      <c r="K10">
        <v>0.14230000000000001</v>
      </c>
      <c r="L10">
        <v>0.35920000000000002</v>
      </c>
      <c r="M10">
        <v>4.9299999999999997E-2</v>
      </c>
      <c r="N10">
        <v>4.1700000000000001E-2</v>
      </c>
      <c r="O10">
        <v>2.4230801199494039</v>
      </c>
      <c r="P10">
        <v>2.4488285083848318</v>
      </c>
      <c r="Q10">
        <v>2.4550435319269641</v>
      </c>
      <c r="R10">
        <v>2.4566550013433681</v>
      </c>
      <c r="S10">
        <v>2.4570421423923778</v>
      </c>
      <c r="T10">
        <v>2.457094946652739</v>
      </c>
      <c r="U10">
        <v>2.4579789733084998</v>
      </c>
      <c r="V10">
        <v>2.4579789733084998</v>
      </c>
    </row>
    <row r="11" spans="1:22" ht="15" customHeight="1" x14ac:dyDescent="0.25">
      <c r="A11" s="123"/>
      <c r="B11" s="3">
        <f t="shared" si="0"/>
        <v>8</v>
      </c>
      <c r="C11" s="3" t="s">
        <v>39</v>
      </c>
      <c r="D11" s="3">
        <v>7.5</v>
      </c>
      <c r="E11" s="3"/>
      <c r="F11" s="3"/>
      <c r="G11">
        <v>7.5899999999999995E-2</v>
      </c>
      <c r="H11">
        <v>8.6499999999999994E-2</v>
      </c>
      <c r="I11">
        <v>0.16120000000000001</v>
      </c>
      <c r="J11">
        <v>0.11940000000000001</v>
      </c>
      <c r="K11">
        <v>0.12870000000000001</v>
      </c>
      <c r="L11">
        <v>0.32879999999999998</v>
      </c>
      <c r="M11">
        <v>5.1999999999999998E-2</v>
      </c>
      <c r="N11">
        <v>3.2800000000000003E-2</v>
      </c>
      <c r="O11">
        <v>2.432202878632217</v>
      </c>
      <c r="P11">
        <v>2.4582309897844019</v>
      </c>
      <c r="Q11">
        <v>2.466918658263193</v>
      </c>
      <c r="R11">
        <v>2.4681831128936622</v>
      </c>
      <c r="S11">
        <v>2.4690991567093801</v>
      </c>
      <c r="T11">
        <v>2.4739737948458012</v>
      </c>
      <c r="U11">
        <v>2.4742424442049851</v>
      </c>
      <c r="V11">
        <v>2.4742424442049851</v>
      </c>
    </row>
    <row r="12" spans="1:22" ht="15" customHeight="1" x14ac:dyDescent="0.25">
      <c r="A12" s="123"/>
      <c r="B12" s="3">
        <f t="shared" si="0"/>
        <v>9</v>
      </c>
      <c r="C12" s="3" t="s">
        <v>79</v>
      </c>
      <c r="D12" s="3">
        <v>3.5</v>
      </c>
      <c r="E12" s="3"/>
      <c r="F12" s="3"/>
      <c r="G12">
        <v>7.1300000000000002E-2</v>
      </c>
      <c r="H12">
        <v>9.0700000000000003E-2</v>
      </c>
      <c r="I12">
        <v>0.1137</v>
      </c>
      <c r="J12">
        <v>7.0900000000000005E-2</v>
      </c>
      <c r="K12">
        <v>0.1421</v>
      </c>
      <c r="L12">
        <v>0.3478</v>
      </c>
      <c r="M12">
        <v>2.6800000000000001E-2</v>
      </c>
      <c r="N12">
        <v>7.4099999999999999E-2</v>
      </c>
      <c r="O12">
        <v>1.702574476519934</v>
      </c>
      <c r="P12">
        <v>1.7052268428640729</v>
      </c>
      <c r="Q12">
        <v>1.7671572609112229</v>
      </c>
      <c r="R12">
        <v>1.7693240544787121</v>
      </c>
      <c r="S12">
        <v>1.7694941113815079</v>
      </c>
      <c r="T12">
        <v>1.770392149007552</v>
      </c>
      <c r="U12">
        <v>1.770407425603975</v>
      </c>
      <c r="V12">
        <v>1.770407425603975</v>
      </c>
    </row>
    <row r="13" spans="1:22" ht="15" customHeight="1" x14ac:dyDescent="0.25">
      <c r="A13" s="119"/>
      <c r="B13" s="120"/>
      <c r="C13" s="120"/>
      <c r="D13" s="121"/>
      <c r="E13" s="4" t="s">
        <v>58</v>
      </c>
      <c r="F13" s="4"/>
    </row>
    <row r="14" spans="1:22" ht="15" customHeight="1" x14ac:dyDescent="0.25">
      <c r="A14" s="122" t="s">
        <v>124</v>
      </c>
      <c r="B14" s="3">
        <f>B12+1</f>
        <v>10</v>
      </c>
      <c r="C14" s="3" t="s">
        <v>90</v>
      </c>
      <c r="D14" s="3">
        <v>18.5</v>
      </c>
      <c r="E14" s="3"/>
      <c r="F14" s="3"/>
      <c r="G14">
        <v>1.7000000000000001E-2</v>
      </c>
      <c r="H14">
        <v>0.14499999999999999</v>
      </c>
      <c r="I14">
        <v>3.6499999999999998E-2</v>
      </c>
      <c r="J14">
        <v>1.47E-2</v>
      </c>
      <c r="K14">
        <v>8.4500000000000006E-2</v>
      </c>
      <c r="L14">
        <v>0.24199999999999999</v>
      </c>
      <c r="M14">
        <v>3.9199999999999999E-2</v>
      </c>
      <c r="N14">
        <v>8.5400000000000004E-2</v>
      </c>
      <c r="O14">
        <v>0.59462409965531715</v>
      </c>
      <c r="P14">
        <v>0.69380534076054501</v>
      </c>
      <c r="Q14">
        <v>0.70823942477276924</v>
      </c>
      <c r="R14">
        <v>0.70906767859552455</v>
      </c>
      <c r="S14">
        <v>0.71158826898323801</v>
      </c>
      <c r="T14">
        <v>0.71171244564306979</v>
      </c>
      <c r="U14">
        <v>0.71192921676482579</v>
      </c>
      <c r="V14">
        <v>0.71192921676482579</v>
      </c>
    </row>
    <row r="15" spans="1:22" ht="15" customHeight="1" x14ac:dyDescent="0.25">
      <c r="A15" s="123"/>
      <c r="B15" s="3">
        <f t="shared" ref="B15:B22" si="1">B14+1</f>
        <v>11</v>
      </c>
      <c r="C15" s="3" t="s">
        <v>26</v>
      </c>
      <c r="D15" s="3">
        <v>2.5</v>
      </c>
      <c r="E15" s="3"/>
      <c r="F15" s="3"/>
      <c r="G15">
        <v>3.3999999999999998E-3</v>
      </c>
      <c r="H15">
        <v>0.1588</v>
      </c>
      <c r="I15">
        <v>1.9900000000000001E-2</v>
      </c>
      <c r="J15">
        <v>3.04E-2</v>
      </c>
      <c r="K15">
        <v>0.1226</v>
      </c>
      <c r="L15">
        <v>0.22869999999999999</v>
      </c>
      <c r="M15">
        <v>8.72E-2</v>
      </c>
      <c r="N15">
        <v>0.13439999999999999</v>
      </c>
      <c r="O15">
        <v>0.59057507508316043</v>
      </c>
      <c r="P15">
        <v>0.76819483871203598</v>
      </c>
      <c r="Q15">
        <v>0.82206802956072245</v>
      </c>
      <c r="R15">
        <v>0.82455570376074871</v>
      </c>
      <c r="S15">
        <v>0.83733353648272268</v>
      </c>
      <c r="T15">
        <v>0.83845034621122172</v>
      </c>
      <c r="U15">
        <v>0.83845804380185285</v>
      </c>
      <c r="V15">
        <v>0.83845804380185285</v>
      </c>
    </row>
    <row r="16" spans="1:22" ht="15" customHeight="1" x14ac:dyDescent="0.25">
      <c r="A16" s="123"/>
      <c r="B16" s="3">
        <f t="shared" si="1"/>
        <v>12</v>
      </c>
      <c r="C16" s="3" t="s">
        <v>37</v>
      </c>
      <c r="D16" s="3">
        <v>4</v>
      </c>
      <c r="E16" s="3"/>
      <c r="F16" s="3"/>
      <c r="G16">
        <v>1.7100000000000001E-2</v>
      </c>
      <c r="H16">
        <v>0.14499999999999999</v>
      </c>
      <c r="I16">
        <v>3.5400000000000001E-2</v>
      </c>
      <c r="J16">
        <v>1.6199999999999999E-2</v>
      </c>
      <c r="K16">
        <v>9.7500000000000003E-2</v>
      </c>
      <c r="L16">
        <v>0.25750000000000001</v>
      </c>
      <c r="M16">
        <v>6.0100000000000001E-2</v>
      </c>
      <c r="N16">
        <v>0.10730000000000001</v>
      </c>
      <c r="O16">
        <v>0.67431019689210436</v>
      </c>
      <c r="P16">
        <v>0.76015820082743846</v>
      </c>
      <c r="Q16">
        <v>0.80644435527763014</v>
      </c>
      <c r="R16">
        <v>0.80645038903782895</v>
      </c>
      <c r="S16">
        <v>0.80809431599306714</v>
      </c>
      <c r="T16">
        <v>0.80941862595817415</v>
      </c>
      <c r="U16">
        <v>0.8094686526654401</v>
      </c>
      <c r="V16">
        <v>0.8094686526654401</v>
      </c>
    </row>
    <row r="17" spans="1:22" ht="15" customHeight="1" x14ac:dyDescent="0.25">
      <c r="A17" s="123"/>
      <c r="B17" s="3">
        <f t="shared" si="1"/>
        <v>13</v>
      </c>
      <c r="C17" s="3" t="s">
        <v>45</v>
      </c>
      <c r="D17" s="3">
        <v>38</v>
      </c>
      <c r="E17" s="3"/>
      <c r="F17" s="3"/>
      <c r="G17">
        <v>3.4700000000000002E-2</v>
      </c>
      <c r="H17">
        <v>0.12759999999999999</v>
      </c>
      <c r="I17">
        <v>4.3999999999999997E-2</v>
      </c>
      <c r="J17">
        <v>6.6E-3</v>
      </c>
      <c r="K17">
        <v>8.9499999999999996E-2</v>
      </c>
      <c r="L17">
        <v>0.25340000000000001</v>
      </c>
      <c r="M17">
        <v>5.1299999999999998E-2</v>
      </c>
      <c r="N17">
        <v>9.8799999999999999E-2</v>
      </c>
      <c r="O17">
        <v>0.92216949547958915</v>
      </c>
      <c r="P17">
        <v>0.94902752432564863</v>
      </c>
      <c r="Q17">
        <v>0.95738331928532516</v>
      </c>
      <c r="R17">
        <v>0.95811951293597519</v>
      </c>
      <c r="S17">
        <v>0.95889583119660116</v>
      </c>
      <c r="T17">
        <v>0.95973357407335047</v>
      </c>
      <c r="U17">
        <v>0.96056328189557161</v>
      </c>
      <c r="V17">
        <v>0.96056328189557161</v>
      </c>
    </row>
    <row r="18" spans="1:22" ht="15" customHeight="1" x14ac:dyDescent="0.25">
      <c r="A18" s="123"/>
      <c r="B18" s="3">
        <f t="shared" si="1"/>
        <v>14</v>
      </c>
      <c r="C18" s="3" t="s">
        <v>50</v>
      </c>
      <c r="D18" s="3">
        <v>0.5</v>
      </c>
      <c r="E18" s="3"/>
      <c r="F18" s="3"/>
      <c r="G18">
        <v>2.3300000000000001E-2</v>
      </c>
      <c r="H18">
        <v>0.13869999999999999</v>
      </c>
      <c r="I18">
        <v>4.65E-2</v>
      </c>
      <c r="J18">
        <v>1.4500000000000001E-2</v>
      </c>
      <c r="K18">
        <v>0.13619999999999999</v>
      </c>
      <c r="L18">
        <v>0.22140000000000001</v>
      </c>
      <c r="M18">
        <v>8.5300000000000001E-2</v>
      </c>
      <c r="N18">
        <v>0.13059999999999999</v>
      </c>
      <c r="O18">
        <v>0.78781529034319198</v>
      </c>
      <c r="P18">
        <v>1.036500845748912</v>
      </c>
      <c r="Q18">
        <v>1.0393809344905589</v>
      </c>
      <c r="R18">
        <v>1.0419666176211171</v>
      </c>
      <c r="S18">
        <v>1.048657017328293</v>
      </c>
      <c r="T18">
        <v>1.049274781864548</v>
      </c>
      <c r="U18">
        <v>1.049276416407446</v>
      </c>
      <c r="V18">
        <v>1.049276416407446</v>
      </c>
    </row>
    <row r="19" spans="1:22" ht="15" customHeight="1" x14ac:dyDescent="0.25">
      <c r="A19" s="123"/>
      <c r="B19" s="3">
        <f t="shared" si="1"/>
        <v>15</v>
      </c>
      <c r="C19" s="3" t="s">
        <v>47</v>
      </c>
      <c r="D19" s="3">
        <v>7.5</v>
      </c>
      <c r="E19" s="3"/>
      <c r="F19" s="3"/>
      <c r="G19">
        <v>1.35E-2</v>
      </c>
      <c r="H19">
        <v>0.14849999999999999</v>
      </c>
      <c r="I19">
        <v>4.1200000000000001E-2</v>
      </c>
      <c r="J19">
        <v>1.83E-2</v>
      </c>
      <c r="K19">
        <v>9.0999999999999998E-2</v>
      </c>
      <c r="L19">
        <v>0.26300000000000001</v>
      </c>
      <c r="M19">
        <v>6.0699999999999997E-2</v>
      </c>
      <c r="N19">
        <v>0.1077</v>
      </c>
      <c r="O19">
        <v>0.62762328038064186</v>
      </c>
      <c r="P19">
        <v>0.7096904398031153</v>
      </c>
      <c r="Q19">
        <v>0.7332360390418633</v>
      </c>
      <c r="R19">
        <v>0.75685970399042701</v>
      </c>
      <c r="S19">
        <v>0.75925958889344025</v>
      </c>
      <c r="T19">
        <v>0.76304251891809038</v>
      </c>
      <c r="U19">
        <v>0.76305257269763904</v>
      </c>
      <c r="V19">
        <v>0.76305257269763904</v>
      </c>
    </row>
    <row r="20" spans="1:22" ht="15" customHeight="1" x14ac:dyDescent="0.25">
      <c r="A20" s="123"/>
      <c r="B20" s="3">
        <f t="shared" si="1"/>
        <v>16</v>
      </c>
      <c r="C20" s="3" t="s">
        <v>95</v>
      </c>
      <c r="D20" s="3">
        <v>9.5</v>
      </c>
      <c r="E20" s="3"/>
      <c r="F20" s="3"/>
      <c r="G20">
        <v>1.23E-2</v>
      </c>
      <c r="H20">
        <v>0.14979999999999999</v>
      </c>
      <c r="I20">
        <v>2.0899999999999998E-2</v>
      </c>
      <c r="J20">
        <v>2.52E-2</v>
      </c>
      <c r="K20">
        <v>5.1400000000000001E-2</v>
      </c>
      <c r="L20">
        <v>0.2586</v>
      </c>
      <c r="M20">
        <v>5.16E-2</v>
      </c>
      <c r="N20">
        <v>9.8699999999999996E-2</v>
      </c>
      <c r="O20">
        <v>0.80148150687630726</v>
      </c>
      <c r="P20">
        <v>0.80178164719174438</v>
      </c>
      <c r="Q20">
        <v>0.81671513120254313</v>
      </c>
      <c r="R20">
        <v>0.82281008252419818</v>
      </c>
      <c r="S20">
        <v>0.82534058288431977</v>
      </c>
      <c r="T20">
        <v>0.82825307678847671</v>
      </c>
      <c r="U20">
        <v>0.82834654276323028</v>
      </c>
      <c r="V20">
        <v>0.82834654276323028</v>
      </c>
    </row>
    <row r="21" spans="1:22" ht="15" customHeight="1" x14ac:dyDescent="0.25">
      <c r="A21" s="123"/>
      <c r="B21" s="3">
        <f t="shared" si="1"/>
        <v>17</v>
      </c>
      <c r="C21" s="3" t="s">
        <v>52</v>
      </c>
      <c r="D21" s="3">
        <v>6.5</v>
      </c>
      <c r="E21" s="3"/>
      <c r="F21" s="3"/>
      <c r="G21">
        <v>7.4000000000000003E-3</v>
      </c>
      <c r="H21">
        <v>0.15479999999999999</v>
      </c>
      <c r="I21">
        <v>2.29E-2</v>
      </c>
      <c r="J21">
        <v>2.6499999999999999E-2</v>
      </c>
      <c r="K21">
        <v>7.9799999999999996E-2</v>
      </c>
      <c r="L21">
        <v>0.2127</v>
      </c>
      <c r="M21">
        <v>6.1100000000000002E-2</v>
      </c>
      <c r="N21">
        <v>0.10829999999999999</v>
      </c>
      <c r="O21">
        <v>0.45927618928845748</v>
      </c>
      <c r="P21">
        <v>0.53317181614121512</v>
      </c>
      <c r="Q21">
        <v>0.542377270734551</v>
      </c>
      <c r="R21">
        <v>0.54606128100691775</v>
      </c>
      <c r="S21">
        <v>0.57772799279730835</v>
      </c>
      <c r="T21">
        <v>0.57775784239357131</v>
      </c>
      <c r="U21">
        <v>0.57778751928760252</v>
      </c>
      <c r="V21">
        <v>0.57778751928760252</v>
      </c>
    </row>
    <row r="22" spans="1:22" ht="15" customHeight="1" x14ac:dyDescent="0.25">
      <c r="A22" s="123"/>
      <c r="B22" s="3">
        <f t="shared" si="1"/>
        <v>18</v>
      </c>
      <c r="C22" s="3" t="s">
        <v>36</v>
      </c>
      <c r="D22" s="3">
        <v>11</v>
      </c>
      <c r="E22" s="3"/>
      <c r="F22" s="3"/>
      <c r="G22">
        <v>3.1099999999999999E-2</v>
      </c>
      <c r="H22">
        <v>0.13120000000000001</v>
      </c>
      <c r="I22">
        <v>6.8099999999999994E-2</v>
      </c>
      <c r="J22">
        <v>3.1199999999999999E-2</v>
      </c>
      <c r="K22">
        <v>5.8400000000000001E-2</v>
      </c>
      <c r="L22">
        <v>0.24049999999999999</v>
      </c>
      <c r="M22">
        <v>6.4299999999999996E-2</v>
      </c>
      <c r="N22">
        <v>0.1116</v>
      </c>
      <c r="O22">
        <v>0.93674015497193175</v>
      </c>
      <c r="P22">
        <v>0.93887917765290119</v>
      </c>
      <c r="Q22">
        <v>0.93891666635873605</v>
      </c>
      <c r="R22">
        <v>0.95913482284585638</v>
      </c>
      <c r="S22">
        <v>0.98710795665216955</v>
      </c>
      <c r="T22">
        <v>0.98869858950954193</v>
      </c>
      <c r="U22">
        <v>0.99029149789766224</v>
      </c>
      <c r="V22">
        <v>0.99029149789766224</v>
      </c>
    </row>
    <row r="23" spans="1:22" ht="15" customHeight="1" x14ac:dyDescent="0.25">
      <c r="A23" s="119"/>
      <c r="B23" s="120"/>
      <c r="C23" s="120"/>
      <c r="D23" s="121"/>
      <c r="E23" s="4" t="s">
        <v>94</v>
      </c>
      <c r="F23" s="4"/>
    </row>
    <row r="24" spans="1:22" ht="15" customHeight="1" x14ac:dyDescent="0.25">
      <c r="A24" s="122" t="s">
        <v>124</v>
      </c>
      <c r="B24" s="3">
        <f>B22+1</f>
        <v>19</v>
      </c>
      <c r="C24" s="3" t="s">
        <v>32</v>
      </c>
      <c r="D24" s="3">
        <v>8.5</v>
      </c>
      <c r="E24" s="3"/>
      <c r="F24" s="3"/>
      <c r="G24">
        <v>2.9700000000000001E-2</v>
      </c>
      <c r="H24">
        <v>0.13239999999999999</v>
      </c>
      <c r="I24">
        <v>3.1600000000000003E-2</v>
      </c>
      <c r="J24">
        <v>1.23E-2</v>
      </c>
      <c r="K24">
        <v>0.14299999999999999</v>
      </c>
      <c r="L24">
        <v>0.22239999999999999</v>
      </c>
      <c r="M24">
        <v>8.1600000000000006E-2</v>
      </c>
      <c r="N24">
        <v>0.129</v>
      </c>
      <c r="O24">
        <v>1.1181563236208381</v>
      </c>
      <c r="P24">
        <v>1.1928999530834921</v>
      </c>
      <c r="Q24">
        <v>1.1960532270023161</v>
      </c>
      <c r="R24">
        <v>1.203549333767612</v>
      </c>
      <c r="S24">
        <v>1.2076120004940529</v>
      </c>
      <c r="T24">
        <v>1.2077705597060751</v>
      </c>
      <c r="U24">
        <v>1.2080194689233621</v>
      </c>
      <c r="V24">
        <v>1.2080194689233621</v>
      </c>
    </row>
    <row r="25" spans="1:22" ht="15" customHeight="1" x14ac:dyDescent="0.25">
      <c r="A25" s="123"/>
      <c r="B25" s="3">
        <f t="shared" ref="B25:B32" si="2">B24+1</f>
        <v>20</v>
      </c>
      <c r="C25" s="3" t="s">
        <v>17</v>
      </c>
      <c r="D25" s="3">
        <v>6</v>
      </c>
      <c r="E25" s="3"/>
      <c r="F25" s="3"/>
      <c r="G25">
        <v>3.32E-2</v>
      </c>
      <c r="H25">
        <v>0.1288</v>
      </c>
      <c r="I25">
        <v>5.1900000000000002E-2</v>
      </c>
      <c r="J25">
        <v>1.26E-2</v>
      </c>
      <c r="K25">
        <v>0.12609999999999999</v>
      </c>
      <c r="L25">
        <v>0.22120000000000001</v>
      </c>
      <c r="M25">
        <v>9.2399999999999996E-2</v>
      </c>
      <c r="N25">
        <v>0.13980000000000001</v>
      </c>
      <c r="O25">
        <v>1.250894057056757</v>
      </c>
      <c r="P25">
        <v>1.2877773695734731</v>
      </c>
      <c r="Q25">
        <v>1.29213948927804</v>
      </c>
      <c r="R25">
        <v>1.3030390204692439</v>
      </c>
      <c r="S25">
        <v>1.304461737861434</v>
      </c>
      <c r="T25">
        <v>1.3050369027073421</v>
      </c>
      <c r="U25">
        <v>1.3051833847450149</v>
      </c>
      <c r="V25">
        <v>1.3051833847450149</v>
      </c>
    </row>
    <row r="26" spans="1:22" ht="15" customHeight="1" x14ac:dyDescent="0.25">
      <c r="A26" s="123"/>
      <c r="B26" s="3">
        <f t="shared" si="2"/>
        <v>21</v>
      </c>
      <c r="C26" s="3" t="s">
        <v>20</v>
      </c>
      <c r="D26" s="3">
        <v>13</v>
      </c>
      <c r="E26" s="3"/>
      <c r="F26" s="3"/>
      <c r="G26">
        <v>3.0200000000000001E-2</v>
      </c>
      <c r="H26">
        <v>0.13189999999999999</v>
      </c>
      <c r="I26">
        <v>0.05</v>
      </c>
      <c r="J26">
        <v>1.3100000000000001E-2</v>
      </c>
      <c r="K26">
        <v>0.127</v>
      </c>
      <c r="L26">
        <v>0.20499999999999999</v>
      </c>
      <c r="M26">
        <v>8.4599999999999995E-2</v>
      </c>
      <c r="N26">
        <v>0.1321</v>
      </c>
      <c r="O26">
        <v>1.1654791661053221</v>
      </c>
      <c r="P26">
        <v>1.205966425194559</v>
      </c>
      <c r="Q26">
        <v>1.206515025012858</v>
      </c>
      <c r="R26">
        <v>1.223495188638535</v>
      </c>
      <c r="S26">
        <v>1.226210702169404</v>
      </c>
      <c r="T26">
        <v>1.22622051295127</v>
      </c>
      <c r="U26">
        <v>1.2262334405894231</v>
      </c>
      <c r="V26">
        <v>1.2262334405894231</v>
      </c>
    </row>
    <row r="27" spans="1:22" ht="15" customHeight="1" x14ac:dyDescent="0.25">
      <c r="A27" s="123"/>
      <c r="B27" s="3">
        <f t="shared" si="2"/>
        <v>22</v>
      </c>
      <c r="C27" s="3" t="s">
        <v>40</v>
      </c>
      <c r="D27" s="3">
        <v>5</v>
      </c>
      <c r="E27" s="3"/>
      <c r="F27" s="3"/>
      <c r="G27">
        <v>2.2200000000000001E-2</v>
      </c>
      <c r="H27">
        <v>0.14000000000000001</v>
      </c>
      <c r="I27">
        <v>2.23E-2</v>
      </c>
      <c r="J27">
        <v>2.1600000000000001E-2</v>
      </c>
      <c r="K27">
        <v>0.1187</v>
      </c>
      <c r="L27">
        <v>0.22359999999999999</v>
      </c>
      <c r="M27">
        <v>6.6100000000000006E-2</v>
      </c>
      <c r="N27">
        <v>0.11360000000000001</v>
      </c>
      <c r="O27">
        <v>0.91018501824893738</v>
      </c>
      <c r="P27">
        <v>0.97785279307313955</v>
      </c>
      <c r="Q27">
        <v>0.98653838295021778</v>
      </c>
      <c r="R27">
        <v>0.98840832515022903</v>
      </c>
      <c r="S27">
        <v>0.99071928780374907</v>
      </c>
      <c r="T27">
        <v>0.99072336161930696</v>
      </c>
      <c r="U27">
        <v>0.99072338723807318</v>
      </c>
      <c r="V27">
        <v>0.99072338723807318</v>
      </c>
    </row>
    <row r="28" spans="1:22" ht="15" customHeight="1" x14ac:dyDescent="0.25">
      <c r="A28" s="123"/>
      <c r="B28" s="3">
        <f t="shared" si="2"/>
        <v>23</v>
      </c>
      <c r="C28" s="3" t="s">
        <v>27</v>
      </c>
      <c r="D28" s="3">
        <v>11</v>
      </c>
      <c r="E28" s="3"/>
      <c r="F28" s="3"/>
      <c r="G28">
        <v>2.1999999999999999E-2</v>
      </c>
      <c r="H28">
        <v>0.14080000000000001</v>
      </c>
      <c r="I28">
        <v>1.77E-2</v>
      </c>
      <c r="J28">
        <v>2.6200000000000001E-2</v>
      </c>
      <c r="K28">
        <v>0.15140000000000001</v>
      </c>
      <c r="L28">
        <v>0.1663</v>
      </c>
      <c r="M28">
        <v>8.5300000000000001E-2</v>
      </c>
      <c r="N28">
        <v>0.13270000000000001</v>
      </c>
      <c r="O28">
        <v>0.89747585762393889</v>
      </c>
      <c r="P28">
        <v>1.009491725766501</v>
      </c>
      <c r="Q28">
        <v>1.00969599033613</v>
      </c>
      <c r="R28">
        <v>1.0110813232157989</v>
      </c>
      <c r="S28">
        <v>1.0126192867905459</v>
      </c>
      <c r="T28">
        <v>1.0138777003908761</v>
      </c>
      <c r="U28">
        <v>1.014191193502336</v>
      </c>
      <c r="V28">
        <v>1.014191193502336</v>
      </c>
    </row>
    <row r="29" spans="1:22" ht="15" customHeight="1" x14ac:dyDescent="0.25">
      <c r="A29" s="123"/>
      <c r="B29" s="3">
        <f t="shared" si="2"/>
        <v>24</v>
      </c>
      <c r="C29" s="3" t="s">
        <v>37</v>
      </c>
      <c r="D29" s="3">
        <v>7.5</v>
      </c>
      <c r="E29" s="3"/>
      <c r="F29" s="3"/>
      <c r="G29">
        <v>3.9600000000000003E-2</v>
      </c>
      <c r="H29">
        <v>0.1226</v>
      </c>
      <c r="I29">
        <v>3.8300000000000001E-2</v>
      </c>
      <c r="J29">
        <v>5.7999999999999996E-3</v>
      </c>
      <c r="K29">
        <v>0.1091</v>
      </c>
      <c r="L29">
        <v>0.20930000000000001</v>
      </c>
      <c r="M29">
        <v>8.5300000000000001E-2</v>
      </c>
      <c r="N29">
        <v>0.1326</v>
      </c>
      <c r="O29">
        <v>1.013013013885969</v>
      </c>
      <c r="P29">
        <v>1.0618527932380899</v>
      </c>
      <c r="Q29">
        <v>1.062122083821712</v>
      </c>
      <c r="R29">
        <v>1.0720894362549389</v>
      </c>
      <c r="S29">
        <v>1.072338817069272</v>
      </c>
      <c r="T29">
        <v>1.074189164765043</v>
      </c>
      <c r="U29">
        <v>1.0742900877325241</v>
      </c>
      <c r="V29">
        <v>1.0742900877325241</v>
      </c>
    </row>
    <row r="30" spans="1:22" ht="15" customHeight="1" x14ac:dyDescent="0.25">
      <c r="A30" s="123"/>
      <c r="B30" s="3">
        <f t="shared" si="2"/>
        <v>25</v>
      </c>
      <c r="C30" s="3" t="s">
        <v>45</v>
      </c>
      <c r="D30" s="3">
        <v>27</v>
      </c>
      <c r="E30" s="3"/>
      <c r="F30" s="3"/>
      <c r="G30">
        <v>1.95E-2</v>
      </c>
      <c r="H30">
        <v>0.14280000000000001</v>
      </c>
      <c r="I30">
        <v>1.04E-2</v>
      </c>
      <c r="J30">
        <v>3.5099999999999999E-2</v>
      </c>
      <c r="K30">
        <v>0.1215</v>
      </c>
      <c r="L30">
        <v>0.21510000000000001</v>
      </c>
      <c r="M30">
        <v>4.6600000000000003E-2</v>
      </c>
      <c r="N30">
        <v>9.4E-2</v>
      </c>
      <c r="O30">
        <v>0.61496192425783724</v>
      </c>
      <c r="P30">
        <v>0.76018801258556712</v>
      </c>
      <c r="Q30">
        <v>0.76024846571494031</v>
      </c>
      <c r="R30">
        <v>0.764307506349993</v>
      </c>
      <c r="S30">
        <v>0.78734299387462348</v>
      </c>
      <c r="T30">
        <v>0.7876945101087659</v>
      </c>
      <c r="U30">
        <v>0.7877044621152326</v>
      </c>
      <c r="V30">
        <v>0.7877044621152326</v>
      </c>
    </row>
    <row r="31" spans="1:22" ht="15" customHeight="1" x14ac:dyDescent="0.25">
      <c r="A31" s="123"/>
      <c r="B31" s="3">
        <f t="shared" si="2"/>
        <v>26</v>
      </c>
      <c r="C31" s="3" t="s">
        <v>68</v>
      </c>
      <c r="D31" s="3">
        <v>5</v>
      </c>
      <c r="E31" s="3"/>
      <c r="F31" s="3"/>
      <c r="G31">
        <v>1.83E-2</v>
      </c>
      <c r="H31">
        <v>0.14419999999999999</v>
      </c>
      <c r="I31">
        <v>1.3899999999999999E-2</v>
      </c>
      <c r="J31">
        <v>2.9899999999999999E-2</v>
      </c>
      <c r="K31">
        <v>0.12989999999999999</v>
      </c>
      <c r="L31">
        <v>0.1968</v>
      </c>
      <c r="M31">
        <v>6.4299999999999996E-2</v>
      </c>
      <c r="N31">
        <v>0.11169999999999999</v>
      </c>
      <c r="O31">
        <v>0.85246338349733308</v>
      </c>
      <c r="P31">
        <v>0.94321523641875515</v>
      </c>
      <c r="Q31">
        <v>0.94674435290770886</v>
      </c>
      <c r="R31">
        <v>0.946770910914988</v>
      </c>
      <c r="S31">
        <v>0.94766111641272988</v>
      </c>
      <c r="T31">
        <v>0.94910290014837828</v>
      </c>
      <c r="U31">
        <v>0.94914068985934408</v>
      </c>
      <c r="V31">
        <v>0.94914068985934408</v>
      </c>
    </row>
    <row r="32" spans="1:22" ht="15" customHeight="1" x14ac:dyDescent="0.25">
      <c r="A32" s="123"/>
      <c r="B32" s="3">
        <f t="shared" si="2"/>
        <v>27</v>
      </c>
      <c r="C32" s="3" t="s">
        <v>108</v>
      </c>
      <c r="D32" s="3">
        <v>10.5</v>
      </c>
      <c r="E32" s="3"/>
      <c r="F32" s="3"/>
      <c r="G32">
        <v>3.2199999999999999E-2</v>
      </c>
      <c r="H32">
        <v>0.13070000000000001</v>
      </c>
      <c r="I32">
        <v>3.8600000000000002E-2</v>
      </c>
      <c r="J32">
        <v>9.4999999999999998E-3</v>
      </c>
      <c r="K32">
        <v>0.13830000000000001</v>
      </c>
      <c r="L32">
        <v>0.17710000000000001</v>
      </c>
      <c r="M32">
        <v>5.5899999999999998E-2</v>
      </c>
      <c r="N32">
        <v>0.1032</v>
      </c>
      <c r="O32">
        <v>0.86390523877724934</v>
      </c>
      <c r="P32">
        <v>0.96712422530006326</v>
      </c>
      <c r="Q32">
        <v>0.96902616238448269</v>
      </c>
      <c r="R32">
        <v>0.9691527990430775</v>
      </c>
      <c r="S32">
        <v>0.96958392151577977</v>
      </c>
      <c r="T32">
        <v>0.97605915043497804</v>
      </c>
      <c r="U32">
        <v>0.97766569714085727</v>
      </c>
      <c r="V32">
        <v>0.97766569714085727</v>
      </c>
    </row>
    <row r="33" spans="1:22" ht="15" customHeight="1" x14ac:dyDescent="0.25">
      <c r="A33" s="119"/>
      <c r="B33" s="120"/>
      <c r="C33" s="120"/>
      <c r="D33" s="121"/>
      <c r="E33" s="4" t="s">
        <v>84</v>
      </c>
      <c r="F33" s="4"/>
    </row>
    <row r="34" spans="1:22" ht="15" customHeight="1" x14ac:dyDescent="0.25">
      <c r="A34" s="122" t="s">
        <v>124</v>
      </c>
      <c r="B34" s="3">
        <f>B32+1</f>
        <v>28</v>
      </c>
      <c r="C34" s="3" t="s">
        <v>29</v>
      </c>
      <c r="D34" s="3">
        <v>12</v>
      </c>
      <c r="E34" s="3"/>
      <c r="F34" s="3"/>
      <c r="G34">
        <v>5.1499999999999997E-2</v>
      </c>
      <c r="H34">
        <v>0.11070000000000001</v>
      </c>
      <c r="I34">
        <v>4.6100000000000002E-2</v>
      </c>
      <c r="J34">
        <v>7.7000000000000002E-3</v>
      </c>
      <c r="K34">
        <v>9.1999999999999998E-2</v>
      </c>
      <c r="L34">
        <v>0.23899999999999999</v>
      </c>
      <c r="M34">
        <v>5.3900000000000003E-2</v>
      </c>
      <c r="N34">
        <v>0.1012</v>
      </c>
      <c r="O34">
        <v>1.226943038373256</v>
      </c>
      <c r="P34">
        <v>1.2330980750611999</v>
      </c>
      <c r="Q34">
        <v>1.2359137917731351</v>
      </c>
      <c r="R34">
        <v>1.243628823129002</v>
      </c>
      <c r="S34">
        <v>1.2494351545420761</v>
      </c>
      <c r="T34">
        <v>1.2497079350664131</v>
      </c>
      <c r="U34">
        <v>1.249714669888502</v>
      </c>
      <c r="V34">
        <v>1.249714669888502</v>
      </c>
    </row>
    <row r="35" spans="1:22" ht="15" customHeight="1" x14ac:dyDescent="0.25">
      <c r="A35" s="123"/>
      <c r="B35" s="3">
        <f t="shared" ref="B35:B42" si="3">B34+1</f>
        <v>29</v>
      </c>
      <c r="C35" s="3" t="s">
        <v>26</v>
      </c>
      <c r="D35" s="3">
        <v>7.5</v>
      </c>
      <c r="E35" s="3"/>
      <c r="F35" s="3"/>
      <c r="G35">
        <v>5.8299999999999998E-2</v>
      </c>
      <c r="H35">
        <v>0.10390000000000001</v>
      </c>
      <c r="I35">
        <v>5.7599999999999998E-2</v>
      </c>
      <c r="J35">
        <v>1.4200000000000001E-2</v>
      </c>
      <c r="K35">
        <v>8.2799999999999999E-2</v>
      </c>
      <c r="L35">
        <v>0.2349</v>
      </c>
      <c r="M35">
        <v>6.3500000000000001E-2</v>
      </c>
      <c r="N35">
        <v>0.1109</v>
      </c>
      <c r="O35">
        <v>1.2632314686840249</v>
      </c>
      <c r="P35">
        <v>1.267726482262503</v>
      </c>
      <c r="Q35">
        <v>1.2704510890946841</v>
      </c>
      <c r="R35">
        <v>1.270913565296599</v>
      </c>
      <c r="S35">
        <v>1.2739410926484169</v>
      </c>
      <c r="T35">
        <v>1.276544945340492</v>
      </c>
      <c r="U35">
        <v>1.2767133031076059</v>
      </c>
      <c r="V35">
        <v>1.2767133031076059</v>
      </c>
    </row>
    <row r="36" spans="1:22" ht="15" customHeight="1" x14ac:dyDescent="0.25">
      <c r="A36" s="123"/>
      <c r="B36" s="3">
        <f t="shared" si="3"/>
        <v>30</v>
      </c>
      <c r="C36" s="3" t="s">
        <v>37</v>
      </c>
      <c r="D36" s="3">
        <v>7.5</v>
      </c>
      <c r="E36" s="3"/>
      <c r="F36" s="3"/>
      <c r="G36">
        <v>3.9100000000000003E-2</v>
      </c>
      <c r="H36">
        <v>0.1231</v>
      </c>
      <c r="I36">
        <v>4.4299999999999999E-2</v>
      </c>
      <c r="J36">
        <v>2.8E-3</v>
      </c>
      <c r="K36">
        <v>0.1028</v>
      </c>
      <c r="L36">
        <v>0.21079999999999999</v>
      </c>
      <c r="M36">
        <v>5.7299999999999997E-2</v>
      </c>
      <c r="N36">
        <v>0.1046</v>
      </c>
      <c r="O36">
        <v>1.1084421537940621</v>
      </c>
      <c r="P36">
        <v>1.1257875038419241</v>
      </c>
      <c r="Q36">
        <v>1.128217292649188</v>
      </c>
      <c r="R36">
        <v>1.129720871164549</v>
      </c>
      <c r="S36">
        <v>1.1298356324423979</v>
      </c>
      <c r="T36">
        <v>1.130656992161557</v>
      </c>
      <c r="U36">
        <v>1.130751090898509</v>
      </c>
      <c r="V36">
        <v>1.130751090898509</v>
      </c>
    </row>
    <row r="37" spans="1:22" ht="15" customHeight="1" x14ac:dyDescent="0.25">
      <c r="A37" s="123"/>
      <c r="B37" s="3">
        <f t="shared" si="3"/>
        <v>31</v>
      </c>
      <c r="C37" s="12" t="s">
        <v>21</v>
      </c>
      <c r="D37" s="3">
        <v>15.5</v>
      </c>
      <c r="E37" s="3"/>
      <c r="F37" s="3"/>
      <c r="G37">
        <v>5.04E-2</v>
      </c>
      <c r="H37">
        <v>0.1119</v>
      </c>
      <c r="I37">
        <v>4.3099999999999999E-2</v>
      </c>
      <c r="J37">
        <v>8.2000000000000007E-3</v>
      </c>
      <c r="K37">
        <v>0.10879999999999999</v>
      </c>
      <c r="L37">
        <v>0.2253</v>
      </c>
      <c r="M37">
        <v>5.9700000000000003E-2</v>
      </c>
      <c r="N37">
        <v>0.1071</v>
      </c>
      <c r="O37">
        <v>1.2238398790213301</v>
      </c>
      <c r="P37">
        <v>1.24218953277736</v>
      </c>
      <c r="Q37">
        <v>1.2424244668195901</v>
      </c>
      <c r="R37">
        <v>1.244855173993374</v>
      </c>
      <c r="S37">
        <v>1.2535992565039</v>
      </c>
      <c r="T37">
        <v>1.253682338941462</v>
      </c>
      <c r="U37">
        <v>1.253703622808829</v>
      </c>
      <c r="V37">
        <v>1.253703622808829</v>
      </c>
    </row>
    <row r="38" spans="1:22" ht="15" customHeight="1" x14ac:dyDescent="0.25">
      <c r="A38" s="123"/>
      <c r="B38" s="3">
        <f t="shared" si="3"/>
        <v>32</v>
      </c>
      <c r="C38" s="3" t="s">
        <v>26</v>
      </c>
      <c r="D38" s="3">
        <v>7.5</v>
      </c>
      <c r="E38" s="3"/>
      <c r="F38" s="3"/>
      <c r="G38">
        <v>1.8700000000000001E-2</v>
      </c>
      <c r="H38">
        <v>0.14369999999999999</v>
      </c>
      <c r="I38">
        <v>1.47E-2</v>
      </c>
      <c r="J38">
        <v>2.92E-2</v>
      </c>
      <c r="K38">
        <v>0.1147</v>
      </c>
      <c r="L38">
        <v>0.1671</v>
      </c>
      <c r="M38">
        <v>6.8000000000000005E-2</v>
      </c>
      <c r="N38">
        <v>0.1153</v>
      </c>
      <c r="O38">
        <v>0.68948503665388017</v>
      </c>
      <c r="P38">
        <v>0.76371678784285946</v>
      </c>
      <c r="Q38">
        <v>0.77810712640492574</v>
      </c>
      <c r="R38">
        <v>0.77887504202445967</v>
      </c>
      <c r="S38">
        <v>0.77972849907531239</v>
      </c>
      <c r="T38">
        <v>0.78014883153034209</v>
      </c>
      <c r="U38">
        <v>0.7801844423933606</v>
      </c>
      <c r="V38">
        <v>0.7801844423933606</v>
      </c>
    </row>
    <row r="39" spans="1:22" ht="15" customHeight="1" x14ac:dyDescent="0.25">
      <c r="A39" s="123"/>
      <c r="B39" s="3">
        <f t="shared" si="3"/>
        <v>33</v>
      </c>
      <c r="C39" s="3" t="s">
        <v>21</v>
      </c>
      <c r="D39" s="3">
        <v>10.5</v>
      </c>
      <c r="E39" s="3"/>
      <c r="F39" s="3"/>
      <c r="G39">
        <v>2.1399999999999999E-2</v>
      </c>
      <c r="H39">
        <v>0.1409</v>
      </c>
      <c r="I39">
        <v>2.7799999999999998E-2</v>
      </c>
      <c r="J39">
        <v>1.78E-2</v>
      </c>
      <c r="K39">
        <v>0.1197</v>
      </c>
      <c r="L39">
        <v>0.16880000000000001</v>
      </c>
      <c r="M39">
        <v>7.7600000000000002E-2</v>
      </c>
      <c r="N39">
        <v>0.125</v>
      </c>
      <c r="O39">
        <v>0.9822152413247961</v>
      </c>
      <c r="P39">
        <v>1.013617470398076</v>
      </c>
      <c r="Q39">
        <v>1.0193716355038001</v>
      </c>
      <c r="R39">
        <v>1.02940834692543</v>
      </c>
      <c r="S39">
        <v>1.034171128445033</v>
      </c>
      <c r="T39">
        <v>1.034723853705356</v>
      </c>
      <c r="U39">
        <v>1.0347322919894739</v>
      </c>
      <c r="V39">
        <v>1.0347322919894739</v>
      </c>
    </row>
    <row r="40" spans="1:22" ht="15" customHeight="1" x14ac:dyDescent="0.25">
      <c r="A40" s="123"/>
      <c r="B40" s="3">
        <f t="shared" si="3"/>
        <v>34</v>
      </c>
      <c r="C40" s="3" t="s">
        <v>45</v>
      </c>
      <c r="D40" s="3">
        <v>18.5</v>
      </c>
      <c r="E40" s="5"/>
      <c r="F40" s="5"/>
      <c r="G40">
        <v>4.3099999999999999E-2</v>
      </c>
      <c r="H40">
        <v>0.1192</v>
      </c>
      <c r="I40">
        <v>4.0599999999999997E-2</v>
      </c>
      <c r="J40">
        <v>4.1000000000000003E-3</v>
      </c>
      <c r="K40">
        <v>0.11269999999999999</v>
      </c>
      <c r="L40">
        <v>0.2049</v>
      </c>
      <c r="M40">
        <v>7.7299999999999994E-2</v>
      </c>
      <c r="N40">
        <v>0.12470000000000001</v>
      </c>
      <c r="O40">
        <v>1.1668179645385399</v>
      </c>
      <c r="P40">
        <v>1.1935462948509239</v>
      </c>
      <c r="Q40">
        <v>1.1949261031865011</v>
      </c>
      <c r="R40">
        <v>1.195226493812809</v>
      </c>
      <c r="S40">
        <v>1.196416835081525</v>
      </c>
      <c r="T40">
        <v>1.196872970083535</v>
      </c>
      <c r="U40">
        <v>1.1970067394441679</v>
      </c>
      <c r="V40">
        <v>1.1970067394441679</v>
      </c>
    </row>
    <row r="41" spans="1:22" ht="15" customHeight="1" x14ac:dyDescent="0.25">
      <c r="A41" s="123"/>
      <c r="B41" s="3">
        <f t="shared" si="3"/>
        <v>35</v>
      </c>
      <c r="C41" s="3" t="s">
        <v>22</v>
      </c>
      <c r="D41" s="3">
        <v>7</v>
      </c>
      <c r="E41" s="5"/>
      <c r="F41" s="5"/>
      <c r="G41">
        <v>3.3500000000000002E-2</v>
      </c>
      <c r="H41">
        <v>0.12889999999999999</v>
      </c>
      <c r="I41">
        <v>2.9700000000000001E-2</v>
      </c>
      <c r="J41">
        <v>1.43E-2</v>
      </c>
      <c r="K41">
        <v>0.16470000000000001</v>
      </c>
      <c r="L41">
        <v>0.1174</v>
      </c>
      <c r="M41">
        <v>0.1045</v>
      </c>
      <c r="N41">
        <v>0.15129999999999999</v>
      </c>
      <c r="O41">
        <v>0.82254871042601418</v>
      </c>
      <c r="P41">
        <v>0.9528441824838646</v>
      </c>
      <c r="Q41">
        <v>1.0273509935879259</v>
      </c>
      <c r="R41">
        <v>1.0280480448542959</v>
      </c>
      <c r="S41">
        <v>1.0352690298943721</v>
      </c>
      <c r="T41">
        <v>1.0352733663334699</v>
      </c>
      <c r="U41">
        <v>1.035275242017698</v>
      </c>
      <c r="V41">
        <v>1.035275242017698</v>
      </c>
    </row>
    <row r="42" spans="1:22" ht="15" customHeight="1" x14ac:dyDescent="0.25">
      <c r="A42" s="123"/>
      <c r="B42" s="6">
        <f t="shared" si="3"/>
        <v>36</v>
      </c>
      <c r="C42" s="6" t="s">
        <v>37</v>
      </c>
      <c r="D42" s="6">
        <v>9</v>
      </c>
      <c r="E42" s="7"/>
      <c r="F42" s="7"/>
      <c r="G42">
        <v>6.6799999999999998E-2</v>
      </c>
      <c r="H42">
        <v>9.5399999999999999E-2</v>
      </c>
      <c r="I42">
        <v>6.7799999999999999E-2</v>
      </c>
      <c r="J42">
        <v>2.4299999999999999E-2</v>
      </c>
      <c r="K42">
        <v>0.12939999999999999</v>
      </c>
      <c r="L42">
        <v>0.151</v>
      </c>
      <c r="M42">
        <v>8.4099999999999994E-2</v>
      </c>
      <c r="N42">
        <v>0.13150000000000001</v>
      </c>
      <c r="O42">
        <v>1.435226504353416</v>
      </c>
      <c r="P42">
        <v>1.444050467095439</v>
      </c>
      <c r="Q42">
        <v>1.4998929244241379</v>
      </c>
      <c r="R42">
        <v>1.4998929273732371</v>
      </c>
      <c r="S42">
        <v>1.500197948303676</v>
      </c>
      <c r="T42">
        <v>1.5001982418400239</v>
      </c>
      <c r="U42">
        <v>1.5002238071249221</v>
      </c>
      <c r="V42">
        <v>1.5002238071249221</v>
      </c>
    </row>
    <row r="43" spans="1:22" ht="15" customHeight="1" x14ac:dyDescent="0.25">
      <c r="A43" s="119"/>
      <c r="B43" s="120"/>
      <c r="C43" s="120"/>
      <c r="D43" s="121"/>
      <c r="E43" s="4"/>
      <c r="F43" s="8"/>
      <c r="G43" s="9"/>
      <c r="H43" s="10"/>
      <c r="I43" s="10"/>
      <c r="J43" s="10"/>
      <c r="K43" s="10"/>
      <c r="L43" s="10"/>
      <c r="M43" s="10"/>
      <c r="N43" s="11"/>
    </row>
  </sheetData>
  <mergeCells count="15">
    <mergeCell ref="O1:V1"/>
    <mergeCell ref="O2:V2"/>
    <mergeCell ref="A33:D33"/>
    <mergeCell ref="A34:A42"/>
    <mergeCell ref="A43:D43"/>
    <mergeCell ref="A4:A12"/>
    <mergeCell ref="A13:D13"/>
    <mergeCell ref="A14:A22"/>
    <mergeCell ref="A23:D23"/>
    <mergeCell ref="A24:A3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3"/>
  <sheetViews>
    <sheetView zoomScale="60" zoomScaleNormal="60" workbookViewId="0">
      <selection activeCell="N29" sqref="N29"/>
    </sheetView>
  </sheetViews>
  <sheetFormatPr baseColWidth="10" defaultColWidth="8.88671875" defaultRowHeight="13.2" x14ac:dyDescent="0.25"/>
  <cols>
    <col min="1" max="1" width="11.5546875" style="15" customWidth="1"/>
    <col min="2" max="2" width="18.109375" style="15" customWidth="1"/>
    <col min="3" max="3" width="11.5546875" style="15" customWidth="1"/>
    <col min="4" max="4" width="17.33203125" style="15" customWidth="1"/>
    <col min="5" max="5" width="24.33203125" style="15" customWidth="1"/>
    <col min="6" max="6" width="14.6640625" style="15" customWidth="1"/>
    <col min="7" max="1025" width="11.5546875" style="15" customWidth="1"/>
  </cols>
  <sheetData>
    <row r="1" spans="1:22" ht="17.399999999999999" customHeight="1" x14ac:dyDescent="0.3">
      <c r="G1" s="124" t="s">
        <v>0</v>
      </c>
      <c r="H1" s="125"/>
      <c r="I1" s="125"/>
      <c r="J1" s="125"/>
      <c r="K1" s="125"/>
      <c r="L1" s="125"/>
      <c r="M1" s="125"/>
      <c r="N1" s="126"/>
      <c r="O1" s="117" t="s">
        <v>1</v>
      </c>
      <c r="P1" s="118"/>
      <c r="Q1" s="118"/>
      <c r="R1" s="118"/>
      <c r="S1" s="118"/>
      <c r="T1" s="118"/>
      <c r="U1" s="118"/>
      <c r="V1" s="118"/>
    </row>
    <row r="2" spans="1:22" ht="17.399999999999999" customHeight="1" x14ac:dyDescent="0.3">
      <c r="G2" s="127" t="s">
        <v>2</v>
      </c>
      <c r="H2" s="121"/>
      <c r="I2" s="128" t="s">
        <v>3</v>
      </c>
      <c r="J2" s="121"/>
      <c r="K2" s="128" t="s">
        <v>4</v>
      </c>
      <c r="L2" s="121"/>
      <c r="M2" s="128" t="s">
        <v>5</v>
      </c>
      <c r="N2" s="121"/>
      <c r="O2" s="117" t="s">
        <v>6</v>
      </c>
      <c r="P2" s="118"/>
      <c r="Q2" s="118"/>
      <c r="R2" s="118"/>
      <c r="S2" s="118"/>
      <c r="T2" s="118"/>
      <c r="U2" s="118"/>
      <c r="V2" s="118"/>
    </row>
    <row r="3" spans="1:22" ht="17.399999999999999" customHeight="1" x14ac:dyDescent="0.3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2" t="s">
        <v>13</v>
      </c>
      <c r="H3" s="1" t="s">
        <v>14</v>
      </c>
      <c r="I3" s="1" t="s">
        <v>13</v>
      </c>
      <c r="J3" s="1" t="s">
        <v>14</v>
      </c>
      <c r="K3" s="1" t="s">
        <v>13</v>
      </c>
      <c r="L3" s="1" t="s">
        <v>14</v>
      </c>
      <c r="M3" s="1" t="s">
        <v>13</v>
      </c>
      <c r="N3" s="1" t="s">
        <v>14</v>
      </c>
      <c r="O3" s="16">
        <v>2</v>
      </c>
      <c r="P3" s="16">
        <v>3</v>
      </c>
      <c r="Q3" s="16">
        <v>4</v>
      </c>
      <c r="R3" s="16">
        <v>5</v>
      </c>
      <c r="S3" s="16">
        <v>6</v>
      </c>
      <c r="T3" s="16">
        <v>7</v>
      </c>
      <c r="U3" s="16">
        <v>8</v>
      </c>
      <c r="V3" s="16">
        <v>9</v>
      </c>
    </row>
    <row r="4" spans="1:22" ht="15" customHeight="1" x14ac:dyDescent="0.25">
      <c r="A4" s="122" t="s">
        <v>124</v>
      </c>
      <c r="B4" s="3">
        <v>1</v>
      </c>
      <c r="C4" s="3" t="s">
        <v>20</v>
      </c>
      <c r="D4" s="3">
        <v>13.5</v>
      </c>
      <c r="E4" s="3"/>
      <c r="F4" s="3"/>
      <c r="G4">
        <v>1.2999999999999999E-2</v>
      </c>
      <c r="H4">
        <v>0.17499999999999999</v>
      </c>
      <c r="I4">
        <v>1.18E-2</v>
      </c>
      <c r="J4">
        <v>5.0999999999999997E-2</v>
      </c>
      <c r="K4">
        <v>0.14319999999999999</v>
      </c>
      <c r="L4">
        <v>0.12559999999999999</v>
      </c>
      <c r="M4">
        <v>8.9099999999999999E-2</v>
      </c>
      <c r="N4">
        <v>0.1293</v>
      </c>
      <c r="O4">
        <v>1.433460545044605</v>
      </c>
      <c r="P4">
        <v>1.591906605936408</v>
      </c>
      <c r="Q4">
        <v>1.5919092585255541</v>
      </c>
      <c r="R4">
        <v>1.592105622069371</v>
      </c>
      <c r="S4">
        <v>1.5940610852945041</v>
      </c>
      <c r="T4">
        <v>1.5986274171041051</v>
      </c>
      <c r="U4">
        <v>1.598665838370001</v>
      </c>
      <c r="V4">
        <v>1.598665838370001</v>
      </c>
    </row>
    <row r="5" spans="1:22" ht="15" customHeight="1" x14ac:dyDescent="0.25">
      <c r="A5" s="123"/>
      <c r="B5" s="3">
        <f t="shared" ref="B5:B12" si="0">B4+1</f>
        <v>2</v>
      </c>
      <c r="C5" s="3" t="s">
        <v>48</v>
      </c>
      <c r="D5" s="3">
        <v>13.5</v>
      </c>
      <c r="E5" s="3"/>
      <c r="F5" s="3"/>
      <c r="G5">
        <v>2.3E-3</v>
      </c>
      <c r="H5">
        <v>0.1643</v>
      </c>
      <c r="I5">
        <v>3.09E-2</v>
      </c>
      <c r="J5">
        <v>2.92E-2</v>
      </c>
      <c r="K5">
        <v>0.1206</v>
      </c>
      <c r="L5">
        <v>0.1633</v>
      </c>
      <c r="M5">
        <v>8.7800000000000003E-2</v>
      </c>
      <c r="N5">
        <v>0.1343</v>
      </c>
      <c r="O5">
        <v>0.40500048051329612</v>
      </c>
      <c r="P5">
        <v>0.71214090622442794</v>
      </c>
      <c r="Q5">
        <v>0.71242848188789087</v>
      </c>
      <c r="R5">
        <v>0.71242875711633369</v>
      </c>
      <c r="S5">
        <v>0.7213509230905526</v>
      </c>
      <c r="T5">
        <v>0.72135333798182111</v>
      </c>
      <c r="U5">
        <v>0.7213848838973721</v>
      </c>
      <c r="V5">
        <v>0.7213848838973721</v>
      </c>
    </row>
    <row r="6" spans="1:22" ht="15" customHeight="1" x14ac:dyDescent="0.25">
      <c r="A6" s="123"/>
      <c r="B6" s="3">
        <f t="shared" si="0"/>
        <v>3</v>
      </c>
      <c r="C6" s="3" t="s">
        <v>56</v>
      </c>
      <c r="D6" s="3">
        <v>7.5</v>
      </c>
      <c r="E6" s="3"/>
      <c r="F6" s="3"/>
      <c r="G6">
        <v>1.9900000000000001E-2</v>
      </c>
      <c r="H6">
        <v>0.1421</v>
      </c>
      <c r="I6">
        <v>6.0699999999999997E-2</v>
      </c>
      <c r="J6">
        <v>2.6800000000000001E-2</v>
      </c>
      <c r="K6">
        <v>0.12330000000000001</v>
      </c>
      <c r="L6">
        <v>0.16309999999999999</v>
      </c>
      <c r="M6">
        <v>7.6600000000000001E-2</v>
      </c>
      <c r="N6">
        <v>0.1198</v>
      </c>
      <c r="O6">
        <v>1.255121252737035</v>
      </c>
      <c r="P6">
        <v>1.3356552938072239</v>
      </c>
      <c r="Q6">
        <v>1.3367658676020471</v>
      </c>
      <c r="R6">
        <v>1.336941540722693</v>
      </c>
      <c r="S6">
        <v>1.339193340260584</v>
      </c>
      <c r="T6">
        <v>1.341458702792184</v>
      </c>
      <c r="U6">
        <v>1.341523509383691</v>
      </c>
      <c r="V6">
        <v>1.341523509383691</v>
      </c>
    </row>
    <row r="7" spans="1:22" ht="15" customHeight="1" x14ac:dyDescent="0.25">
      <c r="A7" s="123"/>
      <c r="B7" s="3">
        <f t="shared" si="0"/>
        <v>4</v>
      </c>
      <c r="C7" s="3" t="s">
        <v>47</v>
      </c>
      <c r="D7" s="3">
        <v>3</v>
      </c>
      <c r="E7" s="3"/>
      <c r="F7" s="3"/>
      <c r="G7">
        <v>2.24E-2</v>
      </c>
      <c r="H7">
        <v>0.1396</v>
      </c>
      <c r="I7">
        <v>6.0400000000000002E-2</v>
      </c>
      <c r="J7">
        <v>2.5100000000000001E-2</v>
      </c>
      <c r="K7">
        <v>0.121</v>
      </c>
      <c r="L7">
        <v>0.16520000000000001</v>
      </c>
      <c r="M7">
        <v>8.2500000000000004E-2</v>
      </c>
      <c r="N7">
        <v>0.12759999999999999</v>
      </c>
      <c r="O7">
        <v>1.0915790644155201</v>
      </c>
      <c r="P7">
        <v>1.1732006226475999</v>
      </c>
      <c r="Q7">
        <v>1.1732838435898181</v>
      </c>
      <c r="R7">
        <v>1.174461694164689</v>
      </c>
      <c r="S7">
        <v>1.1762462682672239</v>
      </c>
      <c r="T7">
        <v>1.176454653651261</v>
      </c>
      <c r="U7">
        <v>1.176470247180651</v>
      </c>
      <c r="V7">
        <v>1.176470247180651</v>
      </c>
    </row>
    <row r="8" spans="1:22" ht="15" customHeight="1" x14ac:dyDescent="0.25">
      <c r="A8" s="123"/>
      <c r="B8" s="3">
        <f t="shared" si="0"/>
        <v>5</v>
      </c>
      <c r="C8" s="3" t="s">
        <v>23</v>
      </c>
      <c r="D8" s="3">
        <v>2.8</v>
      </c>
      <c r="E8" s="3"/>
      <c r="F8" s="3"/>
      <c r="G8">
        <v>3.0499999999999999E-2</v>
      </c>
      <c r="H8">
        <v>0.13159999999999999</v>
      </c>
      <c r="I8">
        <v>6.7199999999999996E-2</v>
      </c>
      <c r="J8">
        <v>2.8199999999999999E-2</v>
      </c>
      <c r="K8">
        <v>0.13650000000000001</v>
      </c>
      <c r="L8">
        <v>0.13780000000000001</v>
      </c>
      <c r="M8">
        <v>7.7600000000000002E-2</v>
      </c>
      <c r="N8">
        <v>0.12239999999999999</v>
      </c>
      <c r="O8">
        <v>1.2870266516157951</v>
      </c>
      <c r="P8">
        <v>1.3435531164898771</v>
      </c>
      <c r="Q8">
        <v>1.345064522509019</v>
      </c>
      <c r="R8">
        <v>1.345426950048501</v>
      </c>
      <c r="S8">
        <v>1.34558441000784</v>
      </c>
      <c r="T8">
        <v>1.3458909648472399</v>
      </c>
      <c r="U8">
        <v>1.3461965369047</v>
      </c>
      <c r="V8">
        <v>1.3461965369047</v>
      </c>
    </row>
    <row r="9" spans="1:22" ht="15" customHeight="1" x14ac:dyDescent="0.25">
      <c r="A9" s="123"/>
      <c r="B9" s="3">
        <f t="shared" si="0"/>
        <v>6</v>
      </c>
      <c r="C9" s="3" t="s">
        <v>32</v>
      </c>
      <c r="D9" s="3">
        <v>8.5</v>
      </c>
      <c r="E9" s="3"/>
      <c r="F9" s="3"/>
      <c r="G9">
        <v>4.6699999999999998E-2</v>
      </c>
      <c r="H9">
        <v>0.1154</v>
      </c>
      <c r="I9">
        <v>8.9899999999999994E-2</v>
      </c>
      <c r="J9">
        <v>4.8500000000000001E-2</v>
      </c>
      <c r="K9">
        <v>0.15310000000000001</v>
      </c>
      <c r="L9">
        <v>0.1195</v>
      </c>
      <c r="M9">
        <v>6.9199999999999998E-2</v>
      </c>
      <c r="N9">
        <v>0.1096</v>
      </c>
      <c r="O9">
        <v>1.970602472162166</v>
      </c>
      <c r="P9">
        <v>1.9966883223707399</v>
      </c>
      <c r="Q9">
        <v>1.9972139813148431</v>
      </c>
      <c r="R9">
        <v>1.997870770951889</v>
      </c>
      <c r="S9">
        <v>1.9984285728415889</v>
      </c>
      <c r="T9">
        <v>1.998602712320958</v>
      </c>
      <c r="U9">
        <v>1.9987958158767829</v>
      </c>
      <c r="V9">
        <v>1.9987958158767829</v>
      </c>
    </row>
    <row r="10" spans="1:22" ht="15" customHeight="1" x14ac:dyDescent="0.25">
      <c r="A10" s="123"/>
      <c r="B10" s="3">
        <f t="shared" si="0"/>
        <v>7</v>
      </c>
      <c r="C10" s="3" t="s">
        <v>26</v>
      </c>
      <c r="D10" s="3">
        <v>6</v>
      </c>
      <c r="E10" s="3"/>
      <c r="F10" s="3"/>
      <c r="G10">
        <v>3.6700000000000003E-2</v>
      </c>
      <c r="H10">
        <v>0.12540000000000001</v>
      </c>
      <c r="I10">
        <v>8.6800000000000002E-2</v>
      </c>
      <c r="J10">
        <v>4.7100000000000003E-2</v>
      </c>
      <c r="K10">
        <v>0.11890000000000001</v>
      </c>
      <c r="L10">
        <v>0.23649999999999999</v>
      </c>
      <c r="M10">
        <v>5.8700000000000002E-2</v>
      </c>
      <c r="N10">
        <v>0.1</v>
      </c>
      <c r="O10">
        <v>1.645172049833278</v>
      </c>
      <c r="P10">
        <v>1.66791906558591</v>
      </c>
      <c r="Q10">
        <v>1.686616696021888</v>
      </c>
      <c r="R10">
        <v>1.702070312437171</v>
      </c>
      <c r="S10">
        <v>1.702120225863228</v>
      </c>
      <c r="T10">
        <v>1.7022319762577209</v>
      </c>
      <c r="U10">
        <v>1.702386958129523</v>
      </c>
      <c r="V10">
        <v>1.702386958129523</v>
      </c>
    </row>
    <row r="11" spans="1:22" ht="15" customHeight="1" x14ac:dyDescent="0.25">
      <c r="A11" s="123"/>
      <c r="B11" s="3">
        <f t="shared" si="0"/>
        <v>8</v>
      </c>
      <c r="C11" s="3" t="s">
        <v>79</v>
      </c>
      <c r="D11" s="3">
        <v>7</v>
      </c>
      <c r="E11" s="3"/>
      <c r="F11" s="3"/>
      <c r="G11">
        <v>6.08E-2</v>
      </c>
      <c r="H11">
        <v>0.1014</v>
      </c>
      <c r="I11">
        <v>0.1095</v>
      </c>
      <c r="J11">
        <v>6.7299999999999999E-2</v>
      </c>
      <c r="K11">
        <v>0.13239999999999999</v>
      </c>
      <c r="L11">
        <v>0.17430000000000001</v>
      </c>
      <c r="M11">
        <v>7.4399999999999994E-2</v>
      </c>
      <c r="N11">
        <v>0.1207</v>
      </c>
      <c r="O11">
        <v>1.91917705173001</v>
      </c>
      <c r="P11">
        <v>1.9288069324153381</v>
      </c>
      <c r="Q11">
        <v>1.928958667133619</v>
      </c>
      <c r="R11">
        <v>1.9293672613425821</v>
      </c>
      <c r="S11">
        <v>1.9294696586436231</v>
      </c>
      <c r="T11">
        <v>1.92951820002714</v>
      </c>
      <c r="U11">
        <v>1.929883432896121</v>
      </c>
      <c r="V11">
        <v>1.929883432896121</v>
      </c>
    </row>
    <row r="12" spans="1:22" ht="15" customHeight="1" x14ac:dyDescent="0.25">
      <c r="A12" s="123"/>
      <c r="B12" s="3">
        <f t="shared" si="0"/>
        <v>9</v>
      </c>
      <c r="C12" s="3" t="s">
        <v>36</v>
      </c>
      <c r="D12" s="3">
        <v>13.5</v>
      </c>
      <c r="E12" s="3"/>
      <c r="F12" s="3"/>
      <c r="G12">
        <v>6.2600000000000003E-2</v>
      </c>
      <c r="H12">
        <v>9.9500000000000005E-2</v>
      </c>
      <c r="I12">
        <v>0.1051</v>
      </c>
      <c r="J12">
        <v>6.25E-2</v>
      </c>
      <c r="K12">
        <v>0.14050000000000001</v>
      </c>
      <c r="L12">
        <v>0.1452</v>
      </c>
      <c r="M12">
        <v>7.0099999999999996E-2</v>
      </c>
      <c r="N12">
        <v>0.1154</v>
      </c>
      <c r="O12">
        <v>1.951776224883923</v>
      </c>
      <c r="P12">
        <v>1.959851611927119</v>
      </c>
      <c r="Q12">
        <v>1.9603975681398551</v>
      </c>
      <c r="R12">
        <v>1.960417042036503</v>
      </c>
      <c r="S12">
        <v>1.960792154567905</v>
      </c>
      <c r="T12">
        <v>1.960847798775941</v>
      </c>
      <c r="U12">
        <v>1.961130431371382</v>
      </c>
      <c r="V12">
        <v>1.961130431371382</v>
      </c>
    </row>
    <row r="13" spans="1:22" ht="15" customHeight="1" x14ac:dyDescent="0.25">
      <c r="A13" s="119"/>
      <c r="B13" s="120"/>
      <c r="C13" s="120"/>
      <c r="D13" s="121"/>
      <c r="E13" s="4" t="s">
        <v>119</v>
      </c>
      <c r="F13" s="4"/>
    </row>
    <row r="14" spans="1:22" ht="15" customHeight="1" x14ac:dyDescent="0.25">
      <c r="A14" s="122" t="s">
        <v>124</v>
      </c>
      <c r="B14" s="3">
        <f>B12+1</f>
        <v>10</v>
      </c>
      <c r="C14" s="3" t="s">
        <v>45</v>
      </c>
      <c r="D14" s="3">
        <v>35</v>
      </c>
      <c r="E14" s="3"/>
      <c r="F14" s="3"/>
      <c r="G14">
        <v>1.5299999999999999E-2</v>
      </c>
      <c r="H14">
        <v>0.14699999999999999</v>
      </c>
      <c r="I14">
        <v>2.52E-2</v>
      </c>
      <c r="J14">
        <v>1.9699999999999999E-2</v>
      </c>
      <c r="K14">
        <v>0.22789999999999999</v>
      </c>
      <c r="L14">
        <v>0.41070000000000001</v>
      </c>
      <c r="M14">
        <v>4.9299999999999997E-2</v>
      </c>
      <c r="N14">
        <v>9.6100000000000005E-2</v>
      </c>
      <c r="O14">
        <v>0.61473934769991578</v>
      </c>
      <c r="P14">
        <v>0.63988781270714601</v>
      </c>
      <c r="Q14">
        <v>0.97896015662459102</v>
      </c>
      <c r="R14">
        <v>0.98015914636748358</v>
      </c>
      <c r="S14">
        <v>0.98204763288637198</v>
      </c>
      <c r="T14">
        <v>0.98233487125570773</v>
      </c>
      <c r="U14">
        <v>0.98240492598081297</v>
      </c>
      <c r="V14">
        <v>0.98240492598081297</v>
      </c>
    </row>
    <row r="15" spans="1:22" ht="15" customHeight="1" x14ac:dyDescent="0.25">
      <c r="A15" s="123"/>
      <c r="B15" s="3">
        <f t="shared" ref="B15:B22" si="1">B14+1</f>
        <v>11</v>
      </c>
      <c r="C15" s="3" t="s">
        <v>21</v>
      </c>
      <c r="D15" s="3">
        <v>15</v>
      </c>
      <c r="E15" s="3"/>
      <c r="F15" s="3"/>
      <c r="G15">
        <v>5.4000000000000003E-3</v>
      </c>
      <c r="H15">
        <v>0.15679999999999999</v>
      </c>
      <c r="I15">
        <v>2.4199999999999999E-2</v>
      </c>
      <c r="J15">
        <v>2.5600000000000001E-2</v>
      </c>
      <c r="K15">
        <v>0.1094</v>
      </c>
      <c r="L15">
        <v>0.25669999999999998</v>
      </c>
      <c r="M15">
        <v>7.3700000000000002E-2</v>
      </c>
      <c r="N15">
        <v>0.121</v>
      </c>
      <c r="O15">
        <v>0.68081464032513594</v>
      </c>
      <c r="P15">
        <v>0.77413843754364653</v>
      </c>
      <c r="Q15">
        <v>0.79878359355890138</v>
      </c>
      <c r="R15">
        <v>0.79883223524174463</v>
      </c>
      <c r="S15">
        <v>0.80005678264802338</v>
      </c>
      <c r="T15">
        <v>0.80158215959585066</v>
      </c>
      <c r="U15">
        <v>0.80161198517254795</v>
      </c>
      <c r="V15">
        <v>0.80161198517254795</v>
      </c>
    </row>
    <row r="16" spans="1:22" ht="15" customHeight="1" x14ac:dyDescent="0.25">
      <c r="A16" s="123"/>
      <c r="B16" s="3">
        <f t="shared" si="1"/>
        <v>12</v>
      </c>
      <c r="C16" s="3" t="s">
        <v>45</v>
      </c>
      <c r="D16" s="3">
        <v>21.5</v>
      </c>
      <c r="E16" s="3"/>
      <c r="F16" s="3"/>
      <c r="G16">
        <v>1.7999999999999999E-2</v>
      </c>
      <c r="H16">
        <v>0.1799</v>
      </c>
      <c r="I16">
        <v>1.37E-2</v>
      </c>
      <c r="J16">
        <v>5.0200000000000002E-2</v>
      </c>
      <c r="K16">
        <v>0.1331</v>
      </c>
      <c r="L16">
        <v>0.27350000000000002</v>
      </c>
      <c r="M16">
        <v>8.5599999999999996E-2</v>
      </c>
      <c r="N16">
        <v>0.1331</v>
      </c>
      <c r="O16">
        <v>0.88501554877658206</v>
      </c>
      <c r="P16">
        <v>1.0554881101549121</v>
      </c>
      <c r="Q16">
        <v>1.0847635673626761</v>
      </c>
      <c r="R16">
        <v>1.084764598910134</v>
      </c>
      <c r="S16">
        <v>1.0873796927166981</v>
      </c>
      <c r="T16">
        <v>1.0879706126720581</v>
      </c>
      <c r="U16">
        <v>1.088408698659671</v>
      </c>
      <c r="V16">
        <v>1.088408698659671</v>
      </c>
    </row>
    <row r="17" spans="1:22" ht="15" customHeight="1" x14ac:dyDescent="0.25">
      <c r="A17" s="123"/>
      <c r="B17" s="3">
        <f t="shared" si="1"/>
        <v>13</v>
      </c>
      <c r="C17" s="3" t="s">
        <v>47</v>
      </c>
      <c r="D17" s="3">
        <v>7</v>
      </c>
      <c r="E17" s="3"/>
      <c r="F17" s="3"/>
      <c r="G17">
        <v>6.4000000000000003E-3</v>
      </c>
      <c r="H17">
        <v>0.16830000000000001</v>
      </c>
      <c r="I17">
        <v>1.7100000000000001E-2</v>
      </c>
      <c r="J17">
        <v>3.6700000000000003E-2</v>
      </c>
      <c r="K17">
        <v>0.1026</v>
      </c>
      <c r="L17">
        <v>0.23480000000000001</v>
      </c>
      <c r="M17">
        <v>7.5499999999999998E-2</v>
      </c>
      <c r="N17">
        <v>0.1229</v>
      </c>
      <c r="O17">
        <v>0.97925735164392946</v>
      </c>
      <c r="P17">
        <v>1.0762244133765471</v>
      </c>
      <c r="Q17">
        <v>1.0783784245757571</v>
      </c>
      <c r="R17">
        <v>1.079328172950915</v>
      </c>
      <c r="S17">
        <v>1.0816463720825571</v>
      </c>
      <c r="T17">
        <v>1.0834786137433039</v>
      </c>
      <c r="U17">
        <v>1.0835686459414979</v>
      </c>
      <c r="V17">
        <v>1.0835686459414979</v>
      </c>
    </row>
    <row r="18" spans="1:22" ht="15" customHeight="1" x14ac:dyDescent="0.25">
      <c r="A18" s="123"/>
      <c r="B18" s="3">
        <f t="shared" si="1"/>
        <v>14</v>
      </c>
      <c r="C18" s="3" t="s">
        <v>53</v>
      </c>
      <c r="D18" s="3">
        <v>6.5</v>
      </c>
      <c r="E18" s="3"/>
      <c r="F18" s="3"/>
      <c r="G18">
        <v>4.1000000000000003E-3</v>
      </c>
      <c r="H18">
        <v>0.15790000000000001</v>
      </c>
      <c r="I18">
        <v>2.47E-2</v>
      </c>
      <c r="J18">
        <v>2.6499999999999999E-2</v>
      </c>
      <c r="K18">
        <v>0.10829999999999999</v>
      </c>
      <c r="L18">
        <v>0.20949999999999999</v>
      </c>
      <c r="M18">
        <v>7.0499999999999993E-2</v>
      </c>
      <c r="N18">
        <v>0.1179</v>
      </c>
      <c r="O18">
        <v>0.91347489139151516</v>
      </c>
      <c r="P18">
        <v>1.005167826455786</v>
      </c>
      <c r="Q18">
        <v>1.0054808251406251</v>
      </c>
      <c r="R18">
        <v>1.0055021942681761</v>
      </c>
      <c r="S18">
        <v>1.005816593533216</v>
      </c>
      <c r="T18">
        <v>1.006212988086338</v>
      </c>
      <c r="U18">
        <v>1.0063037057163211</v>
      </c>
      <c r="V18">
        <v>1.0063037057163211</v>
      </c>
    </row>
    <row r="19" spans="1:22" ht="15" customHeight="1" x14ac:dyDescent="0.25">
      <c r="A19" s="123"/>
      <c r="B19" s="3">
        <f t="shared" si="1"/>
        <v>15</v>
      </c>
      <c r="C19" s="3" t="s">
        <v>18</v>
      </c>
      <c r="D19" s="3">
        <v>13</v>
      </c>
      <c r="E19" s="3"/>
      <c r="F19" s="3"/>
      <c r="G19">
        <v>2.5999999999999999E-3</v>
      </c>
      <c r="H19">
        <v>0.1636</v>
      </c>
      <c r="I19">
        <v>2.8799999999999999E-2</v>
      </c>
      <c r="J19">
        <v>2.8000000000000001E-2</v>
      </c>
      <c r="K19">
        <v>9.64E-2</v>
      </c>
      <c r="L19">
        <v>0.2044</v>
      </c>
      <c r="M19">
        <v>6.3100000000000003E-2</v>
      </c>
      <c r="N19">
        <v>0.1105</v>
      </c>
      <c r="O19">
        <v>0.85289755819070545</v>
      </c>
      <c r="P19">
        <v>0.94879926372340029</v>
      </c>
      <c r="Q19">
        <v>0.94946411038509815</v>
      </c>
      <c r="R19">
        <v>0.95615728137098432</v>
      </c>
      <c r="S19">
        <v>0.9596032632227306</v>
      </c>
      <c r="T19">
        <v>0.96006965438741398</v>
      </c>
      <c r="U19">
        <v>0.96035479368652632</v>
      </c>
      <c r="V19">
        <v>0.96035479368652632</v>
      </c>
    </row>
    <row r="20" spans="1:22" ht="15" customHeight="1" x14ac:dyDescent="0.25">
      <c r="A20" s="123"/>
      <c r="B20" s="3">
        <f t="shared" si="1"/>
        <v>16</v>
      </c>
      <c r="C20" s="3" t="s">
        <v>29</v>
      </c>
      <c r="D20" s="3">
        <v>11.5</v>
      </c>
      <c r="E20" s="3"/>
      <c r="F20" s="3"/>
      <c r="G20">
        <v>1.66E-2</v>
      </c>
      <c r="H20">
        <v>0.14549999999999999</v>
      </c>
      <c r="I20">
        <v>4.1300000000000003E-2</v>
      </c>
      <c r="J20">
        <v>1.5699999999999999E-2</v>
      </c>
      <c r="K20">
        <v>0.1003</v>
      </c>
      <c r="L20">
        <v>0.247</v>
      </c>
      <c r="M20">
        <v>6.93E-2</v>
      </c>
      <c r="N20">
        <v>0.1166</v>
      </c>
      <c r="O20">
        <v>1.1151346938597371</v>
      </c>
      <c r="P20">
        <v>1.147265447537561</v>
      </c>
      <c r="Q20">
        <v>1.153325816076179</v>
      </c>
      <c r="R20">
        <v>1.1533308551182051</v>
      </c>
      <c r="S20">
        <v>1.1556677663185031</v>
      </c>
      <c r="T20">
        <v>1.155671964714355</v>
      </c>
      <c r="U20">
        <v>1.1556732124854221</v>
      </c>
      <c r="V20">
        <v>1.1556732124854221</v>
      </c>
    </row>
    <row r="21" spans="1:22" ht="15" customHeight="1" x14ac:dyDescent="0.25">
      <c r="A21" s="123"/>
      <c r="B21" s="3">
        <f t="shared" si="1"/>
        <v>17</v>
      </c>
      <c r="C21" s="3" t="s">
        <v>47</v>
      </c>
      <c r="D21" s="3">
        <v>5.5</v>
      </c>
      <c r="E21" s="3"/>
      <c r="F21" s="3"/>
      <c r="G21">
        <v>1.1900000000000001E-2</v>
      </c>
      <c r="H21">
        <v>0.1502</v>
      </c>
      <c r="I21">
        <v>3.7499999999999999E-2</v>
      </c>
      <c r="J21">
        <v>1.8599999999999998E-2</v>
      </c>
      <c r="K21">
        <v>9.2600000000000002E-2</v>
      </c>
      <c r="L21">
        <v>0.23089999999999999</v>
      </c>
      <c r="M21">
        <v>6.3899999999999998E-2</v>
      </c>
      <c r="N21">
        <v>0.11119999999999999</v>
      </c>
      <c r="O21">
        <v>1.0510499079955991</v>
      </c>
      <c r="P21">
        <v>1.090709317830737</v>
      </c>
      <c r="Q21">
        <v>1.091664779536214</v>
      </c>
      <c r="R21">
        <v>1.092643395195664</v>
      </c>
      <c r="S21">
        <v>1.094757603665657</v>
      </c>
      <c r="T21">
        <v>1.094912890999201</v>
      </c>
      <c r="U21">
        <v>1.0949241792546129</v>
      </c>
      <c r="V21">
        <v>1.0949241792546129</v>
      </c>
    </row>
    <row r="22" spans="1:22" ht="15" customHeight="1" x14ac:dyDescent="0.25">
      <c r="A22" s="123"/>
      <c r="B22" s="3">
        <f t="shared" si="1"/>
        <v>18</v>
      </c>
      <c r="C22" s="3" t="s">
        <v>64</v>
      </c>
      <c r="D22" s="3">
        <v>8.5</v>
      </c>
      <c r="E22" s="3"/>
      <c r="F22" s="3"/>
      <c r="G22">
        <v>2.0899999999999998E-2</v>
      </c>
      <c r="H22">
        <v>0.14119999999999999</v>
      </c>
      <c r="I22">
        <v>5.6300000000000003E-2</v>
      </c>
      <c r="J22">
        <v>2.2200000000000001E-2</v>
      </c>
      <c r="K22">
        <v>8.7900000000000006E-2</v>
      </c>
      <c r="L22">
        <v>0.21049999999999999</v>
      </c>
      <c r="M22">
        <v>6.2199999999999998E-2</v>
      </c>
      <c r="N22">
        <v>0.1096</v>
      </c>
      <c r="O22">
        <v>1.186295035468192</v>
      </c>
      <c r="P22">
        <v>1.210613014307413</v>
      </c>
      <c r="Q22">
        <v>1.211216216545232</v>
      </c>
      <c r="R22">
        <v>1.215843880925159</v>
      </c>
      <c r="S22">
        <v>1.22037071538923</v>
      </c>
      <c r="T22">
        <v>1.2204212678121971</v>
      </c>
      <c r="U22">
        <v>1.220426161368775</v>
      </c>
      <c r="V22">
        <v>1.220426161368775</v>
      </c>
    </row>
    <row r="23" spans="1:22" ht="15" customHeight="1" x14ac:dyDescent="0.25">
      <c r="A23" s="119"/>
      <c r="B23" s="120"/>
      <c r="C23" s="120"/>
      <c r="D23" s="121"/>
      <c r="E23" s="4" t="s">
        <v>94</v>
      </c>
      <c r="F23" s="4"/>
    </row>
    <row r="24" spans="1:22" ht="15" customHeight="1" x14ac:dyDescent="0.25">
      <c r="A24" s="122" t="s">
        <v>124</v>
      </c>
      <c r="B24" s="3">
        <f>B22+1</f>
        <v>19</v>
      </c>
      <c r="C24" s="3" t="s">
        <v>16</v>
      </c>
      <c r="D24" s="3">
        <v>30</v>
      </c>
      <c r="E24" s="3"/>
      <c r="F24" s="3"/>
      <c r="G24">
        <v>6.1999999999999998E-3</v>
      </c>
      <c r="H24">
        <v>0.1681</v>
      </c>
      <c r="I24">
        <v>1.03E-2</v>
      </c>
      <c r="J24">
        <v>4.1000000000000002E-2</v>
      </c>
      <c r="K24">
        <v>8.7599999999999997E-2</v>
      </c>
      <c r="L24">
        <v>0.24410000000000001</v>
      </c>
      <c r="M24">
        <v>1.6E-2</v>
      </c>
      <c r="N24">
        <v>5.3699999999999998E-2</v>
      </c>
      <c r="O24">
        <v>0.63014501655901312</v>
      </c>
      <c r="P24">
        <v>0.66091029963227144</v>
      </c>
      <c r="Q24">
        <v>0.66149794956986196</v>
      </c>
      <c r="R24">
        <v>0.70222288552343037</v>
      </c>
      <c r="S24">
        <v>0.70795178586880714</v>
      </c>
      <c r="T24">
        <v>0.71089593776578197</v>
      </c>
      <c r="U24">
        <v>0.71101252816507265</v>
      </c>
      <c r="V24">
        <v>0.71101252816507265</v>
      </c>
    </row>
    <row r="25" spans="1:22" ht="15" customHeight="1" x14ac:dyDescent="0.25">
      <c r="A25" s="123"/>
      <c r="B25" s="3">
        <f t="shared" ref="B25:B32" si="2">B24+1</f>
        <v>20</v>
      </c>
      <c r="C25" s="3" t="s">
        <v>22</v>
      </c>
      <c r="D25" s="3">
        <v>7.5</v>
      </c>
      <c r="E25" s="3"/>
      <c r="F25" s="3"/>
      <c r="G25">
        <v>7.7000000000000002E-3</v>
      </c>
      <c r="H25">
        <v>0.15429999999999999</v>
      </c>
      <c r="I25">
        <v>2.8000000000000001E-2</v>
      </c>
      <c r="J25">
        <v>2.3099999999999999E-2</v>
      </c>
      <c r="K25">
        <v>9.7000000000000003E-2</v>
      </c>
      <c r="L25">
        <v>0.20599999999999999</v>
      </c>
      <c r="M25">
        <v>2.7699999999999999E-2</v>
      </c>
      <c r="N25">
        <v>7.4499999999999997E-2</v>
      </c>
      <c r="O25">
        <v>0.72461332585572791</v>
      </c>
      <c r="P25">
        <v>0.76773327396290347</v>
      </c>
      <c r="Q25">
        <v>0.77139407903408541</v>
      </c>
      <c r="R25">
        <v>0.78929530492968136</v>
      </c>
      <c r="S25">
        <v>0.79210932957624092</v>
      </c>
      <c r="T25">
        <v>0.79407576954835524</v>
      </c>
      <c r="U25">
        <v>0.7940789046030442</v>
      </c>
      <c r="V25">
        <v>0.7940789046030442</v>
      </c>
    </row>
    <row r="26" spans="1:22" ht="15" customHeight="1" x14ac:dyDescent="0.25">
      <c r="A26" s="123"/>
      <c r="B26" s="3">
        <f t="shared" si="2"/>
        <v>21</v>
      </c>
      <c r="C26" s="3" t="s">
        <v>96</v>
      </c>
      <c r="D26" s="3">
        <v>13</v>
      </c>
      <c r="E26" s="3"/>
      <c r="F26" s="3"/>
      <c r="G26">
        <v>1.4E-2</v>
      </c>
      <c r="H26">
        <v>0.17599999999999999</v>
      </c>
      <c r="I26">
        <v>1.3899999999999999E-2</v>
      </c>
      <c r="J26">
        <v>4.65E-2</v>
      </c>
      <c r="K26">
        <v>9.8199999999999996E-2</v>
      </c>
      <c r="L26">
        <v>0.20030000000000001</v>
      </c>
      <c r="M26">
        <v>6.0000000000000001E-3</v>
      </c>
      <c r="N26">
        <v>5.0200000000000002E-2</v>
      </c>
      <c r="O26">
        <v>0.24406169883549869</v>
      </c>
      <c r="P26">
        <v>0.48525728408320479</v>
      </c>
      <c r="Q26">
        <v>0.48526304237332613</v>
      </c>
      <c r="R26">
        <v>0.50630587279355233</v>
      </c>
      <c r="S26">
        <v>0.51700339106839088</v>
      </c>
      <c r="T26">
        <v>0.52707078622388448</v>
      </c>
      <c r="U26">
        <v>0.5275085881701076</v>
      </c>
      <c r="V26">
        <v>0.5275085881701076</v>
      </c>
    </row>
    <row r="27" spans="1:22" ht="15" customHeight="1" x14ac:dyDescent="0.25">
      <c r="A27" s="123"/>
      <c r="B27" s="3">
        <f t="shared" si="2"/>
        <v>22</v>
      </c>
      <c r="C27" s="3" t="s">
        <v>38</v>
      </c>
      <c r="D27" s="3">
        <v>7</v>
      </c>
      <c r="E27" s="3"/>
      <c r="F27" s="3"/>
      <c r="G27">
        <v>2.3300000000000001E-2</v>
      </c>
      <c r="H27">
        <v>0.13880000000000001</v>
      </c>
      <c r="I27">
        <v>4.6100000000000002E-2</v>
      </c>
      <c r="J27">
        <v>1.38E-2</v>
      </c>
      <c r="K27">
        <v>0.1328</v>
      </c>
      <c r="L27">
        <v>0.19919999999999999</v>
      </c>
      <c r="M27">
        <v>5.21E-2</v>
      </c>
      <c r="N27">
        <v>9.8599999999999993E-2</v>
      </c>
      <c r="O27">
        <v>0.90852976645595829</v>
      </c>
      <c r="P27">
        <v>0.98172096127935027</v>
      </c>
      <c r="Q27">
        <v>0.98496638381960178</v>
      </c>
      <c r="R27">
        <v>0.98660024802088331</v>
      </c>
      <c r="S27">
        <v>0.99467520711530966</v>
      </c>
      <c r="T27">
        <v>0.99559159009822285</v>
      </c>
      <c r="U27">
        <v>0.99567623967084817</v>
      </c>
      <c r="V27">
        <v>0.99567623967084817</v>
      </c>
    </row>
    <row r="28" spans="1:22" ht="15" customHeight="1" x14ac:dyDescent="0.25">
      <c r="A28" s="123"/>
      <c r="B28" s="3">
        <f t="shared" si="2"/>
        <v>23</v>
      </c>
      <c r="C28" s="3" t="s">
        <v>30</v>
      </c>
      <c r="D28" s="3">
        <v>14</v>
      </c>
      <c r="E28" s="3"/>
      <c r="F28" s="3"/>
      <c r="G28">
        <v>6.3E-3</v>
      </c>
      <c r="H28">
        <v>0.15590000000000001</v>
      </c>
      <c r="I28">
        <v>2.5700000000000001E-2</v>
      </c>
      <c r="J28">
        <v>2.6100000000000002E-2</v>
      </c>
      <c r="K28">
        <v>0.13300000000000001</v>
      </c>
      <c r="L28">
        <v>0.18720000000000001</v>
      </c>
      <c r="M28">
        <v>7.22E-2</v>
      </c>
      <c r="N28">
        <v>0.1196</v>
      </c>
      <c r="O28">
        <v>1.000440177442893</v>
      </c>
      <c r="P28">
        <v>1.115101550276568</v>
      </c>
      <c r="Q28">
        <v>1.115656969519139</v>
      </c>
      <c r="R28">
        <v>1.115752003046381</v>
      </c>
      <c r="S28">
        <v>1.116890671489515</v>
      </c>
      <c r="T28">
        <v>1.1187256637221721</v>
      </c>
      <c r="U28">
        <v>1.118857109046683</v>
      </c>
      <c r="V28">
        <v>1.118857109046683</v>
      </c>
    </row>
    <row r="29" spans="1:22" ht="15" customHeight="1" x14ac:dyDescent="0.25">
      <c r="A29" s="123"/>
      <c r="B29" s="3">
        <f t="shared" si="2"/>
        <v>24</v>
      </c>
      <c r="C29" s="3" t="s">
        <v>29</v>
      </c>
      <c r="D29" s="3">
        <v>13</v>
      </c>
      <c r="E29" s="3"/>
      <c r="F29" s="3"/>
      <c r="G29">
        <v>2.23E-2</v>
      </c>
      <c r="H29">
        <v>0.13969999999999999</v>
      </c>
      <c r="I29">
        <v>4.7899999999999998E-2</v>
      </c>
      <c r="J29">
        <v>1.55E-2</v>
      </c>
      <c r="K29">
        <v>0.1177</v>
      </c>
      <c r="L29">
        <v>0.29599999999999999</v>
      </c>
      <c r="M29">
        <v>0.03</v>
      </c>
      <c r="N29">
        <v>7.2800000000000004E-2</v>
      </c>
      <c r="O29">
        <v>1.2657670282803191</v>
      </c>
      <c r="P29">
        <v>1.26769597290706</v>
      </c>
      <c r="Q29">
        <v>1.280634521819737</v>
      </c>
      <c r="R29">
        <v>1.29121498263957</v>
      </c>
      <c r="S29">
        <v>1.291442885351529</v>
      </c>
      <c r="T29">
        <v>1.291668567361274</v>
      </c>
      <c r="U29">
        <v>1.2921388722739671</v>
      </c>
      <c r="V29">
        <v>1.2921388722739671</v>
      </c>
    </row>
    <row r="30" spans="1:22" ht="15" customHeight="1" x14ac:dyDescent="0.25">
      <c r="A30" s="123"/>
      <c r="B30" s="3">
        <f t="shared" si="2"/>
        <v>25</v>
      </c>
      <c r="C30" s="3" t="s">
        <v>102</v>
      </c>
      <c r="D30" s="3">
        <v>18</v>
      </c>
      <c r="E30" s="3"/>
      <c r="F30" s="3"/>
      <c r="G30">
        <v>3.15E-2</v>
      </c>
      <c r="H30">
        <v>0.1305</v>
      </c>
      <c r="I30">
        <v>4.0899999999999999E-2</v>
      </c>
      <c r="J30">
        <v>5.4999999999999997E-3</v>
      </c>
      <c r="K30">
        <v>9.7299999999999998E-2</v>
      </c>
      <c r="L30">
        <v>0.1817</v>
      </c>
      <c r="M30">
        <v>3.5900000000000001E-2</v>
      </c>
      <c r="N30">
        <v>8.2299999999999998E-2</v>
      </c>
      <c r="O30">
        <v>1.195169290972238</v>
      </c>
      <c r="P30">
        <v>1.1997092573586721</v>
      </c>
      <c r="Q30">
        <v>1.205270538091987</v>
      </c>
      <c r="R30">
        <v>1.20741785986122</v>
      </c>
      <c r="S30">
        <v>1.213508450353012</v>
      </c>
      <c r="T30">
        <v>1.213700497270146</v>
      </c>
      <c r="U30">
        <v>1.213795074651244</v>
      </c>
      <c r="V30">
        <v>1.213795074651244</v>
      </c>
    </row>
    <row r="31" spans="1:22" ht="15" customHeight="1" x14ac:dyDescent="0.25">
      <c r="A31" s="123"/>
      <c r="B31" s="3">
        <f t="shared" si="2"/>
        <v>26</v>
      </c>
      <c r="C31" s="3" t="s">
        <v>47</v>
      </c>
      <c r="D31" s="3">
        <v>5.5</v>
      </c>
      <c r="E31" s="3"/>
      <c r="F31" s="3"/>
      <c r="G31">
        <v>9.7000000000000003E-3</v>
      </c>
      <c r="H31">
        <v>0.15229999999999999</v>
      </c>
      <c r="I31">
        <v>3.1699999999999999E-2</v>
      </c>
      <c r="J31">
        <v>2.12E-2</v>
      </c>
      <c r="K31">
        <v>0.1168</v>
      </c>
      <c r="L31">
        <v>0.17349999999999999</v>
      </c>
      <c r="M31">
        <v>6.4299999999999996E-2</v>
      </c>
      <c r="N31">
        <v>0.11169999999999999</v>
      </c>
      <c r="O31">
        <v>0.92483939394901304</v>
      </c>
      <c r="P31">
        <v>1.0107379258035789</v>
      </c>
      <c r="Q31">
        <v>1.013610490805158</v>
      </c>
      <c r="R31">
        <v>1.01456839278695</v>
      </c>
      <c r="S31">
        <v>1.014674026874629</v>
      </c>
      <c r="T31">
        <v>1.014982861798674</v>
      </c>
      <c r="U31">
        <v>1.0150182428489309</v>
      </c>
      <c r="V31">
        <v>1.0150182428489309</v>
      </c>
    </row>
    <row r="32" spans="1:22" ht="15" customHeight="1" x14ac:dyDescent="0.25">
      <c r="A32" s="123"/>
      <c r="B32" s="3">
        <f t="shared" si="2"/>
        <v>27</v>
      </c>
      <c r="C32" s="3" t="s">
        <v>91</v>
      </c>
      <c r="D32" s="3">
        <v>14</v>
      </c>
      <c r="E32" s="3"/>
      <c r="F32" s="3"/>
      <c r="G32">
        <v>4.07E-2</v>
      </c>
      <c r="H32">
        <v>0.12139999999999999</v>
      </c>
      <c r="I32">
        <v>7.2900000000000006E-2</v>
      </c>
      <c r="J32">
        <v>3.2500000000000001E-2</v>
      </c>
      <c r="K32">
        <v>0.1142</v>
      </c>
      <c r="L32">
        <v>0.16819999999999999</v>
      </c>
      <c r="M32">
        <v>7.2300000000000003E-2</v>
      </c>
      <c r="N32">
        <v>0.1198</v>
      </c>
      <c r="O32">
        <v>1.5203554310256211</v>
      </c>
      <c r="P32">
        <v>1.5354447284971851</v>
      </c>
      <c r="Q32">
        <v>1.5397171081287131</v>
      </c>
      <c r="R32">
        <v>1.5403631207785671</v>
      </c>
      <c r="S32">
        <v>1.541202437572885</v>
      </c>
      <c r="T32">
        <v>1.5412883113932201</v>
      </c>
      <c r="U32">
        <v>1.5417380599162021</v>
      </c>
      <c r="V32">
        <v>1.5417380599162021</v>
      </c>
    </row>
    <row r="33" spans="1:22" ht="15" customHeight="1" x14ac:dyDescent="0.25">
      <c r="A33" s="119"/>
      <c r="B33" s="120"/>
      <c r="C33" s="120"/>
      <c r="D33" s="121"/>
      <c r="E33" s="4" t="s">
        <v>94</v>
      </c>
      <c r="F33" s="4"/>
    </row>
    <row r="34" spans="1:22" ht="15" customHeight="1" x14ac:dyDescent="0.25">
      <c r="A34" s="122" t="s">
        <v>124</v>
      </c>
      <c r="B34" s="3">
        <f>B32+1</f>
        <v>28</v>
      </c>
      <c r="C34" s="3" t="s">
        <v>83</v>
      </c>
      <c r="D34" s="3">
        <v>21.5</v>
      </c>
      <c r="E34" s="3"/>
      <c r="F34" s="3"/>
      <c r="G34">
        <v>9.9000000000000008E-3</v>
      </c>
      <c r="H34">
        <v>0.1719</v>
      </c>
      <c r="I34">
        <v>1.11E-2</v>
      </c>
      <c r="J34">
        <v>4.5900000000000003E-2</v>
      </c>
      <c r="K34">
        <v>0.14069999999999999</v>
      </c>
      <c r="L34">
        <v>0.1754</v>
      </c>
      <c r="M34">
        <v>4.9099999999999998E-2</v>
      </c>
      <c r="N34">
        <v>9.6500000000000002E-2</v>
      </c>
      <c r="O34">
        <v>0.45490848936626432</v>
      </c>
      <c r="P34">
        <v>0.74742326251236613</v>
      </c>
      <c r="Q34">
        <v>0.74742367797834541</v>
      </c>
      <c r="R34">
        <v>0.751855605757906</v>
      </c>
      <c r="S34">
        <v>0.75663206781217285</v>
      </c>
      <c r="T34">
        <v>0.76210026941497555</v>
      </c>
      <c r="U34">
        <v>0.76267520340362327</v>
      </c>
      <c r="V34">
        <v>0.76267520340362327</v>
      </c>
    </row>
    <row r="35" spans="1:22" ht="15" customHeight="1" x14ac:dyDescent="0.25">
      <c r="A35" s="123"/>
      <c r="B35" s="3">
        <f t="shared" ref="B35:B42" si="3">B34+1</f>
        <v>29</v>
      </c>
      <c r="C35" s="3" t="s">
        <v>36</v>
      </c>
      <c r="D35" s="3">
        <v>12</v>
      </c>
      <c r="E35" s="3"/>
      <c r="F35" s="3"/>
      <c r="G35">
        <v>1.77E-2</v>
      </c>
      <c r="H35">
        <v>0.17960000000000001</v>
      </c>
      <c r="I35">
        <v>2.0899999999999998E-2</v>
      </c>
      <c r="J35">
        <v>4.6699999999999998E-2</v>
      </c>
      <c r="K35">
        <v>0.12</v>
      </c>
      <c r="L35">
        <v>0.1885</v>
      </c>
      <c r="M35">
        <v>3.8399999999999997E-2</v>
      </c>
      <c r="N35">
        <v>8.5800000000000001E-2</v>
      </c>
      <c r="O35">
        <v>0.43055111252541578</v>
      </c>
      <c r="P35">
        <v>0.74024771271360756</v>
      </c>
      <c r="Q35">
        <v>0.74025014808738698</v>
      </c>
      <c r="R35">
        <v>0.74664104593221481</v>
      </c>
      <c r="S35">
        <v>0.7466840141469947</v>
      </c>
      <c r="T35">
        <v>0.75575572634943666</v>
      </c>
      <c r="U35">
        <v>0.75629674055083451</v>
      </c>
      <c r="V35">
        <v>0.75629674055083451</v>
      </c>
    </row>
    <row r="36" spans="1:22" ht="15" customHeight="1" x14ac:dyDescent="0.25">
      <c r="A36" s="123"/>
      <c r="B36" s="3">
        <f t="shared" si="3"/>
        <v>30</v>
      </c>
      <c r="C36" s="3" t="s">
        <v>80</v>
      </c>
      <c r="D36" s="3">
        <v>12</v>
      </c>
      <c r="E36" s="3"/>
      <c r="F36" s="3"/>
      <c r="G36">
        <v>5.7000000000000002E-3</v>
      </c>
      <c r="H36">
        <v>0.15640000000000001</v>
      </c>
      <c r="I36">
        <v>2.4799999999999999E-2</v>
      </c>
      <c r="J36">
        <v>2.64E-2</v>
      </c>
      <c r="K36">
        <v>0.12039999999999999</v>
      </c>
      <c r="L36">
        <v>0.19989999999999999</v>
      </c>
      <c r="M36">
        <v>4.8599999999999997E-2</v>
      </c>
      <c r="N36">
        <v>9.5699999999999993E-2</v>
      </c>
      <c r="O36">
        <v>0.92646718052776611</v>
      </c>
      <c r="P36">
        <v>1.015352012322819</v>
      </c>
      <c r="Q36">
        <v>1.015359656587552</v>
      </c>
      <c r="R36">
        <v>1.0153715293894221</v>
      </c>
      <c r="S36">
        <v>1.0173449524166069</v>
      </c>
      <c r="T36">
        <v>1.018072161349191</v>
      </c>
      <c r="U36">
        <v>1.0180755647214521</v>
      </c>
      <c r="V36">
        <v>1.0180755647214521</v>
      </c>
    </row>
    <row r="37" spans="1:22" ht="15" customHeight="1" x14ac:dyDescent="0.25">
      <c r="A37" s="123"/>
      <c r="B37" s="3">
        <f t="shared" si="3"/>
        <v>31</v>
      </c>
      <c r="C37" s="12" t="s">
        <v>50</v>
      </c>
      <c r="D37" s="3">
        <v>1</v>
      </c>
      <c r="E37" s="3"/>
      <c r="F37" s="3"/>
      <c r="G37">
        <v>7.1999999999999998E-3</v>
      </c>
      <c r="H37">
        <v>0.15490000000000001</v>
      </c>
      <c r="I37">
        <v>2.41E-2</v>
      </c>
      <c r="J37">
        <v>2.5100000000000001E-2</v>
      </c>
      <c r="K37">
        <v>0.125</v>
      </c>
      <c r="L37">
        <v>0.19289999999999999</v>
      </c>
      <c r="M37">
        <v>6.7699999999999996E-2</v>
      </c>
      <c r="N37">
        <v>0.11509999999999999</v>
      </c>
      <c r="O37">
        <v>0.71065951184474363</v>
      </c>
      <c r="P37">
        <v>0.84769565819500892</v>
      </c>
      <c r="Q37">
        <v>0.84831918489382108</v>
      </c>
      <c r="R37">
        <v>0.84954437529925564</v>
      </c>
      <c r="S37">
        <v>0.85077853762163069</v>
      </c>
      <c r="T37">
        <v>0.85111635880455361</v>
      </c>
      <c r="U37">
        <v>0.85131716982643413</v>
      </c>
      <c r="V37">
        <v>0.85131716982643413</v>
      </c>
    </row>
    <row r="38" spans="1:22" ht="15" customHeight="1" x14ac:dyDescent="0.25">
      <c r="A38" s="123"/>
      <c r="B38" s="3">
        <f t="shared" si="3"/>
        <v>32</v>
      </c>
      <c r="C38" s="3" t="s">
        <v>77</v>
      </c>
      <c r="D38" s="3">
        <v>20</v>
      </c>
      <c r="E38" s="3"/>
      <c r="F38" s="3"/>
      <c r="G38">
        <v>3.4000000000000002E-2</v>
      </c>
      <c r="H38">
        <v>0.12809999999999999</v>
      </c>
      <c r="I38">
        <v>6.6100000000000006E-2</v>
      </c>
      <c r="J38">
        <v>2.6800000000000001E-2</v>
      </c>
      <c r="K38">
        <v>0.1154</v>
      </c>
      <c r="L38">
        <v>0.21640000000000001</v>
      </c>
      <c r="M38">
        <v>6.9500000000000006E-2</v>
      </c>
      <c r="N38">
        <v>0.1169</v>
      </c>
      <c r="O38">
        <v>1.4445374040150001</v>
      </c>
      <c r="P38">
        <v>1.4661795570212801</v>
      </c>
      <c r="Q38">
        <v>1.4670966981429701</v>
      </c>
      <c r="R38">
        <v>1.467138334588711</v>
      </c>
      <c r="S38">
        <v>1.467526606993224</v>
      </c>
      <c r="T38">
        <v>1.4678170415150531</v>
      </c>
      <c r="U38">
        <v>1.467872015476539</v>
      </c>
      <c r="V38">
        <v>1.467872015476539</v>
      </c>
    </row>
    <row r="39" spans="1:22" ht="15" customHeight="1" x14ac:dyDescent="0.25">
      <c r="A39" s="123"/>
      <c r="B39" s="3">
        <f t="shared" si="3"/>
        <v>33</v>
      </c>
      <c r="C39" s="3" t="s">
        <v>18</v>
      </c>
      <c r="D39" s="3">
        <v>11</v>
      </c>
      <c r="E39" s="3"/>
      <c r="F39" s="3"/>
      <c r="G39">
        <v>4.1000000000000002E-2</v>
      </c>
      <c r="H39">
        <v>0.1211</v>
      </c>
      <c r="I39">
        <v>6.2300000000000001E-2</v>
      </c>
      <c r="J39">
        <v>2.0799999999999999E-2</v>
      </c>
      <c r="K39">
        <v>0.1348</v>
      </c>
      <c r="L39">
        <v>0.21429999999999999</v>
      </c>
      <c r="M39">
        <v>6.9900000000000004E-2</v>
      </c>
      <c r="N39">
        <v>0.1173</v>
      </c>
      <c r="O39">
        <v>1.401390331288066</v>
      </c>
      <c r="P39">
        <v>1.4249249429954289</v>
      </c>
      <c r="Q39">
        <v>1.428288438473253</v>
      </c>
      <c r="R39">
        <v>1.4305307187662311</v>
      </c>
      <c r="S39">
        <v>1.433609915696739</v>
      </c>
      <c r="T39">
        <v>1.4339583705346139</v>
      </c>
      <c r="U39">
        <v>1.434072629774567</v>
      </c>
      <c r="V39">
        <v>1.434072629774567</v>
      </c>
    </row>
    <row r="40" spans="1:22" ht="15" customHeight="1" x14ac:dyDescent="0.25">
      <c r="A40" s="123"/>
      <c r="B40" s="3">
        <f t="shared" si="3"/>
        <v>34</v>
      </c>
      <c r="C40" s="3" t="s">
        <v>16</v>
      </c>
      <c r="D40" s="3">
        <v>19</v>
      </c>
      <c r="E40" s="5"/>
      <c r="F40" s="5"/>
      <c r="G40">
        <v>4.7000000000000002E-3</v>
      </c>
      <c r="H40">
        <v>0.1573</v>
      </c>
      <c r="I40">
        <v>2.7300000000000001E-2</v>
      </c>
      <c r="J40">
        <v>2.53E-2</v>
      </c>
      <c r="K40">
        <v>0.1197</v>
      </c>
      <c r="L40">
        <v>0.1895</v>
      </c>
      <c r="M40">
        <v>3.9399999999999998E-2</v>
      </c>
      <c r="N40">
        <v>8.5800000000000001E-2</v>
      </c>
      <c r="O40">
        <v>0.48522735441808201</v>
      </c>
      <c r="P40">
        <v>0.65936758085993086</v>
      </c>
      <c r="Q40">
        <v>0.66166108158145975</v>
      </c>
      <c r="R40">
        <v>0.66307677673775378</v>
      </c>
      <c r="S40">
        <v>0.66814181330016953</v>
      </c>
      <c r="T40">
        <v>0.67006671681530794</v>
      </c>
      <c r="U40">
        <v>0.67016229696787122</v>
      </c>
      <c r="V40">
        <v>0.67016229696787122</v>
      </c>
    </row>
    <row r="41" spans="1:22" ht="15" customHeight="1" x14ac:dyDescent="0.25">
      <c r="A41" s="123"/>
      <c r="B41" s="3">
        <f t="shared" si="3"/>
        <v>35</v>
      </c>
      <c r="C41" s="3" t="s">
        <v>64</v>
      </c>
      <c r="D41" s="3">
        <v>5</v>
      </c>
      <c r="E41" s="5"/>
      <c r="F41" s="5"/>
      <c r="G41">
        <v>3.2000000000000001E-2</v>
      </c>
      <c r="H41">
        <v>0.13039999999999999</v>
      </c>
      <c r="I41">
        <v>5.2200000000000003E-2</v>
      </c>
      <c r="J41">
        <v>1.55E-2</v>
      </c>
      <c r="K41">
        <v>0.13200000000000001</v>
      </c>
      <c r="L41">
        <v>0.18110000000000001</v>
      </c>
      <c r="M41">
        <v>5.4699999999999999E-2</v>
      </c>
      <c r="N41">
        <v>0.1021</v>
      </c>
      <c r="O41">
        <v>1.1359278087345079</v>
      </c>
      <c r="P41">
        <v>1.179384454098789</v>
      </c>
      <c r="Q41">
        <v>1.17941361546571</v>
      </c>
      <c r="R41">
        <v>1.180228511901366</v>
      </c>
      <c r="S41">
        <v>1.1853601465516459</v>
      </c>
      <c r="T41">
        <v>1.185409199482917</v>
      </c>
      <c r="U41">
        <v>1.1873043883387231</v>
      </c>
      <c r="V41">
        <v>1.1873043883387231</v>
      </c>
    </row>
    <row r="42" spans="1:22" ht="15" customHeight="1" x14ac:dyDescent="0.25">
      <c r="A42" s="123"/>
      <c r="B42" s="6">
        <f t="shared" si="3"/>
        <v>36</v>
      </c>
      <c r="C42" s="6" t="s">
        <v>64</v>
      </c>
      <c r="D42" s="6">
        <v>3</v>
      </c>
      <c r="E42" s="7"/>
      <c r="F42" s="7"/>
      <c r="G42">
        <v>3.0999999999999999E-3</v>
      </c>
      <c r="H42">
        <v>0.16259999999999999</v>
      </c>
      <c r="I42">
        <v>1.89E-2</v>
      </c>
      <c r="J42">
        <v>3.4599999999999999E-2</v>
      </c>
      <c r="K42">
        <v>0.13189999999999999</v>
      </c>
      <c r="L42">
        <v>0.18149999999999999</v>
      </c>
      <c r="M42">
        <v>5.8500000000000003E-2</v>
      </c>
      <c r="N42">
        <v>0.10589999999999999</v>
      </c>
      <c r="O42">
        <v>0.50063967328299075</v>
      </c>
      <c r="P42">
        <v>0.73688585665060591</v>
      </c>
      <c r="Q42">
        <v>0.73688725327257154</v>
      </c>
      <c r="R42">
        <v>0.73709071189573638</v>
      </c>
      <c r="S42">
        <v>0.741613492167291</v>
      </c>
      <c r="T42">
        <v>0.74184741494166651</v>
      </c>
      <c r="U42">
        <v>0.74331761636655491</v>
      </c>
      <c r="V42">
        <v>0.74331761636655491</v>
      </c>
    </row>
    <row r="43" spans="1:22" ht="15" customHeight="1" x14ac:dyDescent="0.25">
      <c r="A43" s="119"/>
      <c r="B43" s="120"/>
      <c r="C43" s="120"/>
      <c r="D43" s="121"/>
      <c r="E43" s="4"/>
      <c r="F43" s="8"/>
      <c r="G43" s="9"/>
      <c r="H43" s="10"/>
      <c r="I43" s="10"/>
      <c r="J43" s="10"/>
      <c r="K43" s="10"/>
      <c r="L43" s="10"/>
      <c r="M43" s="10"/>
      <c r="N43" s="11"/>
    </row>
  </sheetData>
  <mergeCells count="15">
    <mergeCell ref="O1:V1"/>
    <mergeCell ref="O2:V2"/>
    <mergeCell ref="A33:D33"/>
    <mergeCell ref="A34:A42"/>
    <mergeCell ref="A43:D43"/>
    <mergeCell ref="A4:A12"/>
    <mergeCell ref="A13:D13"/>
    <mergeCell ref="A14:A22"/>
    <mergeCell ref="A23:D23"/>
    <mergeCell ref="A24:A3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3"/>
  <sheetViews>
    <sheetView zoomScale="60" zoomScaleNormal="60" workbookViewId="0">
      <selection activeCell="N29" sqref="N29"/>
    </sheetView>
  </sheetViews>
  <sheetFormatPr baseColWidth="10" defaultColWidth="8.88671875" defaultRowHeight="13.2" x14ac:dyDescent="0.25"/>
  <cols>
    <col min="1" max="1" width="11.5546875" style="15" customWidth="1"/>
    <col min="2" max="2" width="18.109375" style="15" customWidth="1"/>
    <col min="3" max="3" width="11.5546875" style="15" customWidth="1"/>
    <col min="4" max="4" width="17.33203125" style="15" customWidth="1"/>
    <col min="5" max="5" width="23" style="15" customWidth="1"/>
    <col min="6" max="6" width="14.6640625" style="15" customWidth="1"/>
    <col min="7" max="1025" width="11.5546875" style="15" customWidth="1"/>
  </cols>
  <sheetData>
    <row r="1" spans="1:22" ht="17.399999999999999" customHeight="1" x14ac:dyDescent="0.3">
      <c r="G1" s="124" t="s">
        <v>0</v>
      </c>
      <c r="H1" s="125"/>
      <c r="I1" s="125"/>
      <c r="J1" s="125"/>
      <c r="K1" s="125"/>
      <c r="L1" s="125"/>
      <c r="M1" s="125"/>
      <c r="N1" s="126"/>
      <c r="O1" s="117" t="s">
        <v>1</v>
      </c>
      <c r="P1" s="118"/>
      <c r="Q1" s="118"/>
      <c r="R1" s="118"/>
      <c r="S1" s="118"/>
      <c r="T1" s="118"/>
      <c r="U1" s="118"/>
      <c r="V1" s="118"/>
    </row>
    <row r="2" spans="1:22" ht="17.399999999999999" customHeight="1" x14ac:dyDescent="0.3">
      <c r="G2" s="127" t="s">
        <v>2</v>
      </c>
      <c r="H2" s="121"/>
      <c r="I2" s="128" t="s">
        <v>3</v>
      </c>
      <c r="J2" s="121"/>
      <c r="K2" s="128" t="s">
        <v>4</v>
      </c>
      <c r="L2" s="121"/>
      <c r="M2" s="128" t="s">
        <v>5</v>
      </c>
      <c r="N2" s="121"/>
      <c r="O2" s="117" t="s">
        <v>6</v>
      </c>
      <c r="P2" s="118"/>
      <c r="Q2" s="118"/>
      <c r="R2" s="118"/>
      <c r="S2" s="118"/>
      <c r="T2" s="118"/>
      <c r="U2" s="118"/>
      <c r="V2" s="118"/>
    </row>
    <row r="3" spans="1:22" ht="17.399999999999999" customHeight="1" x14ac:dyDescent="0.3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2" t="s">
        <v>13</v>
      </c>
      <c r="H3" s="1" t="s">
        <v>14</v>
      </c>
      <c r="I3" s="1" t="s">
        <v>13</v>
      </c>
      <c r="J3" s="1" t="s">
        <v>14</v>
      </c>
      <c r="K3" s="1" t="s">
        <v>13</v>
      </c>
      <c r="L3" s="1" t="s">
        <v>14</v>
      </c>
      <c r="M3" s="1" t="s">
        <v>13</v>
      </c>
      <c r="N3" s="1" t="s">
        <v>14</v>
      </c>
      <c r="O3" s="16">
        <v>2</v>
      </c>
      <c r="P3" s="16">
        <v>3</v>
      </c>
      <c r="Q3" s="16">
        <v>4</v>
      </c>
      <c r="R3" s="16">
        <v>5</v>
      </c>
      <c r="S3" s="16">
        <v>6</v>
      </c>
      <c r="T3" s="16">
        <v>7</v>
      </c>
      <c r="U3" s="16">
        <v>8</v>
      </c>
      <c r="V3" s="16">
        <v>9</v>
      </c>
    </row>
    <row r="4" spans="1:22" ht="15" customHeight="1" x14ac:dyDescent="0.25">
      <c r="A4" s="122" t="s">
        <v>124</v>
      </c>
      <c r="B4" s="3">
        <v>1</v>
      </c>
      <c r="C4" s="3" t="s">
        <v>21</v>
      </c>
      <c r="D4" s="3">
        <v>13.5</v>
      </c>
      <c r="E4" s="3"/>
      <c r="F4" s="3"/>
      <c r="G4">
        <v>4.19E-2</v>
      </c>
      <c r="H4">
        <v>0.1201</v>
      </c>
      <c r="I4">
        <v>6.2100000000000002E-2</v>
      </c>
      <c r="J4">
        <v>2.01E-2</v>
      </c>
      <c r="K4">
        <v>8.2000000000000003E-2</v>
      </c>
      <c r="L4">
        <v>0.1757</v>
      </c>
      <c r="M4">
        <v>5.2200000000000003E-2</v>
      </c>
      <c r="N4">
        <v>9.9199999999999997E-2</v>
      </c>
      <c r="O4">
        <v>0.82631083231324365</v>
      </c>
      <c r="P4">
        <v>0.8954473121508848</v>
      </c>
      <c r="Q4">
        <v>0.89547660369324666</v>
      </c>
      <c r="R4">
        <v>0.89631950873993738</v>
      </c>
      <c r="S4">
        <v>0.89632017217090765</v>
      </c>
      <c r="T4">
        <v>0.89872163949054706</v>
      </c>
      <c r="U4">
        <v>0.89872172214555313</v>
      </c>
      <c r="V4">
        <v>0.89872172214555313</v>
      </c>
    </row>
    <row r="5" spans="1:22" ht="15" customHeight="1" x14ac:dyDescent="0.25">
      <c r="A5" s="123"/>
      <c r="B5" s="3">
        <f t="shared" ref="B5:B12" si="0">B4+1</f>
        <v>2</v>
      </c>
      <c r="C5" s="3" t="s">
        <v>56</v>
      </c>
      <c r="D5" s="3">
        <v>2</v>
      </c>
      <c r="E5" s="3"/>
      <c r="F5" s="3"/>
      <c r="G5">
        <v>0.1104</v>
      </c>
      <c r="H5">
        <v>5.1700000000000003E-2</v>
      </c>
      <c r="I5">
        <v>0.14560000000000001</v>
      </c>
      <c r="J5">
        <v>0.10199999999999999</v>
      </c>
      <c r="K5">
        <v>9.9900000000000003E-2</v>
      </c>
      <c r="L5">
        <v>0.191</v>
      </c>
      <c r="M5">
        <v>5.16E-2</v>
      </c>
      <c r="N5">
        <v>9.8400000000000001E-2</v>
      </c>
      <c r="O5">
        <v>1.915652439143338</v>
      </c>
      <c r="P5">
        <v>1.9455183384007559</v>
      </c>
      <c r="Q5">
        <v>1.9460895983962341</v>
      </c>
      <c r="R5">
        <v>1.946144372068658</v>
      </c>
      <c r="S5">
        <v>1.946397442624211</v>
      </c>
      <c r="T5">
        <v>1.9468144800905629</v>
      </c>
      <c r="U5">
        <v>1.946815394808658</v>
      </c>
      <c r="V5">
        <v>1.946815394808658</v>
      </c>
    </row>
    <row r="6" spans="1:22" ht="15" customHeight="1" x14ac:dyDescent="0.25">
      <c r="A6" s="123"/>
      <c r="B6" s="3">
        <f t="shared" si="0"/>
        <v>3</v>
      </c>
      <c r="C6" s="3" t="s">
        <v>37</v>
      </c>
      <c r="D6" s="3">
        <v>5.5</v>
      </c>
      <c r="E6" s="3"/>
      <c r="F6" s="3"/>
      <c r="G6">
        <v>0.14530000000000001</v>
      </c>
      <c r="H6">
        <v>1.72E-2</v>
      </c>
      <c r="I6">
        <v>0.1905</v>
      </c>
      <c r="J6">
        <v>0.14680000000000001</v>
      </c>
      <c r="K6">
        <v>0.11310000000000001</v>
      </c>
      <c r="L6">
        <v>0.23849999999999999</v>
      </c>
      <c r="M6">
        <v>4.1599999999999998E-2</v>
      </c>
      <c r="N6">
        <v>8.7900000000000006E-2</v>
      </c>
      <c r="O6">
        <v>2.4926577110522641</v>
      </c>
      <c r="P6">
        <v>2.5027410660479008</v>
      </c>
      <c r="Q6">
        <v>2.5060279453376242</v>
      </c>
      <c r="R6">
        <v>2.5061736186414798</v>
      </c>
      <c r="S6">
        <v>2.507587753316928</v>
      </c>
      <c r="T6">
        <v>2.509581929998661</v>
      </c>
      <c r="U6">
        <v>2.5095820611020589</v>
      </c>
      <c r="V6">
        <v>2.5095820611020589</v>
      </c>
    </row>
    <row r="7" spans="1:22" ht="15" customHeight="1" x14ac:dyDescent="0.25">
      <c r="A7" s="123"/>
      <c r="B7" s="3">
        <f t="shared" si="0"/>
        <v>4</v>
      </c>
      <c r="C7" s="3" t="s">
        <v>32</v>
      </c>
      <c r="D7" s="3">
        <v>7</v>
      </c>
      <c r="E7" s="3"/>
      <c r="F7" s="3"/>
      <c r="G7">
        <v>0.1573</v>
      </c>
      <c r="H7">
        <v>5.7999999999999996E-3</v>
      </c>
      <c r="I7">
        <v>0.1966</v>
      </c>
      <c r="J7">
        <v>0.15279999999999999</v>
      </c>
      <c r="K7">
        <v>5.0500000000000003E-2</v>
      </c>
      <c r="L7">
        <v>0.24590000000000001</v>
      </c>
      <c r="M7">
        <v>2.53E-2</v>
      </c>
      <c r="N7">
        <v>7.2700000000000001E-2</v>
      </c>
      <c r="O7">
        <v>2.5946372844361099</v>
      </c>
      <c r="P7">
        <v>2.596048092668696</v>
      </c>
      <c r="Q7">
        <v>2.6077326943664909</v>
      </c>
      <c r="R7">
        <v>2.6080707659483169</v>
      </c>
      <c r="S7">
        <v>2.60851272696741</v>
      </c>
      <c r="T7">
        <v>2.6086247005699339</v>
      </c>
      <c r="U7">
        <v>2.6086923747075819</v>
      </c>
      <c r="V7">
        <v>2.6086923747075819</v>
      </c>
    </row>
    <row r="8" spans="1:22" ht="15" customHeight="1" x14ac:dyDescent="0.25">
      <c r="A8" s="123"/>
      <c r="B8" s="3">
        <f t="shared" si="0"/>
        <v>5</v>
      </c>
      <c r="C8" s="3" t="s">
        <v>129</v>
      </c>
      <c r="D8" s="3">
        <v>16.5</v>
      </c>
      <c r="E8" s="3"/>
      <c r="F8" s="3"/>
      <c r="G8">
        <v>0.16170000000000001</v>
      </c>
      <c r="H8">
        <v>5.0000000000000001E-3</v>
      </c>
      <c r="I8">
        <v>0.2056</v>
      </c>
      <c r="J8">
        <v>0.1618</v>
      </c>
      <c r="K8">
        <v>8.2299999999999998E-2</v>
      </c>
      <c r="L8">
        <v>0.22339999999999999</v>
      </c>
      <c r="M8">
        <v>4.2900000000000001E-2</v>
      </c>
      <c r="N8">
        <v>9.0300000000000005E-2</v>
      </c>
      <c r="O8">
        <v>2.768301375047173</v>
      </c>
      <c r="P8">
        <v>2.7713533236380972</v>
      </c>
      <c r="Q8">
        <v>2.7747667067768642</v>
      </c>
      <c r="R8">
        <v>2.7758893387214041</v>
      </c>
      <c r="S8">
        <v>2.7759279467997842</v>
      </c>
      <c r="T8">
        <v>2.7759612901089881</v>
      </c>
      <c r="U8">
        <v>2.7759668068022849</v>
      </c>
      <c r="V8">
        <v>2.7759668068022849</v>
      </c>
    </row>
    <row r="9" spans="1:22" ht="15" customHeight="1" x14ac:dyDescent="0.25">
      <c r="A9" s="123"/>
      <c r="B9" s="3">
        <f t="shared" si="0"/>
        <v>6</v>
      </c>
      <c r="C9" s="3" t="s">
        <v>50</v>
      </c>
      <c r="D9" s="3">
        <v>1</v>
      </c>
      <c r="E9" s="3"/>
      <c r="F9" s="3"/>
      <c r="G9">
        <v>0.16270000000000001</v>
      </c>
      <c r="H9">
        <v>5.7999999999999996E-3</v>
      </c>
      <c r="I9">
        <v>0.21290000000000001</v>
      </c>
      <c r="J9">
        <v>0.16919999999999999</v>
      </c>
      <c r="K9">
        <v>7.5899999999999995E-2</v>
      </c>
      <c r="L9">
        <v>0.25180000000000002</v>
      </c>
      <c r="M9">
        <v>4.9200000000000001E-2</v>
      </c>
      <c r="N9">
        <v>9.6699999999999994E-2</v>
      </c>
      <c r="O9">
        <v>2.808010312179821</v>
      </c>
      <c r="P9">
        <v>2.8087238959105898</v>
      </c>
      <c r="Q9">
        <v>2.8119539973827781</v>
      </c>
      <c r="R9">
        <v>2.8121429651974261</v>
      </c>
      <c r="S9">
        <v>2.81224269963035</v>
      </c>
      <c r="T9">
        <v>2.8138528178660041</v>
      </c>
      <c r="U9">
        <v>2.8138747250241178</v>
      </c>
      <c r="V9">
        <v>2.8138747250241178</v>
      </c>
    </row>
    <row r="10" spans="1:22" ht="15" customHeight="1" x14ac:dyDescent="0.25">
      <c r="A10" s="123"/>
      <c r="B10" s="3">
        <f t="shared" si="0"/>
        <v>7</v>
      </c>
      <c r="C10" s="3" t="s">
        <v>26</v>
      </c>
      <c r="D10" s="3">
        <v>8.5</v>
      </c>
      <c r="E10" s="3"/>
      <c r="F10" s="3"/>
      <c r="G10">
        <v>7.2700000000000001E-2</v>
      </c>
      <c r="H10">
        <v>8.9399999999999993E-2</v>
      </c>
      <c r="I10">
        <v>9.8799999999999999E-2</v>
      </c>
      <c r="J10">
        <v>5.5500000000000001E-2</v>
      </c>
      <c r="K10">
        <v>0.1106</v>
      </c>
      <c r="L10">
        <v>0.28760000000000002</v>
      </c>
      <c r="M10">
        <v>2.4500000000000001E-2</v>
      </c>
      <c r="N10">
        <v>7.1400000000000005E-2</v>
      </c>
      <c r="O10">
        <v>1.289252119991654</v>
      </c>
      <c r="P10">
        <v>1.29382564572799</v>
      </c>
      <c r="Q10">
        <v>1.298217864510731</v>
      </c>
      <c r="R10">
        <v>1.345251443120433</v>
      </c>
      <c r="S10">
        <v>1.3480711918643009</v>
      </c>
      <c r="T10">
        <v>1.349259447879922</v>
      </c>
      <c r="U10">
        <v>1.3492916180040431</v>
      </c>
      <c r="V10">
        <v>1.3492916180040431</v>
      </c>
    </row>
    <row r="11" spans="1:22" ht="15" customHeight="1" x14ac:dyDescent="0.25">
      <c r="A11" s="123"/>
      <c r="B11" s="3">
        <f t="shared" si="0"/>
        <v>8</v>
      </c>
      <c r="C11" s="3" t="s">
        <v>108</v>
      </c>
      <c r="D11" s="3">
        <v>11</v>
      </c>
      <c r="E11" s="3"/>
      <c r="F11" s="3"/>
      <c r="G11">
        <v>0.11070000000000001</v>
      </c>
      <c r="H11">
        <v>5.1499999999999997E-2</v>
      </c>
      <c r="I11">
        <v>0.15010000000000001</v>
      </c>
      <c r="J11">
        <v>0.1066</v>
      </c>
      <c r="K11">
        <v>0.15970000000000001</v>
      </c>
      <c r="L11">
        <v>0.3301</v>
      </c>
      <c r="M11">
        <v>4.1500000000000002E-2</v>
      </c>
      <c r="N11">
        <v>8.7800000000000003E-2</v>
      </c>
      <c r="O11">
        <v>2.232599987979889</v>
      </c>
      <c r="P11">
        <v>2.240572292596414</v>
      </c>
      <c r="Q11">
        <v>2.2517500473598182</v>
      </c>
      <c r="R11">
        <v>2.2539451782981521</v>
      </c>
      <c r="S11">
        <v>2.2587639781173969</v>
      </c>
      <c r="T11">
        <v>2.258810602082721</v>
      </c>
      <c r="U11">
        <v>2.2588224072616589</v>
      </c>
      <c r="V11">
        <v>2.2588224072616589</v>
      </c>
    </row>
    <row r="12" spans="1:22" ht="15" customHeight="1" x14ac:dyDescent="0.25">
      <c r="A12" s="123"/>
      <c r="B12" s="3">
        <f t="shared" si="0"/>
        <v>9</v>
      </c>
      <c r="C12" s="3" t="s">
        <v>72</v>
      </c>
      <c r="D12" s="3">
        <v>3</v>
      </c>
      <c r="E12" s="3"/>
      <c r="F12" s="3"/>
      <c r="G12">
        <v>0.108</v>
      </c>
      <c r="H12">
        <v>5.4199999999999998E-2</v>
      </c>
      <c r="I12">
        <v>0.1416</v>
      </c>
      <c r="J12">
        <v>9.8000000000000004E-2</v>
      </c>
      <c r="K12">
        <v>0.1242</v>
      </c>
      <c r="L12">
        <v>0.1603</v>
      </c>
      <c r="M12">
        <v>7.0400000000000004E-2</v>
      </c>
      <c r="N12">
        <v>0.11749999999999999</v>
      </c>
      <c r="O12">
        <v>1.893610328543029</v>
      </c>
      <c r="P12">
        <v>1.9520928753971629</v>
      </c>
      <c r="Q12">
        <v>1.9521067007194319</v>
      </c>
      <c r="R12">
        <v>1.9536882067516621</v>
      </c>
      <c r="S12">
        <v>1.9536924536798981</v>
      </c>
      <c r="T12">
        <v>1.9536924589368441</v>
      </c>
      <c r="U12">
        <v>1.9538094824988881</v>
      </c>
      <c r="V12">
        <v>1.9538094824988881</v>
      </c>
    </row>
    <row r="13" spans="1:22" ht="15" customHeight="1" x14ac:dyDescent="0.25">
      <c r="A13" s="119"/>
      <c r="B13" s="120"/>
      <c r="C13" s="120"/>
      <c r="D13" s="121"/>
      <c r="E13" s="4" t="s">
        <v>85</v>
      </c>
      <c r="F13" s="4"/>
    </row>
    <row r="14" spans="1:22" ht="15" customHeight="1" x14ac:dyDescent="0.25">
      <c r="A14" s="122" t="s">
        <v>124</v>
      </c>
      <c r="B14" s="3">
        <f>B12+1</f>
        <v>10</v>
      </c>
      <c r="C14" s="3" t="s">
        <v>79</v>
      </c>
      <c r="D14" s="3">
        <v>4.5</v>
      </c>
      <c r="E14" s="3"/>
      <c r="F14" s="3"/>
      <c r="G14">
        <v>6.9400000000000003E-2</v>
      </c>
      <c r="H14">
        <v>9.2600000000000002E-2</v>
      </c>
      <c r="I14">
        <v>8.0100000000000005E-2</v>
      </c>
      <c r="J14">
        <v>3.6299999999999999E-2</v>
      </c>
      <c r="K14">
        <v>0.12989999999999999</v>
      </c>
      <c r="L14">
        <v>0.22489999999999999</v>
      </c>
      <c r="M14">
        <v>9.0899999999999995E-2</v>
      </c>
      <c r="N14">
        <v>0.13830000000000001</v>
      </c>
      <c r="O14">
        <v>1.4679550393888581</v>
      </c>
      <c r="P14">
        <v>1.4935578154113229</v>
      </c>
      <c r="Q14">
        <v>1.5235959609378671</v>
      </c>
      <c r="R14">
        <v>1.526268204260651</v>
      </c>
      <c r="S14">
        <v>1.5271876826117801</v>
      </c>
      <c r="T14">
        <v>1.527192806784049</v>
      </c>
      <c r="U14">
        <v>1.5272025412412651</v>
      </c>
      <c r="V14">
        <v>1.5272025412412651</v>
      </c>
    </row>
    <row r="15" spans="1:22" ht="15" customHeight="1" x14ac:dyDescent="0.25">
      <c r="A15" s="123"/>
      <c r="B15" s="3">
        <f t="shared" ref="B15:B22" si="1">B14+1</f>
        <v>11</v>
      </c>
      <c r="C15" s="3" t="s">
        <v>57</v>
      </c>
      <c r="D15" s="3">
        <v>12</v>
      </c>
      <c r="E15" s="3"/>
      <c r="F15" s="3"/>
      <c r="G15">
        <v>8.0600000000000005E-2</v>
      </c>
      <c r="H15">
        <v>8.1500000000000003E-2</v>
      </c>
      <c r="I15">
        <v>9.7799999999999998E-2</v>
      </c>
      <c r="J15">
        <v>5.3999999999999999E-2</v>
      </c>
      <c r="K15">
        <v>0.11020000000000001</v>
      </c>
      <c r="L15">
        <v>0.17480000000000001</v>
      </c>
      <c r="M15">
        <v>7.3200000000000001E-2</v>
      </c>
      <c r="N15">
        <v>0.1205</v>
      </c>
      <c r="O15">
        <v>1.517262968600555</v>
      </c>
      <c r="P15">
        <v>1.558033379751135</v>
      </c>
      <c r="Q15">
        <v>1.560452461508258</v>
      </c>
      <c r="R15">
        <v>1.5605123010517239</v>
      </c>
      <c r="S15">
        <v>1.5620812562571409</v>
      </c>
      <c r="T15">
        <v>1.56208313234806</v>
      </c>
      <c r="U15">
        <v>1.5620911216178379</v>
      </c>
      <c r="V15">
        <v>1.5620911216178379</v>
      </c>
    </row>
    <row r="16" spans="1:22" ht="15" customHeight="1" x14ac:dyDescent="0.25">
      <c r="A16" s="123"/>
      <c r="B16" s="3">
        <f t="shared" si="1"/>
        <v>12</v>
      </c>
      <c r="C16" s="3" t="s">
        <v>27</v>
      </c>
      <c r="D16" s="3">
        <v>11</v>
      </c>
      <c r="E16" s="3"/>
      <c r="F16" s="3"/>
      <c r="G16">
        <v>7.3800000000000004E-2</v>
      </c>
      <c r="H16">
        <v>8.8300000000000003E-2</v>
      </c>
      <c r="I16">
        <v>8.6300000000000002E-2</v>
      </c>
      <c r="J16">
        <v>4.2500000000000003E-2</v>
      </c>
      <c r="K16">
        <v>0.1193</v>
      </c>
      <c r="L16">
        <v>0.17549999999999999</v>
      </c>
      <c r="M16">
        <v>8.48E-2</v>
      </c>
      <c r="N16">
        <v>0.13220000000000001</v>
      </c>
      <c r="O16">
        <v>1.507148269127784</v>
      </c>
      <c r="P16">
        <v>1.552926112322317</v>
      </c>
      <c r="Q16">
        <v>1.557305713887434</v>
      </c>
      <c r="R16">
        <v>1.558336680129716</v>
      </c>
      <c r="S16">
        <v>1.560802591872867</v>
      </c>
      <c r="T16">
        <v>1.5608713564293319</v>
      </c>
      <c r="U16">
        <v>1.560890350368378</v>
      </c>
      <c r="V16">
        <v>1.560890350368378</v>
      </c>
    </row>
    <row r="17" spans="1:22" ht="15" customHeight="1" x14ac:dyDescent="0.25">
      <c r="A17" s="123"/>
      <c r="B17" s="3">
        <f t="shared" si="1"/>
        <v>13</v>
      </c>
      <c r="C17" s="3" t="s">
        <v>47</v>
      </c>
      <c r="D17" s="3">
        <v>9</v>
      </c>
      <c r="E17" s="3"/>
      <c r="F17" s="3"/>
      <c r="G17">
        <v>6.5100000000000005E-2</v>
      </c>
      <c r="H17">
        <v>9.69E-2</v>
      </c>
      <c r="I17">
        <v>9.1200000000000003E-2</v>
      </c>
      <c r="J17">
        <v>4.7899999999999998E-2</v>
      </c>
      <c r="K17">
        <v>0.1168</v>
      </c>
      <c r="L17">
        <v>0.15079999999999999</v>
      </c>
      <c r="M17">
        <v>8.3000000000000004E-2</v>
      </c>
      <c r="N17">
        <v>0.13039999999999999</v>
      </c>
      <c r="O17">
        <v>1.349920597155942</v>
      </c>
      <c r="P17">
        <v>1.42028376301947</v>
      </c>
      <c r="Q17">
        <v>1.4209659107207151</v>
      </c>
      <c r="R17">
        <v>1.4214386649462529</v>
      </c>
      <c r="S17">
        <v>1.421588467964102</v>
      </c>
      <c r="T17">
        <v>1.424230357892424</v>
      </c>
      <c r="U17">
        <v>1.4242509362242139</v>
      </c>
      <c r="V17">
        <v>1.4242509362242139</v>
      </c>
    </row>
    <row r="18" spans="1:22" ht="15" customHeight="1" x14ac:dyDescent="0.25">
      <c r="A18" s="123"/>
      <c r="B18" s="3">
        <f t="shared" si="1"/>
        <v>14</v>
      </c>
      <c r="C18" s="3" t="s">
        <v>29</v>
      </c>
      <c r="D18" s="3">
        <v>12</v>
      </c>
      <c r="E18" s="3"/>
      <c r="F18" s="3"/>
      <c r="G18">
        <v>7.0999999999999994E-2</v>
      </c>
      <c r="H18">
        <v>9.11E-2</v>
      </c>
      <c r="I18">
        <v>8.9899999999999994E-2</v>
      </c>
      <c r="J18">
        <v>4.6199999999999998E-2</v>
      </c>
      <c r="K18">
        <v>0.10390000000000001</v>
      </c>
      <c r="L18">
        <v>0.18920000000000001</v>
      </c>
      <c r="M18">
        <v>7.6399999999999996E-2</v>
      </c>
      <c r="N18">
        <v>0.1239</v>
      </c>
      <c r="O18">
        <v>1.536593864011869</v>
      </c>
      <c r="P18">
        <v>1.563199281717224</v>
      </c>
      <c r="Q18">
        <v>1.565952627411344</v>
      </c>
      <c r="R18">
        <v>1.5660493730625109</v>
      </c>
      <c r="S18">
        <v>1.566659680900508</v>
      </c>
      <c r="T18">
        <v>1.567456006793164</v>
      </c>
      <c r="U18">
        <v>1.567476739480848</v>
      </c>
      <c r="V18">
        <v>1.567476739480848</v>
      </c>
    </row>
    <row r="19" spans="1:22" ht="15" customHeight="1" x14ac:dyDescent="0.25">
      <c r="A19" s="123"/>
      <c r="B19" s="3">
        <f t="shared" si="1"/>
        <v>15</v>
      </c>
      <c r="C19" s="3" t="s">
        <v>38</v>
      </c>
      <c r="D19" s="3">
        <v>3.5</v>
      </c>
      <c r="E19" s="3"/>
      <c r="F19" s="3"/>
      <c r="G19">
        <v>8.3699999999999997E-2</v>
      </c>
      <c r="H19">
        <v>7.8299999999999995E-2</v>
      </c>
      <c r="I19">
        <v>0.1011</v>
      </c>
      <c r="J19">
        <v>5.7299999999999997E-2</v>
      </c>
      <c r="K19">
        <v>0.1089</v>
      </c>
      <c r="L19">
        <v>0.19059999999999999</v>
      </c>
      <c r="M19">
        <v>7.6100000000000001E-2</v>
      </c>
      <c r="N19">
        <v>0.1235</v>
      </c>
      <c r="O19">
        <v>1.7248417094410451</v>
      </c>
      <c r="P19">
        <v>1.748962601301024</v>
      </c>
      <c r="Q19">
        <v>1.749950383452457</v>
      </c>
      <c r="R19">
        <v>1.750391779939263</v>
      </c>
      <c r="S19">
        <v>1.7516207158854149</v>
      </c>
      <c r="T19">
        <v>1.7518744025063739</v>
      </c>
      <c r="U19">
        <v>1.751883546981426</v>
      </c>
      <c r="V19">
        <v>1.751883546981426</v>
      </c>
    </row>
    <row r="20" spans="1:22" ht="15" customHeight="1" x14ac:dyDescent="0.25">
      <c r="A20" s="123"/>
      <c r="B20" s="3">
        <f t="shared" si="1"/>
        <v>16</v>
      </c>
      <c r="C20" s="3" t="s">
        <v>25</v>
      </c>
      <c r="D20" s="3">
        <v>18</v>
      </c>
      <c r="E20" s="3"/>
      <c r="F20" s="3"/>
      <c r="G20">
        <v>3.9899999999999998E-2</v>
      </c>
      <c r="H20">
        <v>0.1221</v>
      </c>
      <c r="I20">
        <v>4.9700000000000001E-2</v>
      </c>
      <c r="J20">
        <v>6.7999999999999996E-3</v>
      </c>
      <c r="K20">
        <v>0.1022</v>
      </c>
      <c r="L20">
        <v>0.2109</v>
      </c>
      <c r="M20">
        <v>7.3200000000000001E-2</v>
      </c>
      <c r="N20">
        <v>0.1205</v>
      </c>
      <c r="O20">
        <v>1.3893636750851741</v>
      </c>
      <c r="P20">
        <v>1.404316535029323</v>
      </c>
      <c r="Q20">
        <v>1.411582669597544</v>
      </c>
      <c r="R20">
        <v>1.412519935842278</v>
      </c>
      <c r="S20">
        <v>1.412581076657929</v>
      </c>
      <c r="T20">
        <v>1.413645182019758</v>
      </c>
      <c r="U20">
        <v>1.413661273371482</v>
      </c>
      <c r="V20">
        <v>1.413661273371482</v>
      </c>
    </row>
    <row r="21" spans="1:22" ht="15" customHeight="1" x14ac:dyDescent="0.25">
      <c r="A21" s="123"/>
      <c r="B21" s="3">
        <f t="shared" si="1"/>
        <v>17</v>
      </c>
      <c r="C21" s="3" t="s">
        <v>68</v>
      </c>
      <c r="D21" s="3">
        <v>6.5</v>
      </c>
      <c r="E21" s="3"/>
      <c r="F21" s="3"/>
      <c r="G21">
        <v>0.1014</v>
      </c>
      <c r="H21">
        <v>6.0600000000000001E-2</v>
      </c>
      <c r="I21">
        <v>0.13159999999999999</v>
      </c>
      <c r="J21">
        <v>8.7900000000000006E-2</v>
      </c>
      <c r="K21">
        <v>0.1051</v>
      </c>
      <c r="L21">
        <v>0.24490000000000001</v>
      </c>
      <c r="M21">
        <v>5.3199999999999997E-2</v>
      </c>
      <c r="N21">
        <v>0.10059999999999999</v>
      </c>
      <c r="O21">
        <v>1.8727740689988821</v>
      </c>
      <c r="P21">
        <v>1.87805221811658</v>
      </c>
      <c r="Q21">
        <v>1.8817219267421981</v>
      </c>
      <c r="R21">
        <v>1.881991626907747</v>
      </c>
      <c r="S21">
        <v>1.882409823050589</v>
      </c>
      <c r="T21">
        <v>1.8824368730859129</v>
      </c>
      <c r="U21">
        <v>1.882488481570979</v>
      </c>
      <c r="V21">
        <v>1.882488481570979</v>
      </c>
    </row>
    <row r="22" spans="1:22" ht="15" customHeight="1" x14ac:dyDescent="0.25">
      <c r="A22" s="123"/>
      <c r="B22" s="3">
        <f t="shared" si="1"/>
        <v>18</v>
      </c>
      <c r="C22" s="3" t="s">
        <v>82</v>
      </c>
      <c r="D22" s="3">
        <v>7</v>
      </c>
      <c r="E22" s="3"/>
      <c r="F22" s="3"/>
      <c r="G22">
        <v>8.5800000000000001E-2</v>
      </c>
      <c r="H22">
        <v>7.6200000000000004E-2</v>
      </c>
      <c r="I22">
        <v>0.11</v>
      </c>
      <c r="J22">
        <v>6.6299999999999998E-2</v>
      </c>
      <c r="K22">
        <v>0.15529999999999999</v>
      </c>
      <c r="L22">
        <v>0.3226</v>
      </c>
      <c r="M22">
        <v>6.2600000000000003E-2</v>
      </c>
      <c r="N22">
        <v>0.1096</v>
      </c>
      <c r="O22">
        <v>1.957796188226669</v>
      </c>
      <c r="P22">
        <v>1.962354083430393</v>
      </c>
      <c r="Q22">
        <v>1.9824499215357041</v>
      </c>
      <c r="R22">
        <v>1.9825711222361171</v>
      </c>
      <c r="S22">
        <v>1.9835661016131461</v>
      </c>
      <c r="T22">
        <v>1.9839971281098709</v>
      </c>
      <c r="U22">
        <v>1.984075875342856</v>
      </c>
      <c r="V22">
        <v>1.984075875342856</v>
      </c>
    </row>
    <row r="23" spans="1:22" ht="15" customHeight="1" x14ac:dyDescent="0.25">
      <c r="A23" s="119"/>
      <c r="B23" s="120"/>
      <c r="C23" s="120"/>
      <c r="D23" s="121"/>
      <c r="E23" s="4" t="s">
        <v>130</v>
      </c>
      <c r="F23" s="4"/>
    </row>
    <row r="24" spans="1:22" ht="15" customHeight="1" x14ac:dyDescent="0.25">
      <c r="A24" s="122" t="s">
        <v>124</v>
      </c>
      <c r="B24" s="3">
        <f>B22+1</f>
        <v>19</v>
      </c>
      <c r="C24" s="3" t="s">
        <v>82</v>
      </c>
      <c r="D24" s="3">
        <v>5.5</v>
      </c>
      <c r="E24" s="3"/>
      <c r="F24" s="3"/>
      <c r="G24">
        <v>3.2000000000000002E-3</v>
      </c>
      <c r="H24">
        <v>0.159</v>
      </c>
      <c r="I24">
        <v>2.5100000000000001E-2</v>
      </c>
      <c r="J24">
        <v>2.6599999999999999E-2</v>
      </c>
      <c r="K24">
        <v>0.1797</v>
      </c>
      <c r="L24">
        <v>7.8200000000000006E-2</v>
      </c>
      <c r="M24">
        <v>6.6000000000000003E-2</v>
      </c>
      <c r="N24">
        <v>0.11210000000000001</v>
      </c>
      <c r="O24">
        <v>0.25343409033804459</v>
      </c>
      <c r="P24">
        <v>0.80120626780946314</v>
      </c>
      <c r="Q24">
        <v>0.80503747262075775</v>
      </c>
      <c r="R24">
        <v>0.80503834369002525</v>
      </c>
      <c r="S24">
        <v>0.80764055882869656</v>
      </c>
      <c r="T24">
        <v>0.80816364402695262</v>
      </c>
      <c r="U24">
        <v>0.80817037581021045</v>
      </c>
      <c r="V24">
        <v>0.80817037581021045</v>
      </c>
    </row>
    <row r="25" spans="1:22" ht="15" customHeight="1" x14ac:dyDescent="0.25">
      <c r="A25" s="123"/>
      <c r="B25" s="3">
        <f t="shared" ref="B25:B32" si="2">B24+1</f>
        <v>20</v>
      </c>
      <c r="C25" s="3" t="s">
        <v>41</v>
      </c>
      <c r="D25" s="3">
        <v>10</v>
      </c>
      <c r="E25" s="3"/>
      <c r="F25" s="3"/>
      <c r="G25">
        <v>6.1000000000000004E-3</v>
      </c>
      <c r="H25">
        <v>0.15620000000000001</v>
      </c>
      <c r="I25">
        <v>3.61E-2</v>
      </c>
      <c r="J25">
        <v>2.1999999999999999E-2</v>
      </c>
      <c r="K25">
        <v>0.16500000000000001</v>
      </c>
      <c r="L25">
        <v>9.4E-2</v>
      </c>
      <c r="M25">
        <v>7.4499999999999997E-2</v>
      </c>
      <c r="N25">
        <v>0.12130000000000001</v>
      </c>
      <c r="O25">
        <v>0.37320240826734641</v>
      </c>
      <c r="P25">
        <v>0.79072580346124421</v>
      </c>
      <c r="Q25">
        <v>0.79130156712720445</v>
      </c>
      <c r="R25">
        <v>0.79131302203513054</v>
      </c>
      <c r="S25">
        <v>0.79618533026301674</v>
      </c>
      <c r="T25">
        <v>0.79920642073720005</v>
      </c>
      <c r="U25">
        <v>0.79926584563382641</v>
      </c>
      <c r="V25">
        <v>0.79926584563382641</v>
      </c>
    </row>
    <row r="26" spans="1:22" ht="15" customHeight="1" x14ac:dyDescent="0.25">
      <c r="A26" s="123"/>
      <c r="B26" s="3">
        <f t="shared" si="2"/>
        <v>21</v>
      </c>
      <c r="C26" s="3" t="s">
        <v>91</v>
      </c>
      <c r="D26" s="3">
        <v>12</v>
      </c>
      <c r="E26" s="3"/>
      <c r="F26" s="3"/>
      <c r="G26">
        <v>1.5299999999999999E-2</v>
      </c>
      <c r="H26">
        <v>0.14680000000000001</v>
      </c>
      <c r="I26">
        <v>4.3200000000000002E-2</v>
      </c>
      <c r="J26">
        <v>1.66E-2</v>
      </c>
      <c r="K26">
        <v>0.1628</v>
      </c>
      <c r="L26">
        <v>0.1018</v>
      </c>
      <c r="M26">
        <v>6.9800000000000001E-2</v>
      </c>
      <c r="N26">
        <v>0.1171</v>
      </c>
      <c r="O26">
        <v>0.67077201659972874</v>
      </c>
      <c r="P26">
        <v>0.93462215402818971</v>
      </c>
      <c r="Q26">
        <v>0.9356259000589211</v>
      </c>
      <c r="R26">
        <v>0.93719320195423161</v>
      </c>
      <c r="S26">
        <v>0.94272869210653432</v>
      </c>
      <c r="T26">
        <v>0.94302641996889103</v>
      </c>
      <c r="U26">
        <v>0.94305430010495195</v>
      </c>
      <c r="V26">
        <v>0.94305430010495195</v>
      </c>
    </row>
    <row r="27" spans="1:22" ht="15" customHeight="1" x14ac:dyDescent="0.25">
      <c r="A27" s="123"/>
      <c r="B27" s="3">
        <f t="shared" si="2"/>
        <v>22</v>
      </c>
      <c r="C27" s="3" t="s">
        <v>72</v>
      </c>
      <c r="D27" s="3">
        <v>8</v>
      </c>
      <c r="E27" s="3"/>
      <c r="F27" s="3"/>
      <c r="G27">
        <v>2.5399999999999999E-2</v>
      </c>
      <c r="H27">
        <v>0.13669999999999999</v>
      </c>
      <c r="I27">
        <v>4.1799999999999997E-2</v>
      </c>
      <c r="J27">
        <v>9.7000000000000003E-3</v>
      </c>
      <c r="K27">
        <v>0.1192</v>
      </c>
      <c r="L27">
        <v>0.14069999999999999</v>
      </c>
      <c r="M27">
        <v>4.5600000000000002E-2</v>
      </c>
      <c r="N27">
        <v>9.2999999999999999E-2</v>
      </c>
      <c r="O27">
        <v>0.85698625095950731</v>
      </c>
      <c r="P27">
        <v>0.95348199191932825</v>
      </c>
      <c r="Q27">
        <v>0.9591449590503548</v>
      </c>
      <c r="R27">
        <v>0.95920160960557643</v>
      </c>
      <c r="S27">
        <v>0.9593626095713278</v>
      </c>
      <c r="T27">
        <v>0.95994062918171164</v>
      </c>
      <c r="U27">
        <v>0.9599407156862555</v>
      </c>
      <c r="V27">
        <v>0.9599407156862555</v>
      </c>
    </row>
    <row r="28" spans="1:22" ht="15" customHeight="1" x14ac:dyDescent="0.25">
      <c r="A28" s="123"/>
      <c r="B28" s="3">
        <f t="shared" si="2"/>
        <v>23</v>
      </c>
      <c r="C28" s="3" t="s">
        <v>68</v>
      </c>
      <c r="D28" s="3">
        <v>8.5</v>
      </c>
      <c r="E28" s="3"/>
      <c r="F28" s="3"/>
      <c r="G28">
        <v>5.9700000000000003E-2</v>
      </c>
      <c r="H28">
        <v>0.1023</v>
      </c>
      <c r="I28">
        <v>9.01E-2</v>
      </c>
      <c r="J28">
        <v>4.7199999999999999E-2</v>
      </c>
      <c r="K28">
        <v>0.14360000000000001</v>
      </c>
      <c r="L28">
        <v>0.1167</v>
      </c>
      <c r="M28">
        <v>5.3199999999999997E-2</v>
      </c>
      <c r="N28">
        <v>0.1004</v>
      </c>
      <c r="O28">
        <v>1.4634940661590981</v>
      </c>
      <c r="P28">
        <v>1.5388948135263321</v>
      </c>
      <c r="Q28">
        <v>1.5457849943024859</v>
      </c>
      <c r="R28">
        <v>1.5462414424193169</v>
      </c>
      <c r="S28">
        <v>1.546925199695981</v>
      </c>
      <c r="T28">
        <v>1.547093368801707</v>
      </c>
      <c r="U28">
        <v>1.547104192664984</v>
      </c>
      <c r="V28">
        <v>1.547104192664984</v>
      </c>
    </row>
    <row r="29" spans="1:22" ht="15" customHeight="1" x14ac:dyDescent="0.25">
      <c r="A29" s="123"/>
      <c r="B29" s="3">
        <f t="shared" si="2"/>
        <v>24</v>
      </c>
      <c r="C29" s="3" t="s">
        <v>118</v>
      </c>
      <c r="D29" s="3">
        <v>9.5</v>
      </c>
      <c r="E29" s="3"/>
      <c r="F29" s="3"/>
      <c r="G29">
        <v>4.82E-2</v>
      </c>
      <c r="H29">
        <v>0.1139</v>
      </c>
      <c r="I29">
        <v>6.5699999999999995E-2</v>
      </c>
      <c r="J29">
        <v>2.2599999999999999E-2</v>
      </c>
      <c r="K29">
        <v>0.1237</v>
      </c>
      <c r="L29">
        <v>0.1613</v>
      </c>
      <c r="M29">
        <v>5.3800000000000001E-2</v>
      </c>
      <c r="N29">
        <v>0.1011</v>
      </c>
      <c r="O29">
        <v>1.316180622726592</v>
      </c>
      <c r="P29">
        <v>1.362199294737898</v>
      </c>
      <c r="Q29">
        <v>1.3634808638956859</v>
      </c>
      <c r="R29">
        <v>1.363524232035108</v>
      </c>
      <c r="S29">
        <v>1.363953083140848</v>
      </c>
      <c r="T29">
        <v>1.364506800626802</v>
      </c>
      <c r="U29">
        <v>1.364519892059312</v>
      </c>
      <c r="V29">
        <v>1.364519892059312</v>
      </c>
    </row>
    <row r="30" spans="1:22" ht="15" customHeight="1" x14ac:dyDescent="0.25">
      <c r="A30" s="123"/>
      <c r="B30" s="3">
        <f t="shared" si="2"/>
        <v>25</v>
      </c>
      <c r="C30" s="3" t="s">
        <v>52</v>
      </c>
      <c r="D30" s="3">
        <v>4</v>
      </c>
      <c r="E30" s="3"/>
      <c r="F30" s="3"/>
      <c r="G30">
        <v>2.8400000000000002E-2</v>
      </c>
      <c r="H30">
        <v>0.1336</v>
      </c>
      <c r="I30">
        <v>4.3099999999999999E-2</v>
      </c>
      <c r="J30">
        <v>8.0000000000000002E-3</v>
      </c>
      <c r="K30">
        <v>0.1144</v>
      </c>
      <c r="L30">
        <v>0.1452</v>
      </c>
      <c r="M30">
        <v>3.4200000000000001E-2</v>
      </c>
      <c r="N30">
        <v>8.1100000000000005E-2</v>
      </c>
      <c r="O30">
        <v>0.95801932497996412</v>
      </c>
      <c r="P30">
        <v>1.0250942366573881</v>
      </c>
      <c r="Q30">
        <v>1.031013862053092</v>
      </c>
      <c r="R30">
        <v>1.0310365146282769</v>
      </c>
      <c r="S30">
        <v>1.0314169254369341</v>
      </c>
      <c r="T30">
        <v>1.031522080455787</v>
      </c>
      <c r="U30">
        <v>1.031530206467016</v>
      </c>
      <c r="V30">
        <v>1.031530206467016</v>
      </c>
    </row>
    <row r="31" spans="1:22" ht="15" customHeight="1" x14ac:dyDescent="0.25">
      <c r="A31" s="123"/>
      <c r="B31" s="3">
        <f t="shared" si="2"/>
        <v>26</v>
      </c>
      <c r="C31" s="3" t="s">
        <v>26</v>
      </c>
      <c r="D31" s="3">
        <v>5.5</v>
      </c>
      <c r="E31" s="3"/>
      <c r="F31" s="3"/>
      <c r="G31">
        <v>4.6899999999999997E-2</v>
      </c>
      <c r="H31">
        <v>0.11509999999999999</v>
      </c>
      <c r="I31">
        <v>6.93E-2</v>
      </c>
      <c r="J31">
        <v>2.6700000000000002E-2</v>
      </c>
      <c r="K31">
        <v>0.1164</v>
      </c>
      <c r="L31">
        <v>0.14330000000000001</v>
      </c>
      <c r="M31">
        <v>3.0700000000000002E-2</v>
      </c>
      <c r="N31">
        <v>7.7700000000000005E-2</v>
      </c>
      <c r="O31">
        <v>1.1142298365454359</v>
      </c>
      <c r="P31">
        <v>1.1740512699275421</v>
      </c>
      <c r="Q31">
        <v>1.1785965726306631</v>
      </c>
      <c r="R31">
        <v>1.1798526736041359</v>
      </c>
      <c r="S31">
        <v>1.1809348655048411</v>
      </c>
      <c r="T31">
        <v>1.1815920521169621</v>
      </c>
      <c r="U31">
        <v>1.181596782494047</v>
      </c>
      <c r="V31">
        <v>1.181596782494047</v>
      </c>
    </row>
    <row r="32" spans="1:22" ht="15" customHeight="1" x14ac:dyDescent="0.25">
      <c r="A32" s="123"/>
      <c r="B32" s="3">
        <f t="shared" si="2"/>
        <v>27</v>
      </c>
      <c r="C32" s="3" t="s">
        <v>91</v>
      </c>
      <c r="D32" s="3">
        <v>13</v>
      </c>
      <c r="E32" s="3"/>
      <c r="F32" s="3"/>
      <c r="G32">
        <v>7.3099999999999998E-2</v>
      </c>
      <c r="H32">
        <v>8.8900000000000007E-2</v>
      </c>
      <c r="I32">
        <v>9.8100000000000007E-2</v>
      </c>
      <c r="J32">
        <v>5.45E-2</v>
      </c>
      <c r="K32">
        <v>0.11210000000000001</v>
      </c>
      <c r="L32">
        <v>0.15659999999999999</v>
      </c>
      <c r="M32">
        <v>3.7100000000000001E-2</v>
      </c>
      <c r="N32">
        <v>8.3900000000000002E-2</v>
      </c>
      <c r="O32">
        <v>1.541098898333338</v>
      </c>
      <c r="P32">
        <v>1.5770082193779109</v>
      </c>
      <c r="Q32">
        <v>1.58306310119786</v>
      </c>
      <c r="R32">
        <v>1.583087406119589</v>
      </c>
      <c r="S32">
        <v>1.583238192678613</v>
      </c>
      <c r="T32">
        <v>1.583599691893967</v>
      </c>
      <c r="U32">
        <v>1.583692271698534</v>
      </c>
      <c r="V32">
        <v>1.583692271698534</v>
      </c>
    </row>
    <row r="33" spans="1:22" ht="15" customHeight="1" x14ac:dyDescent="0.25">
      <c r="A33" s="119"/>
      <c r="B33" s="120"/>
      <c r="C33" s="120"/>
      <c r="D33" s="121"/>
      <c r="E33" s="4" t="s">
        <v>119</v>
      </c>
      <c r="F33" s="4"/>
    </row>
    <row r="34" spans="1:22" ht="15" customHeight="1" x14ac:dyDescent="0.25">
      <c r="A34" s="122" t="s">
        <v>124</v>
      </c>
      <c r="B34" s="3">
        <f>B32+1</f>
        <v>28</v>
      </c>
      <c r="C34" s="3" t="s">
        <v>47</v>
      </c>
      <c r="D34" s="3">
        <v>9</v>
      </c>
      <c r="E34" s="3"/>
      <c r="F34" s="3"/>
      <c r="G34">
        <v>2.9399999999999999E-2</v>
      </c>
      <c r="H34">
        <v>0.13270000000000001</v>
      </c>
      <c r="I34">
        <v>4.1300000000000003E-2</v>
      </c>
      <c r="J34">
        <v>7.7000000000000002E-3</v>
      </c>
      <c r="K34">
        <v>3.49E-2</v>
      </c>
      <c r="L34">
        <v>0.22800000000000001</v>
      </c>
      <c r="M34">
        <v>1.67E-2</v>
      </c>
      <c r="N34">
        <v>5.33E-2</v>
      </c>
      <c r="O34">
        <v>0.93640592558178892</v>
      </c>
      <c r="P34">
        <v>0.93675162766542774</v>
      </c>
      <c r="Q34">
        <v>0.9598372952687354</v>
      </c>
      <c r="R34">
        <v>0.95994087303403086</v>
      </c>
      <c r="S34">
        <v>0.96042164264939434</v>
      </c>
      <c r="T34">
        <v>0.96143706286080965</v>
      </c>
      <c r="U34">
        <v>0.96150779422482469</v>
      </c>
      <c r="V34">
        <v>0.96150779422482469</v>
      </c>
    </row>
    <row r="35" spans="1:22" ht="15" customHeight="1" x14ac:dyDescent="0.25">
      <c r="A35" s="123"/>
      <c r="B35" s="3">
        <f t="shared" ref="B35:B42" si="3">B34+1</f>
        <v>29</v>
      </c>
      <c r="C35" s="3" t="s">
        <v>47</v>
      </c>
      <c r="D35" s="3">
        <v>8</v>
      </c>
      <c r="E35" s="3"/>
      <c r="F35" s="3"/>
      <c r="G35">
        <v>5.3800000000000001E-2</v>
      </c>
      <c r="H35">
        <v>0.1082</v>
      </c>
      <c r="I35">
        <v>7.2800000000000004E-2</v>
      </c>
      <c r="J35">
        <v>2.9600000000000001E-2</v>
      </c>
      <c r="K35">
        <v>6.7299999999999999E-2</v>
      </c>
      <c r="L35">
        <v>0.24279999999999999</v>
      </c>
      <c r="M35">
        <v>2.63E-2</v>
      </c>
      <c r="N35">
        <v>7.2599999999999998E-2</v>
      </c>
      <c r="O35">
        <v>1.231199697304781</v>
      </c>
      <c r="P35">
        <v>1.231914829025176</v>
      </c>
      <c r="Q35">
        <v>1.2319270356087291</v>
      </c>
      <c r="R35">
        <v>1.2319472597132171</v>
      </c>
      <c r="S35">
        <v>1.233631254143595</v>
      </c>
      <c r="T35">
        <v>1.233641096915967</v>
      </c>
      <c r="U35">
        <v>1.2336590709821329</v>
      </c>
      <c r="V35">
        <v>1.2336590709821329</v>
      </c>
    </row>
    <row r="36" spans="1:22" ht="15" customHeight="1" x14ac:dyDescent="0.25">
      <c r="A36" s="123"/>
      <c r="B36" s="3">
        <f t="shared" si="3"/>
        <v>30</v>
      </c>
      <c r="C36" s="3" t="s">
        <v>38</v>
      </c>
      <c r="D36" s="3">
        <v>5</v>
      </c>
      <c r="E36" s="3"/>
      <c r="F36" s="3"/>
      <c r="G36">
        <v>2.5399999999999999E-2</v>
      </c>
      <c r="H36">
        <v>0.1366</v>
      </c>
      <c r="I36">
        <v>4.2799999999999998E-2</v>
      </c>
      <c r="J36">
        <v>1.0200000000000001E-2</v>
      </c>
      <c r="K36">
        <v>5.0700000000000002E-2</v>
      </c>
      <c r="L36">
        <v>0.2235</v>
      </c>
      <c r="M36">
        <v>3.27E-2</v>
      </c>
      <c r="N36">
        <v>0.08</v>
      </c>
      <c r="O36">
        <v>0.80160508876119396</v>
      </c>
      <c r="P36">
        <v>0.81005616489894172</v>
      </c>
      <c r="Q36">
        <v>0.81020843605395665</v>
      </c>
      <c r="R36">
        <v>0.81084304396975027</v>
      </c>
      <c r="S36">
        <v>0.81321756764561237</v>
      </c>
      <c r="T36">
        <v>0.81554174170323257</v>
      </c>
      <c r="U36">
        <v>0.81554571350459426</v>
      </c>
      <c r="V36">
        <v>0.81554571350459426</v>
      </c>
    </row>
    <row r="37" spans="1:22" ht="15" customHeight="1" x14ac:dyDescent="0.25">
      <c r="A37" s="123"/>
      <c r="B37" s="3">
        <f t="shared" si="3"/>
        <v>31</v>
      </c>
      <c r="C37" s="12" t="s">
        <v>17</v>
      </c>
      <c r="D37" s="3">
        <v>2.5</v>
      </c>
      <c r="E37" s="3"/>
      <c r="F37" s="3"/>
      <c r="G37">
        <v>6.88E-2</v>
      </c>
      <c r="H37">
        <v>9.3299999999999994E-2</v>
      </c>
      <c r="I37">
        <v>7.1400000000000005E-2</v>
      </c>
      <c r="J37">
        <v>2.8000000000000001E-2</v>
      </c>
      <c r="K37">
        <v>7.7399999999999997E-2</v>
      </c>
      <c r="L37">
        <v>0.2107</v>
      </c>
      <c r="M37">
        <v>2.75E-2</v>
      </c>
      <c r="N37">
        <v>7.2999999999999995E-2</v>
      </c>
      <c r="O37">
        <v>1.403605607172044</v>
      </c>
      <c r="P37">
        <v>1.4099786083510759</v>
      </c>
      <c r="Q37">
        <v>1.421019773322149</v>
      </c>
      <c r="R37">
        <v>1.4268655333327569</v>
      </c>
      <c r="S37">
        <v>1.4312630167325029</v>
      </c>
      <c r="T37">
        <v>1.4321213818407099</v>
      </c>
      <c r="U37">
        <v>1.4321553350331631</v>
      </c>
      <c r="V37">
        <v>1.4321553350331631</v>
      </c>
    </row>
    <row r="38" spans="1:22" ht="15" customHeight="1" x14ac:dyDescent="0.25">
      <c r="A38" s="123"/>
      <c r="B38" s="3">
        <f t="shared" si="3"/>
        <v>32</v>
      </c>
      <c r="C38" s="3" t="s">
        <v>18</v>
      </c>
      <c r="D38" s="3">
        <v>10.5</v>
      </c>
      <c r="E38" s="3"/>
      <c r="F38" s="3"/>
      <c r="G38">
        <v>6.2100000000000002E-2</v>
      </c>
      <c r="H38">
        <v>9.9900000000000003E-2</v>
      </c>
      <c r="I38">
        <v>0.1009</v>
      </c>
      <c r="J38">
        <v>5.8400000000000001E-2</v>
      </c>
      <c r="K38">
        <v>6.4299999999999996E-2</v>
      </c>
      <c r="L38">
        <v>0.21629999999999999</v>
      </c>
      <c r="M38">
        <v>2.4500000000000001E-2</v>
      </c>
      <c r="N38">
        <v>7.1900000000000006E-2</v>
      </c>
      <c r="O38">
        <v>1.2176224832309841</v>
      </c>
      <c r="P38">
        <v>1.235463775064173</v>
      </c>
      <c r="Q38">
        <v>1.236176083347911</v>
      </c>
      <c r="R38">
        <v>1.2363760723469179</v>
      </c>
      <c r="S38">
        <v>1.2464758148761941</v>
      </c>
      <c r="T38">
        <v>1.246885439227301</v>
      </c>
      <c r="U38">
        <v>1.2469016413213609</v>
      </c>
      <c r="V38">
        <v>1.2469016413213609</v>
      </c>
    </row>
    <row r="39" spans="1:22" ht="15" customHeight="1" x14ac:dyDescent="0.25">
      <c r="A39" s="123"/>
      <c r="B39" s="3">
        <f t="shared" si="3"/>
        <v>33</v>
      </c>
      <c r="C39" s="3" t="s">
        <v>22</v>
      </c>
      <c r="D39" s="3">
        <v>4.5</v>
      </c>
      <c r="E39" s="3"/>
      <c r="F39" s="3"/>
      <c r="G39">
        <v>5.0999999999999997E-2</v>
      </c>
      <c r="H39">
        <v>0.111</v>
      </c>
      <c r="I39">
        <v>8.6599999999999996E-2</v>
      </c>
      <c r="J39">
        <v>4.4900000000000002E-2</v>
      </c>
      <c r="K39">
        <v>7.3599999999999999E-2</v>
      </c>
      <c r="L39">
        <v>0.19389999999999999</v>
      </c>
      <c r="M39">
        <v>1.9E-2</v>
      </c>
      <c r="N39">
        <v>6.5500000000000003E-2</v>
      </c>
      <c r="O39">
        <v>1.137761445354289</v>
      </c>
      <c r="P39">
        <v>1.1602777840457921</v>
      </c>
      <c r="Q39">
        <v>1.1679877722534191</v>
      </c>
      <c r="R39">
        <v>1.167988184601267</v>
      </c>
      <c r="S39">
        <v>1.178391149274636</v>
      </c>
      <c r="T39">
        <v>1.178747241209009</v>
      </c>
      <c r="U39">
        <v>1.17878850461689</v>
      </c>
      <c r="V39">
        <v>1.17878850461689</v>
      </c>
    </row>
    <row r="40" spans="1:22" ht="15" customHeight="1" x14ac:dyDescent="0.25">
      <c r="A40" s="123"/>
      <c r="B40" s="3">
        <f t="shared" si="3"/>
        <v>34</v>
      </c>
      <c r="C40" s="3" t="s">
        <v>64</v>
      </c>
      <c r="D40" s="3">
        <v>2</v>
      </c>
      <c r="E40" s="5"/>
      <c r="F40" s="5"/>
      <c r="G40">
        <v>4.7500000000000001E-2</v>
      </c>
      <c r="H40">
        <v>0.11459999999999999</v>
      </c>
      <c r="I40">
        <v>5.67E-2</v>
      </c>
      <c r="J40">
        <v>1.3100000000000001E-2</v>
      </c>
      <c r="K40">
        <v>9.7100000000000006E-2</v>
      </c>
      <c r="L40">
        <v>0.16300000000000001</v>
      </c>
      <c r="M40">
        <v>0.04</v>
      </c>
      <c r="N40">
        <v>8.6499999999999994E-2</v>
      </c>
      <c r="O40">
        <v>1.28788332062605</v>
      </c>
      <c r="P40">
        <v>1.3133239571304121</v>
      </c>
      <c r="Q40">
        <v>1.3186507618136121</v>
      </c>
      <c r="R40">
        <v>1.319867098641335</v>
      </c>
      <c r="S40">
        <v>1.320840115553781</v>
      </c>
      <c r="T40">
        <v>1.32084024613881</v>
      </c>
      <c r="U40">
        <v>1.32094055442075</v>
      </c>
      <c r="V40">
        <v>1.32094055442075</v>
      </c>
    </row>
    <row r="41" spans="1:22" ht="15" customHeight="1" x14ac:dyDescent="0.25">
      <c r="A41" s="123"/>
      <c r="B41" s="3">
        <f t="shared" si="3"/>
        <v>35</v>
      </c>
      <c r="C41" s="3" t="s">
        <v>26</v>
      </c>
      <c r="D41" s="3">
        <v>8</v>
      </c>
      <c r="E41" s="5"/>
      <c r="F41" s="5"/>
      <c r="G41">
        <v>5.1200000000000002E-2</v>
      </c>
      <c r="H41">
        <v>0.1108</v>
      </c>
      <c r="I41">
        <v>7.2599999999999998E-2</v>
      </c>
      <c r="J41">
        <v>2.9600000000000001E-2</v>
      </c>
      <c r="K41">
        <v>8.3699999999999997E-2</v>
      </c>
      <c r="L41">
        <v>0.17760000000000001</v>
      </c>
      <c r="M41">
        <v>2.4E-2</v>
      </c>
      <c r="N41">
        <v>6.7400000000000002E-2</v>
      </c>
      <c r="O41">
        <v>1.317916981724139</v>
      </c>
      <c r="P41">
        <v>1.333234305064027</v>
      </c>
      <c r="Q41">
        <v>1.3452677802739139</v>
      </c>
      <c r="R41">
        <v>1.346150699891554</v>
      </c>
      <c r="S41">
        <v>1.347051159223011</v>
      </c>
      <c r="T41">
        <v>1.3470695962249559</v>
      </c>
      <c r="U41">
        <v>1.3470697860565091</v>
      </c>
      <c r="V41">
        <v>1.3470697860565091</v>
      </c>
    </row>
    <row r="42" spans="1:22" ht="15" customHeight="1" x14ac:dyDescent="0.25">
      <c r="A42" s="123"/>
      <c r="B42" s="6">
        <f t="shared" si="3"/>
        <v>36</v>
      </c>
      <c r="C42" s="6" t="s">
        <v>65</v>
      </c>
      <c r="D42" s="6">
        <v>13</v>
      </c>
      <c r="E42" s="7"/>
      <c r="F42" s="7"/>
      <c r="G42">
        <v>5.8299999999999998E-2</v>
      </c>
      <c r="H42">
        <v>0.1038</v>
      </c>
      <c r="I42">
        <v>7.8E-2</v>
      </c>
      <c r="J42">
        <v>3.4599999999999999E-2</v>
      </c>
      <c r="K42">
        <v>0.1096</v>
      </c>
      <c r="L42">
        <v>0.18729999999999999</v>
      </c>
      <c r="M42">
        <v>3.5499999999999997E-2</v>
      </c>
      <c r="N42">
        <v>8.1500000000000003E-2</v>
      </c>
      <c r="O42">
        <v>1.456715588044857</v>
      </c>
      <c r="P42">
        <v>1.479187162744388</v>
      </c>
      <c r="Q42">
        <v>1.4800904607711109</v>
      </c>
      <c r="R42">
        <v>1.483037480695955</v>
      </c>
      <c r="S42">
        <v>1.4844370695931739</v>
      </c>
      <c r="T42">
        <v>1.4855078476031549</v>
      </c>
      <c r="U42">
        <v>1.485513355690038</v>
      </c>
      <c r="V42">
        <v>1.485513355690038</v>
      </c>
    </row>
    <row r="43" spans="1:22" ht="15" customHeight="1" x14ac:dyDescent="0.25">
      <c r="A43" s="119"/>
      <c r="B43" s="120"/>
      <c r="C43" s="120"/>
      <c r="D43" s="121"/>
      <c r="E43" s="4"/>
      <c r="F43" s="8"/>
      <c r="G43" s="9"/>
      <c r="H43" s="10"/>
      <c r="I43" s="10"/>
      <c r="J43" s="10"/>
      <c r="K43" s="10"/>
      <c r="L43" s="10"/>
      <c r="M43" s="10"/>
      <c r="N43" s="11"/>
    </row>
  </sheetData>
  <mergeCells count="15">
    <mergeCell ref="O1:V1"/>
    <mergeCell ref="O2:V2"/>
    <mergeCell ref="A33:D33"/>
    <mergeCell ref="A34:A42"/>
    <mergeCell ref="A43:D43"/>
    <mergeCell ref="A4:A12"/>
    <mergeCell ref="A13:D13"/>
    <mergeCell ref="A14:A22"/>
    <mergeCell ref="A23:D23"/>
    <mergeCell ref="A24:A3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3"/>
  <sheetViews>
    <sheetView zoomScale="60" zoomScaleNormal="60" workbookViewId="0">
      <selection activeCell="N29" sqref="N29"/>
    </sheetView>
  </sheetViews>
  <sheetFormatPr baseColWidth="10" defaultColWidth="8.88671875" defaultRowHeight="13.2" x14ac:dyDescent="0.25"/>
  <cols>
    <col min="1" max="1" width="11.5546875" style="15" customWidth="1"/>
    <col min="2" max="2" width="18.109375" style="15" customWidth="1"/>
    <col min="3" max="3" width="11.5546875" style="15" customWidth="1"/>
    <col min="4" max="4" width="17.33203125" style="15" customWidth="1"/>
    <col min="5" max="5" width="23" style="15" customWidth="1"/>
    <col min="6" max="6" width="14.6640625" style="15" customWidth="1"/>
    <col min="7" max="1025" width="11.5546875" style="15" customWidth="1"/>
  </cols>
  <sheetData>
    <row r="1" spans="1:22" ht="17.399999999999999" customHeight="1" x14ac:dyDescent="0.3">
      <c r="G1" s="124" t="s">
        <v>0</v>
      </c>
      <c r="H1" s="125"/>
      <c r="I1" s="125"/>
      <c r="J1" s="125"/>
      <c r="K1" s="125"/>
      <c r="L1" s="125"/>
      <c r="M1" s="125"/>
      <c r="N1" s="126"/>
      <c r="O1" s="117" t="s">
        <v>1</v>
      </c>
      <c r="P1" s="118"/>
      <c r="Q1" s="118"/>
      <c r="R1" s="118"/>
      <c r="S1" s="118"/>
      <c r="T1" s="118"/>
      <c r="U1" s="118"/>
      <c r="V1" s="118"/>
    </row>
    <row r="2" spans="1:22" ht="17.399999999999999" customHeight="1" x14ac:dyDescent="0.3">
      <c r="G2" s="127" t="s">
        <v>2</v>
      </c>
      <c r="H2" s="121"/>
      <c r="I2" s="128" t="s">
        <v>3</v>
      </c>
      <c r="J2" s="121"/>
      <c r="K2" s="128" t="s">
        <v>4</v>
      </c>
      <c r="L2" s="121"/>
      <c r="M2" s="128" t="s">
        <v>5</v>
      </c>
      <c r="N2" s="121"/>
      <c r="O2" s="117" t="s">
        <v>6</v>
      </c>
      <c r="P2" s="118"/>
      <c r="Q2" s="118"/>
      <c r="R2" s="118"/>
      <c r="S2" s="118"/>
      <c r="T2" s="118"/>
      <c r="U2" s="118"/>
      <c r="V2" s="118"/>
    </row>
    <row r="3" spans="1:22" ht="17.399999999999999" customHeight="1" x14ac:dyDescent="0.3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2" t="s">
        <v>13</v>
      </c>
      <c r="H3" s="1" t="s">
        <v>14</v>
      </c>
      <c r="I3" s="1" t="s">
        <v>13</v>
      </c>
      <c r="J3" s="1" t="s">
        <v>14</v>
      </c>
      <c r="K3" s="1" t="s">
        <v>13</v>
      </c>
      <c r="L3" s="1" t="s">
        <v>14</v>
      </c>
      <c r="M3" s="1" t="s">
        <v>13</v>
      </c>
      <c r="N3" s="1" t="s">
        <v>14</v>
      </c>
      <c r="O3" s="16">
        <v>2</v>
      </c>
      <c r="P3" s="16">
        <v>3</v>
      </c>
      <c r="Q3" s="16">
        <v>4</v>
      </c>
      <c r="R3" s="16">
        <v>5</v>
      </c>
      <c r="S3" s="16">
        <v>6</v>
      </c>
      <c r="T3" s="16">
        <v>7</v>
      </c>
      <c r="U3" s="16">
        <v>8</v>
      </c>
      <c r="V3" s="16">
        <v>9</v>
      </c>
    </row>
    <row r="4" spans="1:22" ht="15" customHeight="1" x14ac:dyDescent="0.25">
      <c r="A4" s="122" t="s">
        <v>124</v>
      </c>
      <c r="B4" s="3">
        <v>1</v>
      </c>
      <c r="C4" s="3" t="s">
        <v>79</v>
      </c>
      <c r="D4" s="3">
        <v>8.5</v>
      </c>
      <c r="E4" s="3"/>
      <c r="F4" s="3"/>
      <c r="G4">
        <v>6.7799999999999999E-2</v>
      </c>
      <c r="H4">
        <v>9.5799999999999996E-2</v>
      </c>
      <c r="I4">
        <v>0.14319999999999999</v>
      </c>
      <c r="J4">
        <v>0.10100000000000001</v>
      </c>
      <c r="K4">
        <v>0.3327</v>
      </c>
      <c r="L4">
        <v>0.14360000000000001</v>
      </c>
      <c r="M4">
        <v>0.1646</v>
      </c>
      <c r="N4">
        <v>0.2056</v>
      </c>
      <c r="O4">
        <v>1.828205675325961</v>
      </c>
      <c r="P4">
        <v>1.8293830317530939</v>
      </c>
      <c r="Q4">
        <v>1.980537020804751</v>
      </c>
      <c r="R4">
        <v>1.9827766016179329</v>
      </c>
      <c r="S4">
        <v>1.98825639202667</v>
      </c>
      <c r="T4">
        <v>1.988988741660785</v>
      </c>
      <c r="U4">
        <v>1.9890189002218941</v>
      </c>
      <c r="V4">
        <v>1.9890189002218941</v>
      </c>
    </row>
    <row r="5" spans="1:22" ht="15" customHeight="1" x14ac:dyDescent="0.25">
      <c r="A5" s="123"/>
      <c r="B5" s="3">
        <f t="shared" ref="B5:B12" si="0">B4+1</f>
        <v>2</v>
      </c>
      <c r="C5" s="3" t="s">
        <v>131</v>
      </c>
      <c r="D5" s="3">
        <v>17</v>
      </c>
      <c r="E5" s="3"/>
      <c r="F5" s="3"/>
      <c r="G5">
        <v>0.25019999999999998</v>
      </c>
      <c r="H5">
        <v>8.8599999999999998E-2</v>
      </c>
      <c r="I5">
        <v>0.34429999999999999</v>
      </c>
      <c r="J5">
        <v>0.30049999999999999</v>
      </c>
      <c r="K5">
        <v>0.34189999999999998</v>
      </c>
      <c r="L5">
        <v>0.1043</v>
      </c>
      <c r="M5">
        <v>0.21060000000000001</v>
      </c>
      <c r="N5">
        <v>0.2409</v>
      </c>
      <c r="O5">
        <v>4.4255950562563342</v>
      </c>
      <c r="P5">
        <v>4.4276377975489503</v>
      </c>
      <c r="Q5">
        <v>4.4277228521700343</v>
      </c>
      <c r="R5">
        <v>4.4281763712194424</v>
      </c>
      <c r="S5">
        <v>4.4292351229156912</v>
      </c>
      <c r="T5">
        <v>4.4293133341164221</v>
      </c>
      <c r="U5">
        <v>4.4294115421891256</v>
      </c>
      <c r="V5">
        <v>4.4294115421891256</v>
      </c>
    </row>
    <row r="6" spans="1:22" ht="15" customHeight="1" x14ac:dyDescent="0.25">
      <c r="A6" s="123"/>
      <c r="B6" s="3">
        <f t="shared" si="0"/>
        <v>3</v>
      </c>
      <c r="C6" s="3" t="s">
        <v>50</v>
      </c>
      <c r="D6" s="3">
        <v>1</v>
      </c>
      <c r="E6" s="3"/>
      <c r="F6" s="3"/>
      <c r="G6">
        <v>0.12230000000000001</v>
      </c>
      <c r="H6">
        <v>3.9899999999999998E-2</v>
      </c>
      <c r="I6">
        <v>0.18379999999999999</v>
      </c>
      <c r="J6">
        <v>0.1406</v>
      </c>
      <c r="K6">
        <v>0.20660000000000001</v>
      </c>
      <c r="L6">
        <v>0.18609999999999999</v>
      </c>
      <c r="M6">
        <v>0.16009999999999999</v>
      </c>
      <c r="N6">
        <v>0.18240000000000001</v>
      </c>
      <c r="O6">
        <v>2.6821754972906842</v>
      </c>
      <c r="P6">
        <v>2.8433298982585971</v>
      </c>
      <c r="Q6">
        <v>2.8470543684839211</v>
      </c>
      <c r="R6">
        <v>2.8477976315894429</v>
      </c>
      <c r="S6">
        <v>2.8481751147357079</v>
      </c>
      <c r="T6">
        <v>2.8518070729190881</v>
      </c>
      <c r="U6">
        <v>2.851917273935233</v>
      </c>
      <c r="V6">
        <v>2.851917273935233</v>
      </c>
    </row>
    <row r="7" spans="1:22" ht="15" customHeight="1" x14ac:dyDescent="0.25">
      <c r="A7" s="123"/>
      <c r="B7" s="3">
        <f t="shared" si="0"/>
        <v>4</v>
      </c>
      <c r="C7" s="3" t="s">
        <v>92</v>
      </c>
      <c r="D7" s="3">
        <v>25</v>
      </c>
      <c r="E7" s="3"/>
      <c r="F7" s="3" t="s">
        <v>132</v>
      </c>
      <c r="G7">
        <v>0.1477</v>
      </c>
      <c r="H7">
        <v>1.6400000000000001E-2</v>
      </c>
      <c r="I7">
        <v>0.21929999999999999</v>
      </c>
      <c r="J7">
        <v>0.17580000000000001</v>
      </c>
      <c r="K7">
        <v>0.29320000000000002</v>
      </c>
      <c r="L7">
        <v>3.8199999999999998E-2</v>
      </c>
      <c r="M7">
        <v>0.15629999999999999</v>
      </c>
      <c r="N7">
        <v>0.20039999999999999</v>
      </c>
      <c r="O7">
        <v>2.545383919541174</v>
      </c>
      <c r="P7">
        <v>2.635545986495317</v>
      </c>
      <c r="Q7">
        <v>2.6360847449319582</v>
      </c>
      <c r="R7">
        <v>2.6376416912149239</v>
      </c>
      <c r="S7">
        <v>2.6376684570596489</v>
      </c>
      <c r="T7">
        <v>2.64008715919155</v>
      </c>
      <c r="U7">
        <v>2.640088451298316</v>
      </c>
      <c r="V7">
        <v>2.640088451298316</v>
      </c>
    </row>
    <row r="8" spans="1:22" ht="15" customHeight="1" x14ac:dyDescent="0.25">
      <c r="A8" s="123"/>
      <c r="B8" s="3">
        <f t="shared" si="0"/>
        <v>5</v>
      </c>
      <c r="C8" s="3" t="s">
        <v>108</v>
      </c>
      <c r="D8" s="3">
        <v>13.5</v>
      </c>
      <c r="E8" s="3"/>
      <c r="F8" s="3"/>
      <c r="G8">
        <v>0.14280000000000001</v>
      </c>
      <c r="H8">
        <v>1.9199999999999998E-2</v>
      </c>
      <c r="I8">
        <v>0.2122</v>
      </c>
      <c r="J8">
        <v>0.16880000000000001</v>
      </c>
      <c r="K8">
        <v>0.17810000000000001</v>
      </c>
      <c r="L8">
        <v>0.10829999999999999</v>
      </c>
      <c r="M8">
        <v>0.13450000000000001</v>
      </c>
      <c r="N8">
        <v>0.16700000000000001</v>
      </c>
      <c r="O8">
        <v>2.6206097264411241</v>
      </c>
      <c r="P8">
        <v>2.6255500352789758</v>
      </c>
      <c r="Q8">
        <v>2.6257506976724021</v>
      </c>
      <c r="R8">
        <v>2.625931854048102</v>
      </c>
      <c r="S8">
        <v>2.6262995727240912</v>
      </c>
      <c r="T8">
        <v>2.6291278909305422</v>
      </c>
      <c r="U8">
        <v>2.6292349356648779</v>
      </c>
      <c r="V8">
        <v>2.6292349356648779</v>
      </c>
    </row>
    <row r="9" spans="1:22" ht="15" customHeight="1" x14ac:dyDescent="0.25">
      <c r="A9" s="123"/>
      <c r="B9" s="3">
        <f t="shared" si="0"/>
        <v>6</v>
      </c>
      <c r="C9" s="3" t="s">
        <v>66</v>
      </c>
      <c r="D9" s="3">
        <v>2.5</v>
      </c>
      <c r="E9" s="3"/>
      <c r="F9" s="3"/>
      <c r="G9">
        <v>0.20519999999999999</v>
      </c>
      <c r="H9">
        <v>4.3200000000000002E-2</v>
      </c>
      <c r="I9">
        <v>0.26400000000000001</v>
      </c>
      <c r="J9">
        <v>0.22020000000000001</v>
      </c>
      <c r="K9">
        <v>0.18820000000000001</v>
      </c>
      <c r="L9">
        <v>8.7099999999999997E-2</v>
      </c>
      <c r="M9">
        <v>0.1075</v>
      </c>
      <c r="N9">
        <v>0.1328</v>
      </c>
      <c r="O9">
        <v>3.2156377471685822</v>
      </c>
      <c r="P9">
        <v>3.2221722347430291</v>
      </c>
      <c r="Q9">
        <v>3.2221754427340179</v>
      </c>
      <c r="R9">
        <v>3.2382926008488582</v>
      </c>
      <c r="S9">
        <v>3.2389274755675892</v>
      </c>
      <c r="T9">
        <v>3.238928707708443</v>
      </c>
      <c r="U9">
        <v>3.2393151469149819</v>
      </c>
      <c r="V9">
        <v>3.2393151469149819</v>
      </c>
    </row>
    <row r="10" spans="1:22" ht="15" customHeight="1" x14ac:dyDescent="0.25">
      <c r="A10" s="123"/>
      <c r="B10" s="3">
        <f t="shared" si="0"/>
        <v>7</v>
      </c>
      <c r="C10" s="3" t="s">
        <v>32</v>
      </c>
      <c r="D10" s="3">
        <v>8</v>
      </c>
      <c r="E10" s="3"/>
      <c r="F10" s="3"/>
      <c r="G10">
        <v>0.1487</v>
      </c>
      <c r="H10">
        <v>1.46E-2</v>
      </c>
      <c r="I10">
        <v>0.24410000000000001</v>
      </c>
      <c r="J10">
        <v>0.2009</v>
      </c>
      <c r="K10">
        <v>0.25600000000000001</v>
      </c>
      <c r="L10">
        <v>1.4200000000000001E-2</v>
      </c>
      <c r="M10">
        <v>0.10630000000000001</v>
      </c>
      <c r="N10">
        <v>0.13980000000000001</v>
      </c>
      <c r="O10">
        <v>2.7248982119260492</v>
      </c>
      <c r="P10">
        <v>2.7317813392406571</v>
      </c>
      <c r="Q10">
        <v>2.7322282064641059</v>
      </c>
      <c r="R10">
        <v>2.7322788425841789</v>
      </c>
      <c r="S10">
        <v>2.7415792472199678</v>
      </c>
      <c r="T10">
        <v>2.742123458164984</v>
      </c>
      <c r="U10">
        <v>2.742124776689268</v>
      </c>
      <c r="V10">
        <v>2.742124776689268</v>
      </c>
    </row>
    <row r="11" spans="1:22" ht="15" customHeight="1" x14ac:dyDescent="0.25">
      <c r="A11" s="123"/>
      <c r="B11" s="3">
        <f t="shared" si="0"/>
        <v>8</v>
      </c>
      <c r="C11" s="3" t="s">
        <v>18</v>
      </c>
      <c r="D11" s="3">
        <v>12.5</v>
      </c>
      <c r="E11" s="3"/>
      <c r="F11" s="3"/>
      <c r="G11">
        <v>0.1668</v>
      </c>
      <c r="H11">
        <v>6.3E-3</v>
      </c>
      <c r="I11">
        <v>0.24440000000000001</v>
      </c>
      <c r="J11">
        <v>0.2009</v>
      </c>
      <c r="K11">
        <v>0.25940000000000002</v>
      </c>
      <c r="L11">
        <v>5.1700000000000003E-2</v>
      </c>
      <c r="M11">
        <v>0.1027</v>
      </c>
      <c r="N11">
        <v>0.1368</v>
      </c>
      <c r="O11">
        <v>2.8749483379909049</v>
      </c>
      <c r="P11">
        <v>2.8865713527583319</v>
      </c>
      <c r="Q11">
        <v>2.8894000607170729</v>
      </c>
      <c r="R11">
        <v>2.890383297063265</v>
      </c>
      <c r="S11">
        <v>2.893294300068503</v>
      </c>
      <c r="T11">
        <v>2.893674453444874</v>
      </c>
      <c r="U11">
        <v>2.8938142292137812</v>
      </c>
      <c r="V11">
        <v>2.8938142292137812</v>
      </c>
    </row>
    <row r="12" spans="1:22" ht="15" customHeight="1" x14ac:dyDescent="0.25">
      <c r="A12" s="123"/>
      <c r="B12" s="3">
        <f t="shared" si="0"/>
        <v>9</v>
      </c>
      <c r="C12" s="3" t="s">
        <v>19</v>
      </c>
      <c r="D12" s="3">
        <v>4.5</v>
      </c>
      <c r="E12" s="3"/>
      <c r="F12" s="3"/>
      <c r="G12">
        <v>0.13869999999999999</v>
      </c>
      <c r="H12">
        <v>2.4199999999999999E-2</v>
      </c>
      <c r="I12">
        <v>0.22839999999999999</v>
      </c>
      <c r="J12">
        <v>0.18529999999999999</v>
      </c>
      <c r="K12">
        <v>0.24959999999999999</v>
      </c>
      <c r="L12">
        <v>8.14E-2</v>
      </c>
      <c r="M12">
        <v>0.1201</v>
      </c>
      <c r="N12">
        <v>0.1414</v>
      </c>
      <c r="O12">
        <v>2.8212612840534872</v>
      </c>
      <c r="P12">
        <v>2.8470782043842831</v>
      </c>
      <c r="Q12">
        <v>2.847234253128633</v>
      </c>
      <c r="R12">
        <v>2.8487817786212561</v>
      </c>
      <c r="S12">
        <v>2.8590422356535412</v>
      </c>
      <c r="T12">
        <v>2.859834374077503</v>
      </c>
      <c r="U12">
        <v>2.8598375144963661</v>
      </c>
      <c r="V12">
        <v>2.8598375144963661</v>
      </c>
    </row>
    <row r="13" spans="1:22" ht="15" customHeight="1" x14ac:dyDescent="0.25">
      <c r="A13" s="119"/>
      <c r="B13" s="120"/>
      <c r="C13" s="120"/>
      <c r="D13" s="121"/>
      <c r="E13" s="4" t="s">
        <v>85</v>
      </c>
      <c r="F13" s="4"/>
    </row>
    <row r="14" spans="1:22" ht="15" customHeight="1" x14ac:dyDescent="0.25">
      <c r="A14" s="122" t="s">
        <v>124</v>
      </c>
      <c r="B14" s="3">
        <f>B12+1</f>
        <v>10</v>
      </c>
      <c r="C14" s="12" t="s">
        <v>23</v>
      </c>
      <c r="D14" s="3">
        <v>6.5</v>
      </c>
      <c r="E14" s="3"/>
      <c r="F14" s="3"/>
      <c r="G14">
        <v>7.6600000000000001E-2</v>
      </c>
      <c r="H14">
        <v>8.5599999999999996E-2</v>
      </c>
      <c r="I14">
        <v>9.7199999999999995E-2</v>
      </c>
      <c r="J14">
        <v>5.3499999999999999E-2</v>
      </c>
      <c r="K14">
        <v>5.2400000000000002E-2</v>
      </c>
      <c r="L14">
        <v>0.23380000000000001</v>
      </c>
      <c r="M14">
        <v>5.8999999999999997E-2</v>
      </c>
      <c r="N14">
        <v>9.0200000000000002E-2</v>
      </c>
      <c r="O14">
        <v>1.2845115374703999</v>
      </c>
      <c r="P14">
        <v>1.28768788520412</v>
      </c>
      <c r="Q14">
        <v>1.2878741574154631</v>
      </c>
      <c r="R14">
        <v>1.296157286632077</v>
      </c>
      <c r="S14">
        <v>1.301294931213655</v>
      </c>
      <c r="T14">
        <v>1.30630562553903</v>
      </c>
      <c r="U14">
        <v>1.306578681396344</v>
      </c>
      <c r="V14">
        <v>1.306578681396344</v>
      </c>
    </row>
    <row r="15" spans="1:22" ht="15" customHeight="1" x14ac:dyDescent="0.25">
      <c r="A15" s="123"/>
      <c r="B15" s="3">
        <f t="shared" ref="B15:B22" si="1">B14+1</f>
        <v>11</v>
      </c>
      <c r="C15" s="3" t="s">
        <v>42</v>
      </c>
      <c r="D15" s="3">
        <v>19</v>
      </c>
      <c r="E15" s="3"/>
      <c r="F15" s="3"/>
      <c r="G15">
        <v>7.8399999999999997E-2</v>
      </c>
      <c r="H15">
        <v>8.3900000000000002E-2</v>
      </c>
      <c r="I15">
        <v>0.1246</v>
      </c>
      <c r="J15">
        <v>8.2100000000000006E-2</v>
      </c>
      <c r="K15">
        <v>3.5900000000000001E-2</v>
      </c>
      <c r="L15">
        <v>0.25309999999999999</v>
      </c>
      <c r="M15">
        <v>5.0599999999999999E-2</v>
      </c>
      <c r="N15">
        <v>6.6400000000000001E-2</v>
      </c>
      <c r="O15">
        <v>1.398196527423494</v>
      </c>
      <c r="P15">
        <v>1.404783478613435</v>
      </c>
      <c r="Q15">
        <v>1.4079885152941309</v>
      </c>
      <c r="R15">
        <v>1.4080881552207649</v>
      </c>
      <c r="S15">
        <v>1.408862906614321</v>
      </c>
      <c r="T15">
        <v>1.409256783820398</v>
      </c>
      <c r="U15">
        <v>1.4104467458057319</v>
      </c>
      <c r="V15">
        <v>1.4104467458057319</v>
      </c>
    </row>
    <row r="16" spans="1:22" ht="15" customHeight="1" x14ac:dyDescent="0.25">
      <c r="A16" s="123"/>
      <c r="B16" s="3">
        <f t="shared" si="1"/>
        <v>12</v>
      </c>
      <c r="C16" s="3" t="s">
        <v>68</v>
      </c>
      <c r="D16" s="3">
        <v>4</v>
      </c>
      <c r="E16" s="3"/>
      <c r="F16" s="3"/>
      <c r="G16">
        <v>7.3599999999999999E-2</v>
      </c>
      <c r="H16">
        <v>8.8499999999999995E-2</v>
      </c>
      <c r="I16">
        <v>0.10489999999999999</v>
      </c>
      <c r="J16">
        <v>6.1699999999999998E-2</v>
      </c>
      <c r="K16">
        <v>7.6399999999999996E-2</v>
      </c>
      <c r="L16">
        <v>0.32029999999999997</v>
      </c>
      <c r="M16">
        <v>4.07E-2</v>
      </c>
      <c r="N16">
        <v>4.0399999999999998E-2</v>
      </c>
      <c r="O16">
        <v>1.2451612968950669</v>
      </c>
      <c r="P16">
        <v>1.2467425259790861</v>
      </c>
      <c r="Q16">
        <v>1.2470392045569829</v>
      </c>
      <c r="R16">
        <v>1.24719782386208</v>
      </c>
      <c r="S16">
        <v>1.24769307502269</v>
      </c>
      <c r="T16">
        <v>1.248429571704083</v>
      </c>
      <c r="U16">
        <v>1.248445033604733</v>
      </c>
      <c r="V16">
        <v>1.248445033604733</v>
      </c>
    </row>
    <row r="17" spans="1:22" ht="15" customHeight="1" x14ac:dyDescent="0.25">
      <c r="A17" s="123"/>
      <c r="B17" s="3">
        <f t="shared" si="1"/>
        <v>13</v>
      </c>
      <c r="C17" s="3" t="s">
        <v>25</v>
      </c>
      <c r="D17" s="3">
        <v>20</v>
      </c>
      <c r="E17" s="3"/>
      <c r="F17" s="3"/>
      <c r="G17">
        <v>5.4699999999999999E-2</v>
      </c>
      <c r="H17">
        <v>0.1075</v>
      </c>
      <c r="I17">
        <v>9.74E-2</v>
      </c>
      <c r="J17">
        <v>5.6099999999999997E-2</v>
      </c>
      <c r="K17">
        <v>7.3300000000000004E-2</v>
      </c>
      <c r="L17">
        <v>0.31030000000000002</v>
      </c>
      <c r="M17">
        <v>2.86E-2</v>
      </c>
      <c r="N17">
        <v>5.0999999999999997E-2</v>
      </c>
      <c r="O17">
        <v>1.012368655093403</v>
      </c>
      <c r="P17">
        <v>1.012531189655705</v>
      </c>
      <c r="Q17">
        <v>1.025279860665165</v>
      </c>
      <c r="R17">
        <v>1.036781275472958</v>
      </c>
      <c r="S17">
        <v>1.0369610753245719</v>
      </c>
      <c r="T17">
        <v>1.037031998187516</v>
      </c>
      <c r="U17">
        <v>1.0379209031928169</v>
      </c>
      <c r="V17">
        <v>1.0379209031928169</v>
      </c>
    </row>
    <row r="18" spans="1:22" ht="15" customHeight="1" x14ac:dyDescent="0.25">
      <c r="A18" s="123"/>
      <c r="B18" s="3">
        <f t="shared" si="1"/>
        <v>14</v>
      </c>
      <c r="C18" s="3" t="s">
        <v>91</v>
      </c>
      <c r="D18" s="3">
        <v>11</v>
      </c>
      <c r="E18" s="3"/>
      <c r="F18" s="3"/>
      <c r="G18">
        <v>3.1199999999999999E-2</v>
      </c>
      <c r="H18">
        <v>0.13100000000000001</v>
      </c>
      <c r="I18">
        <v>8.9300000000000004E-2</v>
      </c>
      <c r="J18">
        <v>5.2200000000000003E-2</v>
      </c>
      <c r="K18">
        <v>7.9500000000000001E-2</v>
      </c>
      <c r="L18">
        <v>0.32719999999999999</v>
      </c>
      <c r="M18">
        <v>4.0599999999999997E-2</v>
      </c>
      <c r="N18">
        <v>2.9499999999999998E-2</v>
      </c>
      <c r="O18">
        <v>0.83259288708184054</v>
      </c>
      <c r="P18">
        <v>0.8533148196996887</v>
      </c>
      <c r="Q18">
        <v>0.86253024717142934</v>
      </c>
      <c r="R18">
        <v>0.8689701705613746</v>
      </c>
      <c r="S18">
        <v>0.88285759256410234</v>
      </c>
      <c r="T18">
        <v>0.88730844811752185</v>
      </c>
      <c r="U18">
        <v>0.88742060381134769</v>
      </c>
      <c r="V18">
        <v>0.88742060381134769</v>
      </c>
    </row>
    <row r="19" spans="1:22" ht="15" customHeight="1" x14ac:dyDescent="0.25">
      <c r="A19" s="123"/>
      <c r="B19" s="3">
        <f t="shared" si="1"/>
        <v>15</v>
      </c>
      <c r="C19" s="3" t="s">
        <v>29</v>
      </c>
      <c r="D19" s="3">
        <v>11</v>
      </c>
      <c r="E19" s="3"/>
      <c r="F19" s="3"/>
      <c r="G19">
        <v>8.2799999999999999E-2</v>
      </c>
      <c r="H19">
        <v>7.9399999999999998E-2</v>
      </c>
      <c r="I19">
        <v>0.15720000000000001</v>
      </c>
      <c r="J19">
        <v>0.1154</v>
      </c>
      <c r="K19">
        <v>6.7900000000000002E-2</v>
      </c>
      <c r="L19">
        <v>0.29870000000000002</v>
      </c>
      <c r="M19">
        <v>7.7100000000000002E-2</v>
      </c>
      <c r="N19">
        <v>5.16E-2</v>
      </c>
      <c r="O19">
        <v>1.631632836896042</v>
      </c>
      <c r="P19">
        <v>1.6537480736344941</v>
      </c>
      <c r="Q19">
        <v>1.659126725688661</v>
      </c>
      <c r="R19">
        <v>1.6595162706057029</v>
      </c>
      <c r="S19">
        <v>1.6758075720927019</v>
      </c>
      <c r="T19">
        <v>1.6759882286441761</v>
      </c>
      <c r="U19">
        <v>1.676353599834133</v>
      </c>
      <c r="V19">
        <v>1.676353599834133</v>
      </c>
    </row>
    <row r="20" spans="1:22" ht="15" customHeight="1" x14ac:dyDescent="0.25">
      <c r="A20" s="123"/>
      <c r="B20" s="3">
        <f t="shared" si="1"/>
        <v>16</v>
      </c>
      <c r="C20" s="3" t="s">
        <v>45</v>
      </c>
      <c r="D20" s="3">
        <v>21.5</v>
      </c>
      <c r="E20" s="3"/>
      <c r="F20" s="3"/>
      <c r="G20">
        <v>6.2700000000000006E-2</v>
      </c>
      <c r="H20">
        <v>9.9400000000000002E-2</v>
      </c>
      <c r="I20">
        <v>0.1371</v>
      </c>
      <c r="J20">
        <v>9.5799999999999996E-2</v>
      </c>
      <c r="K20">
        <v>0.20599999999999999</v>
      </c>
      <c r="L20">
        <v>5.5800000000000002E-2</v>
      </c>
      <c r="M20">
        <v>6.8500000000000005E-2</v>
      </c>
      <c r="N20">
        <v>9.5500000000000002E-2</v>
      </c>
      <c r="O20">
        <v>1.6091652280956359</v>
      </c>
      <c r="P20">
        <v>1.6218947642282759</v>
      </c>
      <c r="Q20">
        <v>1.6229370723790051</v>
      </c>
      <c r="R20">
        <v>1.623368987450309</v>
      </c>
      <c r="S20">
        <v>1.659922922030947</v>
      </c>
      <c r="T20">
        <v>1.659925037356577</v>
      </c>
      <c r="U20">
        <v>1.6599847555363849</v>
      </c>
      <c r="V20">
        <v>1.6599847555363849</v>
      </c>
    </row>
    <row r="21" spans="1:22" ht="15" customHeight="1" x14ac:dyDescent="0.25">
      <c r="A21" s="123"/>
      <c r="B21" s="3">
        <f t="shared" si="1"/>
        <v>17</v>
      </c>
      <c r="C21" s="3" t="s">
        <v>51</v>
      </c>
      <c r="D21" s="3">
        <v>16</v>
      </c>
      <c r="E21" s="3"/>
      <c r="F21" s="3"/>
      <c r="G21">
        <v>4.6699999999999998E-2</v>
      </c>
      <c r="H21">
        <v>0.11559999999999999</v>
      </c>
      <c r="I21">
        <v>0.107</v>
      </c>
      <c r="J21">
        <v>6.7500000000000004E-2</v>
      </c>
      <c r="K21">
        <v>5.2699999999999997E-2</v>
      </c>
      <c r="L21">
        <v>0.22009999999999999</v>
      </c>
      <c r="M21">
        <v>3.32E-2</v>
      </c>
      <c r="N21">
        <v>7.8899999999999998E-2</v>
      </c>
      <c r="O21">
        <v>0.85320391532660944</v>
      </c>
      <c r="P21">
        <v>0.88660357295827641</v>
      </c>
      <c r="Q21">
        <v>0.88744222098769343</v>
      </c>
      <c r="R21">
        <v>0.9070734549351579</v>
      </c>
      <c r="S21">
        <v>0.91691235999072007</v>
      </c>
      <c r="T21">
        <v>0.93688849224726245</v>
      </c>
      <c r="U21">
        <v>0.93798180655468377</v>
      </c>
      <c r="V21">
        <v>0.93798180655468377</v>
      </c>
    </row>
    <row r="22" spans="1:22" ht="15" customHeight="1" x14ac:dyDescent="0.25">
      <c r="A22" s="123"/>
      <c r="B22" s="3">
        <f t="shared" si="1"/>
        <v>18</v>
      </c>
      <c r="C22" s="3" t="s">
        <v>64</v>
      </c>
      <c r="D22" s="3">
        <v>4.5</v>
      </c>
      <c r="E22" s="3"/>
      <c r="F22" s="3"/>
      <c r="G22">
        <v>8.0500000000000002E-2</v>
      </c>
      <c r="H22">
        <v>8.1699999999999995E-2</v>
      </c>
      <c r="I22">
        <v>0.1678</v>
      </c>
      <c r="J22">
        <v>0.1265</v>
      </c>
      <c r="K22">
        <v>4.4499999999999998E-2</v>
      </c>
      <c r="L22">
        <v>0.2177</v>
      </c>
      <c r="M22">
        <v>3.2000000000000001E-2</v>
      </c>
      <c r="N22">
        <v>3.5499999999999997E-2</v>
      </c>
      <c r="O22">
        <v>1.4258801502374641</v>
      </c>
      <c r="P22">
        <v>1.4404199166913609</v>
      </c>
      <c r="Q22">
        <v>1.441712891687418</v>
      </c>
      <c r="R22">
        <v>1.4429498454252689</v>
      </c>
      <c r="S22">
        <v>1.476795294096009</v>
      </c>
      <c r="T22">
        <v>1.479796522834985</v>
      </c>
      <c r="U22">
        <v>1.4805426214249571</v>
      </c>
      <c r="V22">
        <v>1.4805426214249571</v>
      </c>
    </row>
    <row r="23" spans="1:22" ht="15" customHeight="1" x14ac:dyDescent="0.25">
      <c r="A23" s="119"/>
      <c r="B23" s="120"/>
      <c r="C23" s="120"/>
      <c r="D23" s="121"/>
      <c r="E23" s="4" t="s">
        <v>86</v>
      </c>
      <c r="F23" s="4"/>
    </row>
    <row r="24" spans="1:22" ht="15" customHeight="1" x14ac:dyDescent="0.25">
      <c r="A24" s="122" t="s">
        <v>124</v>
      </c>
      <c r="B24" s="3">
        <f>B22+1</f>
        <v>19</v>
      </c>
      <c r="C24" s="3" t="s">
        <v>45</v>
      </c>
      <c r="D24" s="3">
        <v>28</v>
      </c>
      <c r="E24" s="3"/>
      <c r="F24" s="3"/>
      <c r="G24">
        <v>3.6499999999999998E-2</v>
      </c>
      <c r="H24">
        <v>0.12570000000000001</v>
      </c>
      <c r="I24">
        <v>6.7699999999999996E-2</v>
      </c>
      <c r="J24">
        <v>2.8500000000000001E-2</v>
      </c>
      <c r="K24">
        <v>0.1114</v>
      </c>
      <c r="L24">
        <v>0.1643</v>
      </c>
      <c r="M24">
        <v>3.2800000000000003E-2</v>
      </c>
      <c r="N24">
        <v>4.9200000000000001E-2</v>
      </c>
      <c r="O24">
        <v>0.87539574629107986</v>
      </c>
      <c r="P24">
        <v>0.88570515242755432</v>
      </c>
      <c r="Q24">
        <v>0.89274581774108108</v>
      </c>
      <c r="R24">
        <v>0.90415015090974615</v>
      </c>
      <c r="S24">
        <v>0.92677025699563675</v>
      </c>
      <c r="T24">
        <v>0.92921892371609316</v>
      </c>
      <c r="U24">
        <v>0.92992070523830928</v>
      </c>
      <c r="V24">
        <v>0.92992070523830928</v>
      </c>
    </row>
    <row r="25" spans="1:22" ht="15" customHeight="1" x14ac:dyDescent="0.25">
      <c r="A25" s="123"/>
      <c r="B25" s="3">
        <f t="shared" ref="B25:B32" si="2">B24+1</f>
        <v>20</v>
      </c>
      <c r="C25" s="3" t="s">
        <v>133</v>
      </c>
      <c r="D25" s="3">
        <v>50</v>
      </c>
      <c r="E25" s="3"/>
      <c r="F25" s="3" t="s">
        <v>134</v>
      </c>
      <c r="G25">
        <v>4.3700000000000003E-2</v>
      </c>
      <c r="H25">
        <v>0.11840000000000001</v>
      </c>
      <c r="I25">
        <v>5.2999999999999999E-2</v>
      </c>
      <c r="J25">
        <v>9.7999999999999997E-3</v>
      </c>
      <c r="K25">
        <v>7.5800000000000006E-2</v>
      </c>
      <c r="L25">
        <v>0.23419999999999999</v>
      </c>
      <c r="M25">
        <v>5.16E-2</v>
      </c>
      <c r="N25">
        <v>1.55E-2</v>
      </c>
      <c r="O25">
        <v>0.76146670418965789</v>
      </c>
      <c r="P25">
        <v>0.76751223603302898</v>
      </c>
      <c r="Q25">
        <v>0.81176052416438516</v>
      </c>
      <c r="R25">
        <v>0.83802694148676549</v>
      </c>
      <c r="S25">
        <v>0.84815248824814404</v>
      </c>
      <c r="T25">
        <v>0.84829539760630057</v>
      </c>
      <c r="U25">
        <v>0.848410808508681</v>
      </c>
      <c r="V25">
        <v>0.848410808508681</v>
      </c>
    </row>
    <row r="26" spans="1:22" ht="15" customHeight="1" x14ac:dyDescent="0.25">
      <c r="A26" s="123"/>
      <c r="B26" s="3">
        <f t="shared" si="2"/>
        <v>21</v>
      </c>
      <c r="C26" s="3" t="s">
        <v>102</v>
      </c>
      <c r="D26" s="3">
        <v>29</v>
      </c>
      <c r="E26" s="3"/>
      <c r="F26" s="3"/>
      <c r="G26">
        <v>3.2300000000000002E-2</v>
      </c>
      <c r="H26">
        <v>0.12970000000000001</v>
      </c>
      <c r="I26">
        <v>5.4600000000000003E-2</v>
      </c>
      <c r="J26">
        <v>1.61E-2</v>
      </c>
      <c r="K26">
        <v>7.2599999999999998E-2</v>
      </c>
      <c r="L26">
        <v>0.191</v>
      </c>
      <c r="M26">
        <v>3.7199999999999997E-2</v>
      </c>
      <c r="N26">
        <v>5.67E-2</v>
      </c>
      <c r="O26">
        <v>0.78363631954612412</v>
      </c>
      <c r="P26">
        <v>0.81595354880150306</v>
      </c>
      <c r="Q26">
        <v>0.81615147288545831</v>
      </c>
      <c r="R26">
        <v>0.81808498945187191</v>
      </c>
      <c r="S26">
        <v>0.82591296555326676</v>
      </c>
      <c r="T26">
        <v>0.82591740007951597</v>
      </c>
      <c r="U26">
        <v>0.82641282193593002</v>
      </c>
      <c r="V26">
        <v>0.82641282193593002</v>
      </c>
    </row>
    <row r="27" spans="1:22" ht="15" customHeight="1" x14ac:dyDescent="0.25">
      <c r="A27" s="123"/>
      <c r="B27" s="3">
        <f t="shared" si="2"/>
        <v>22</v>
      </c>
      <c r="C27" s="3" t="s">
        <v>36</v>
      </c>
      <c r="D27" s="12">
        <v>10.5</v>
      </c>
      <c r="E27" s="3"/>
      <c r="F27" s="3"/>
      <c r="G27">
        <v>5.2299999999999999E-2</v>
      </c>
      <c r="H27">
        <v>0.10970000000000001</v>
      </c>
      <c r="I27">
        <v>7.1800000000000003E-2</v>
      </c>
      <c r="J27">
        <v>2.87E-2</v>
      </c>
      <c r="K27">
        <v>0.152</v>
      </c>
      <c r="L27">
        <v>0.13159999999999999</v>
      </c>
      <c r="M27">
        <v>3.0499999999999999E-2</v>
      </c>
      <c r="N27">
        <v>5.7500000000000002E-2</v>
      </c>
      <c r="O27">
        <v>1.037644710094201</v>
      </c>
      <c r="P27">
        <v>1.038293900007214</v>
      </c>
      <c r="Q27">
        <v>1.041278007615579</v>
      </c>
      <c r="R27">
        <v>1.0780865992939119</v>
      </c>
      <c r="S27">
        <v>1.0889210164782821</v>
      </c>
      <c r="T27">
        <v>1.0892938878244951</v>
      </c>
      <c r="U27">
        <v>1.0898518264210999</v>
      </c>
      <c r="V27">
        <v>1.0898518264210999</v>
      </c>
    </row>
    <row r="28" spans="1:22" ht="15" customHeight="1" x14ac:dyDescent="0.25">
      <c r="A28" s="123"/>
      <c r="B28" s="3">
        <f t="shared" si="2"/>
        <v>23</v>
      </c>
      <c r="C28" s="3" t="s">
        <v>95</v>
      </c>
      <c r="D28" s="3">
        <v>10</v>
      </c>
      <c r="E28" s="3"/>
      <c r="F28" s="3" t="s">
        <v>135</v>
      </c>
      <c r="G28">
        <v>7.7499999999999999E-2</v>
      </c>
      <c r="H28">
        <v>8.4500000000000006E-2</v>
      </c>
      <c r="I28">
        <v>0.13450000000000001</v>
      </c>
      <c r="J28">
        <v>9.2200000000000004E-2</v>
      </c>
      <c r="K28">
        <v>6.9099999999999995E-2</v>
      </c>
      <c r="L28">
        <v>0.23719999999999999</v>
      </c>
      <c r="M28">
        <v>6.6600000000000006E-2</v>
      </c>
      <c r="N28">
        <v>2.8899999999999999E-2</v>
      </c>
      <c r="O28">
        <v>1.350568785368667</v>
      </c>
      <c r="P28">
        <v>1.3507231141882921</v>
      </c>
      <c r="Q28">
        <v>1.357250513165106</v>
      </c>
      <c r="R28">
        <v>1.386727026606404</v>
      </c>
      <c r="S28">
        <v>1.415039582280887</v>
      </c>
      <c r="T28">
        <v>1.418655475901299</v>
      </c>
      <c r="U28">
        <v>1.4186562329377741</v>
      </c>
      <c r="V28">
        <v>1.4186562329377741</v>
      </c>
    </row>
    <row r="29" spans="1:22" ht="15" customHeight="1" x14ac:dyDescent="0.25">
      <c r="A29" s="123"/>
      <c r="B29" s="3">
        <f t="shared" si="2"/>
        <v>24</v>
      </c>
      <c r="C29" s="3" t="s">
        <v>16</v>
      </c>
      <c r="D29" s="3">
        <v>42</v>
      </c>
      <c r="E29" s="3"/>
      <c r="F29" s="3"/>
      <c r="G29">
        <v>7.2400000000000006E-2</v>
      </c>
      <c r="H29">
        <v>9.0200000000000002E-2</v>
      </c>
      <c r="I29">
        <v>0.10199999999999999</v>
      </c>
      <c r="J29">
        <v>5.91E-2</v>
      </c>
      <c r="K29">
        <v>4.9099999999999998E-2</v>
      </c>
      <c r="L29">
        <v>0.22370000000000001</v>
      </c>
      <c r="M29">
        <v>2.5100000000000001E-2</v>
      </c>
      <c r="N29">
        <v>3.0800000000000001E-2</v>
      </c>
      <c r="O29">
        <v>1.082065797473434</v>
      </c>
      <c r="P29">
        <v>1.103237464711385</v>
      </c>
      <c r="Q29">
        <v>1.1065364955917041</v>
      </c>
      <c r="R29">
        <v>1.117574540465361</v>
      </c>
      <c r="S29">
        <v>1.122760022599772</v>
      </c>
      <c r="T29">
        <v>1.1238233180445349</v>
      </c>
      <c r="U29">
        <v>1.126309944634627</v>
      </c>
      <c r="V29">
        <v>1.126309944634627</v>
      </c>
    </row>
    <row r="30" spans="1:22" ht="15" customHeight="1" x14ac:dyDescent="0.25">
      <c r="A30" s="123"/>
      <c r="B30" s="3">
        <f t="shared" si="2"/>
        <v>25</v>
      </c>
      <c r="C30" s="3" t="s">
        <v>27</v>
      </c>
      <c r="D30" s="3">
        <v>13</v>
      </c>
      <c r="E30" s="3"/>
      <c r="F30" s="3"/>
      <c r="G30">
        <v>9.2200000000000004E-2</v>
      </c>
      <c r="H30">
        <v>6.9800000000000001E-2</v>
      </c>
      <c r="I30">
        <v>0.14710000000000001</v>
      </c>
      <c r="J30">
        <v>0.1041</v>
      </c>
      <c r="K30">
        <v>2.87E-2</v>
      </c>
      <c r="L30">
        <v>0.26379999999999998</v>
      </c>
      <c r="M30">
        <v>3.8199999999999998E-2</v>
      </c>
      <c r="N30">
        <v>5.04E-2</v>
      </c>
      <c r="O30">
        <v>1.519094082486615</v>
      </c>
      <c r="P30">
        <v>1.522604479475008</v>
      </c>
      <c r="Q30">
        <v>1.5226768894932881</v>
      </c>
      <c r="R30">
        <v>1.5237298129887431</v>
      </c>
      <c r="S30">
        <v>1.525085498990403</v>
      </c>
      <c r="T30">
        <v>1.527795411481941</v>
      </c>
      <c r="U30">
        <v>1.5277954160701219</v>
      </c>
      <c r="V30">
        <v>1.5277954160701219</v>
      </c>
    </row>
    <row r="31" spans="1:22" ht="15" customHeight="1" x14ac:dyDescent="0.25">
      <c r="A31" s="123"/>
      <c r="B31" s="3">
        <f t="shared" si="2"/>
        <v>26</v>
      </c>
      <c r="C31" s="3" t="s">
        <v>83</v>
      </c>
      <c r="D31" s="3">
        <v>18</v>
      </c>
      <c r="E31" s="3"/>
      <c r="F31" s="3"/>
      <c r="G31">
        <v>8.3000000000000004E-2</v>
      </c>
      <c r="H31">
        <v>7.9100000000000004E-2</v>
      </c>
      <c r="I31">
        <v>0.1139</v>
      </c>
      <c r="J31">
        <v>7.0400000000000004E-2</v>
      </c>
      <c r="K31">
        <v>5.8099999999999999E-2</v>
      </c>
      <c r="L31">
        <v>0.2354</v>
      </c>
      <c r="M31">
        <v>3.3099999999999997E-2</v>
      </c>
      <c r="N31">
        <v>5.57E-2</v>
      </c>
      <c r="O31">
        <v>1.2948168366288151</v>
      </c>
      <c r="P31">
        <v>1.3016657812279491</v>
      </c>
      <c r="Q31">
        <v>1.3018326270293019</v>
      </c>
      <c r="R31">
        <v>1.322859961912954</v>
      </c>
      <c r="S31">
        <v>1.3228636182633591</v>
      </c>
      <c r="T31">
        <v>1.327337414745108</v>
      </c>
      <c r="U31">
        <v>1.327352741452217</v>
      </c>
      <c r="V31">
        <v>1.327352741452217</v>
      </c>
    </row>
    <row r="32" spans="1:22" ht="15" customHeight="1" x14ac:dyDescent="0.25">
      <c r="A32" s="123"/>
      <c r="B32" s="3">
        <f t="shared" si="2"/>
        <v>27</v>
      </c>
      <c r="C32" s="3" t="s">
        <v>26</v>
      </c>
      <c r="D32" s="3">
        <v>3.5</v>
      </c>
      <c r="E32" s="3"/>
      <c r="F32" s="3"/>
      <c r="G32">
        <v>0.13059999999999999</v>
      </c>
      <c r="H32">
        <v>3.15E-2</v>
      </c>
      <c r="I32">
        <v>0.20050000000000001</v>
      </c>
      <c r="J32">
        <v>0.1573</v>
      </c>
      <c r="K32">
        <v>9.5200000000000007E-2</v>
      </c>
      <c r="L32">
        <v>0.2545</v>
      </c>
      <c r="M32">
        <v>4.2900000000000001E-2</v>
      </c>
      <c r="N32">
        <v>6.2199999999999998E-2</v>
      </c>
      <c r="O32">
        <v>2.0757848458166319</v>
      </c>
      <c r="P32">
        <v>2.084894357292379</v>
      </c>
      <c r="Q32">
        <v>2.091402927518303</v>
      </c>
      <c r="R32">
        <v>2.1034224883957351</v>
      </c>
      <c r="S32">
        <v>2.1045077009578028</v>
      </c>
      <c r="T32">
        <v>2.104523792154934</v>
      </c>
      <c r="U32">
        <v>2.104875574592862</v>
      </c>
      <c r="V32">
        <v>2.104875574592862</v>
      </c>
    </row>
    <row r="33" spans="1:22" ht="15" customHeight="1" x14ac:dyDescent="0.25">
      <c r="A33" s="119"/>
      <c r="B33" s="120"/>
      <c r="C33" s="120"/>
      <c r="D33" s="121"/>
      <c r="E33" s="4" t="s">
        <v>85</v>
      </c>
      <c r="F33" s="4"/>
    </row>
    <row r="34" spans="1:22" ht="15" customHeight="1" x14ac:dyDescent="0.25">
      <c r="A34" s="122" t="s">
        <v>124</v>
      </c>
      <c r="B34" s="3">
        <f>B32+1</f>
        <v>28</v>
      </c>
      <c r="C34" s="3" t="s">
        <v>25</v>
      </c>
      <c r="D34" s="3">
        <v>36</v>
      </c>
      <c r="E34" s="3"/>
      <c r="F34" s="3"/>
      <c r="G34">
        <v>7.3700000000000002E-2</v>
      </c>
      <c r="H34">
        <v>8.8400000000000006E-2</v>
      </c>
      <c r="I34">
        <v>9.9299999999999999E-2</v>
      </c>
      <c r="J34">
        <v>5.6000000000000001E-2</v>
      </c>
      <c r="K34">
        <v>9.9299999999999999E-2</v>
      </c>
      <c r="L34">
        <v>0.3528</v>
      </c>
      <c r="M34">
        <v>3.95E-2</v>
      </c>
      <c r="N34">
        <v>4.2999999999999997E-2</v>
      </c>
      <c r="O34">
        <v>1.243325826162933</v>
      </c>
      <c r="P34">
        <v>1.244302038713593</v>
      </c>
      <c r="Q34">
        <v>1.2462227501634691</v>
      </c>
      <c r="R34">
        <v>1.249217117244233</v>
      </c>
      <c r="S34">
        <v>1.2542923014979399</v>
      </c>
      <c r="T34">
        <v>1.2565333574333599</v>
      </c>
      <c r="U34">
        <v>1.256539059673452</v>
      </c>
      <c r="V34">
        <v>1.256539059673452</v>
      </c>
    </row>
    <row r="35" spans="1:22" ht="15" customHeight="1" x14ac:dyDescent="0.25">
      <c r="A35" s="123"/>
      <c r="B35" s="3">
        <f t="shared" ref="B35:B42" si="3">B34+1</f>
        <v>29</v>
      </c>
      <c r="C35" s="3" t="s">
        <v>25</v>
      </c>
      <c r="D35" s="3">
        <v>27</v>
      </c>
      <c r="E35" s="3"/>
      <c r="F35" s="3"/>
      <c r="G35">
        <v>4.02E-2</v>
      </c>
      <c r="H35">
        <v>0.1222</v>
      </c>
      <c r="I35">
        <v>7.3400000000000007E-2</v>
      </c>
      <c r="J35">
        <v>3.4000000000000002E-2</v>
      </c>
      <c r="K35">
        <v>0.12839999999999999</v>
      </c>
      <c r="L35">
        <v>0.37340000000000001</v>
      </c>
      <c r="M35">
        <v>4.2200000000000001E-2</v>
      </c>
      <c r="N35">
        <v>6.1999999999999998E-3</v>
      </c>
      <c r="O35">
        <v>0.83999639734240128</v>
      </c>
      <c r="P35">
        <v>0.84004801224649617</v>
      </c>
      <c r="Q35">
        <v>0.8438596403896208</v>
      </c>
      <c r="R35">
        <v>0.85787662237774887</v>
      </c>
      <c r="S35">
        <v>0.85889507575281743</v>
      </c>
      <c r="T35">
        <v>0.85993206683398815</v>
      </c>
      <c r="U35">
        <v>0.86027241342931771</v>
      </c>
      <c r="V35">
        <v>0.86027241342931771</v>
      </c>
    </row>
    <row r="36" spans="1:22" ht="15" customHeight="1" x14ac:dyDescent="0.25">
      <c r="A36" s="123"/>
      <c r="B36" s="3">
        <f t="shared" si="3"/>
        <v>30</v>
      </c>
      <c r="C36" s="3" t="s">
        <v>35</v>
      </c>
      <c r="D36" s="3">
        <v>18</v>
      </c>
      <c r="E36" s="3"/>
      <c r="F36" s="3"/>
      <c r="G36">
        <v>5.3900000000000003E-2</v>
      </c>
      <c r="H36">
        <v>0.10829999999999999</v>
      </c>
      <c r="I36">
        <v>9.8100000000000007E-2</v>
      </c>
      <c r="J36">
        <v>5.6899999999999999E-2</v>
      </c>
      <c r="K36">
        <v>0.1114</v>
      </c>
      <c r="L36">
        <v>0.3629</v>
      </c>
      <c r="M36">
        <v>4.3900000000000002E-2</v>
      </c>
      <c r="N36">
        <v>2.5000000000000001E-2</v>
      </c>
      <c r="O36">
        <v>1.105067902393235</v>
      </c>
      <c r="P36">
        <v>1.105104558391157</v>
      </c>
      <c r="Q36">
        <v>1.149851905611301</v>
      </c>
      <c r="R36">
        <v>1.151720212425797</v>
      </c>
      <c r="S36">
        <v>1.1524977977690749</v>
      </c>
      <c r="T36">
        <v>1.153015044708954</v>
      </c>
      <c r="U36">
        <v>1.153260228313461</v>
      </c>
      <c r="V36">
        <v>1.153260228313461</v>
      </c>
    </row>
    <row r="37" spans="1:22" ht="15" customHeight="1" x14ac:dyDescent="0.25">
      <c r="A37" s="123"/>
      <c r="B37" s="3">
        <f t="shared" si="3"/>
        <v>31</v>
      </c>
      <c r="C37" s="12" t="s">
        <v>71</v>
      </c>
      <c r="D37" s="3">
        <v>14.5</v>
      </c>
      <c r="E37" s="3"/>
      <c r="F37" s="3"/>
      <c r="G37">
        <v>0.1089</v>
      </c>
      <c r="H37">
        <v>5.33E-2</v>
      </c>
      <c r="I37">
        <v>0.14799999999999999</v>
      </c>
      <c r="J37">
        <v>0.1045</v>
      </c>
      <c r="K37">
        <v>8.4500000000000006E-2</v>
      </c>
      <c r="L37">
        <v>0.34029999999999999</v>
      </c>
      <c r="M37">
        <v>7.4700000000000003E-2</v>
      </c>
      <c r="N37">
        <v>3.3500000000000002E-2</v>
      </c>
      <c r="O37">
        <v>1.7099202164783109</v>
      </c>
      <c r="P37">
        <v>1.7173741396855331</v>
      </c>
      <c r="Q37">
        <v>1.7206972784592409</v>
      </c>
      <c r="R37">
        <v>1.7444526238103371</v>
      </c>
      <c r="S37">
        <v>1.744926511385591</v>
      </c>
      <c r="T37">
        <v>1.7451926072067301</v>
      </c>
      <c r="U37">
        <v>1.745354172028688</v>
      </c>
      <c r="V37">
        <v>1.745354172028688</v>
      </c>
    </row>
    <row r="38" spans="1:22" ht="15" customHeight="1" x14ac:dyDescent="0.25">
      <c r="A38" s="123"/>
      <c r="B38" s="3">
        <f t="shared" si="3"/>
        <v>32</v>
      </c>
      <c r="C38" s="3" t="s">
        <v>23</v>
      </c>
      <c r="D38" s="3">
        <v>2.5</v>
      </c>
      <c r="E38" s="3"/>
      <c r="F38" s="3"/>
      <c r="G38">
        <v>6.2199999999999998E-2</v>
      </c>
      <c r="H38">
        <v>9.98E-2</v>
      </c>
      <c r="I38">
        <v>0.13750000000000001</v>
      </c>
      <c r="J38">
        <v>9.6600000000000005E-2</v>
      </c>
      <c r="K38">
        <v>9.6699999999999994E-2</v>
      </c>
      <c r="L38">
        <v>0.3503</v>
      </c>
      <c r="M38">
        <v>6.9599999999999995E-2</v>
      </c>
      <c r="N38">
        <v>2.5000000000000001E-2</v>
      </c>
      <c r="O38">
        <v>1.283659537389487</v>
      </c>
      <c r="P38">
        <v>1.2839952196612721</v>
      </c>
      <c r="Q38">
        <v>1.2868302303277801</v>
      </c>
      <c r="R38">
        <v>1.286900934985638</v>
      </c>
      <c r="S38">
        <v>1.3096458168339511</v>
      </c>
      <c r="T38">
        <v>1.311471830266409</v>
      </c>
      <c r="U38">
        <v>1.3117421118549191</v>
      </c>
      <c r="V38">
        <v>1.3117421118549191</v>
      </c>
    </row>
    <row r="39" spans="1:22" ht="15" customHeight="1" x14ac:dyDescent="0.25">
      <c r="A39" s="123"/>
      <c r="B39" s="3">
        <f t="shared" si="3"/>
        <v>33</v>
      </c>
      <c r="C39" s="3" t="s">
        <v>40</v>
      </c>
      <c r="D39" s="3">
        <v>6.5</v>
      </c>
      <c r="E39" s="3"/>
      <c r="F39" s="3"/>
      <c r="G39">
        <v>0.12239999999999999</v>
      </c>
      <c r="H39">
        <v>3.9600000000000003E-2</v>
      </c>
      <c r="I39">
        <v>0.17960000000000001</v>
      </c>
      <c r="J39">
        <v>0.13619999999999999</v>
      </c>
      <c r="K39">
        <v>0.1212</v>
      </c>
      <c r="L39">
        <v>0.34839999999999999</v>
      </c>
      <c r="M39">
        <v>5.1499999999999997E-2</v>
      </c>
      <c r="N39">
        <v>3.85E-2</v>
      </c>
      <c r="O39">
        <v>1.970046147632043</v>
      </c>
      <c r="P39">
        <v>1.973988353645876</v>
      </c>
      <c r="Q39">
        <v>1.9753085111242179</v>
      </c>
      <c r="R39">
        <v>1.9836249249263489</v>
      </c>
      <c r="S39">
        <v>1.9836590138146031</v>
      </c>
      <c r="T39">
        <v>1.9876259433204559</v>
      </c>
      <c r="U39">
        <v>1.9876380760068191</v>
      </c>
      <c r="V39">
        <v>1.9876380760068191</v>
      </c>
    </row>
    <row r="40" spans="1:22" ht="15" customHeight="1" x14ac:dyDescent="0.25">
      <c r="A40" s="123"/>
      <c r="B40" s="3">
        <f t="shared" si="3"/>
        <v>34</v>
      </c>
      <c r="C40" s="3" t="s">
        <v>71</v>
      </c>
      <c r="D40" s="3">
        <v>11</v>
      </c>
      <c r="E40" s="5"/>
      <c r="F40" s="5"/>
      <c r="G40">
        <v>6.88E-2</v>
      </c>
      <c r="H40">
        <v>9.3299999999999994E-2</v>
      </c>
      <c r="I40">
        <v>0.14330000000000001</v>
      </c>
      <c r="J40">
        <v>0.1022</v>
      </c>
      <c r="K40">
        <v>0.1198</v>
      </c>
      <c r="L40">
        <v>0.37359999999999999</v>
      </c>
      <c r="M40">
        <v>4.7699999999999999E-2</v>
      </c>
      <c r="N40">
        <v>3.8300000000000001E-2</v>
      </c>
      <c r="O40">
        <v>1.4001600348060901</v>
      </c>
      <c r="P40">
        <v>1.4026568563842019</v>
      </c>
      <c r="Q40">
        <v>1.4152676058518461</v>
      </c>
      <c r="R40">
        <v>1.4159859069477201</v>
      </c>
      <c r="S40">
        <v>1.418907463368982</v>
      </c>
      <c r="T40">
        <v>1.429825637040697</v>
      </c>
      <c r="U40">
        <v>1.42982631168337</v>
      </c>
      <c r="V40">
        <v>1.42982631168337</v>
      </c>
    </row>
    <row r="41" spans="1:22" ht="15" customHeight="1" x14ac:dyDescent="0.25">
      <c r="A41" s="123"/>
      <c r="B41" s="3">
        <f t="shared" si="3"/>
        <v>35</v>
      </c>
      <c r="C41" s="3" t="s">
        <v>133</v>
      </c>
      <c r="D41" s="3">
        <v>50</v>
      </c>
      <c r="E41" s="5"/>
      <c r="F41" s="5" t="s">
        <v>134</v>
      </c>
      <c r="G41">
        <v>3.27E-2</v>
      </c>
      <c r="H41">
        <v>0.12959999999999999</v>
      </c>
      <c r="I41">
        <v>6.7599999999999993E-2</v>
      </c>
      <c r="J41">
        <v>0.03</v>
      </c>
      <c r="K41">
        <v>0.1205</v>
      </c>
      <c r="L41">
        <v>0.37490000000000001</v>
      </c>
      <c r="M41">
        <v>0.10050000000000001</v>
      </c>
      <c r="N41">
        <v>5.4100000000000002E-2</v>
      </c>
      <c r="O41">
        <v>0.93919950402626606</v>
      </c>
      <c r="P41">
        <v>0.98618274424772256</v>
      </c>
      <c r="Q41">
        <v>0.98620106181328115</v>
      </c>
      <c r="R41">
        <v>1.008149448282633</v>
      </c>
      <c r="S41">
        <v>1.025043960274133</v>
      </c>
      <c r="T41">
        <v>1.0255196280698751</v>
      </c>
      <c r="U41">
        <v>1.0255352567610609</v>
      </c>
      <c r="V41">
        <v>1.0255352567610609</v>
      </c>
    </row>
    <row r="42" spans="1:22" ht="15" customHeight="1" x14ac:dyDescent="0.25">
      <c r="A42" s="123"/>
      <c r="B42" s="6">
        <f t="shared" si="3"/>
        <v>36</v>
      </c>
      <c r="C42" s="6" t="s">
        <v>25</v>
      </c>
      <c r="D42" s="6">
        <v>21</v>
      </c>
      <c r="E42" s="7"/>
      <c r="F42" s="7"/>
      <c r="G42">
        <v>0.1094</v>
      </c>
      <c r="H42">
        <v>5.3199999999999997E-2</v>
      </c>
      <c r="I42">
        <v>0.18340000000000001</v>
      </c>
      <c r="J42">
        <v>0.14030000000000001</v>
      </c>
      <c r="K42">
        <v>5.57E-2</v>
      </c>
      <c r="L42">
        <v>0.2742</v>
      </c>
      <c r="M42">
        <v>5.74E-2</v>
      </c>
      <c r="N42">
        <v>3.2899999999999999E-2</v>
      </c>
      <c r="O42">
        <v>1.8352987443669779</v>
      </c>
      <c r="P42">
        <v>1.839437964653333</v>
      </c>
      <c r="Q42">
        <v>1.8436638129567231</v>
      </c>
      <c r="R42">
        <v>1.844663492280546</v>
      </c>
      <c r="S42">
        <v>1.8533715835918769</v>
      </c>
      <c r="T42">
        <v>1.8542284875744011</v>
      </c>
      <c r="U42">
        <v>1.8564062704581381</v>
      </c>
      <c r="V42">
        <v>1.8564062704581381</v>
      </c>
    </row>
    <row r="43" spans="1:22" ht="15" customHeight="1" x14ac:dyDescent="0.25">
      <c r="A43" s="119"/>
      <c r="B43" s="120"/>
      <c r="C43" s="120"/>
      <c r="D43" s="121"/>
      <c r="E43" s="4"/>
      <c r="F43" s="8"/>
      <c r="G43" s="9"/>
      <c r="H43" s="10"/>
      <c r="I43" s="10"/>
      <c r="J43" s="10"/>
      <c r="K43" s="10"/>
      <c r="L43" s="10"/>
      <c r="M43" s="10"/>
      <c r="N43" s="11"/>
    </row>
  </sheetData>
  <mergeCells count="15">
    <mergeCell ref="O1:V1"/>
    <mergeCell ref="O2:V2"/>
    <mergeCell ref="A33:D33"/>
    <mergeCell ref="A34:A42"/>
    <mergeCell ref="A43:D43"/>
    <mergeCell ref="A4:A12"/>
    <mergeCell ref="A13:D13"/>
    <mergeCell ref="A14:A22"/>
    <mergeCell ref="A23:D23"/>
    <mergeCell ref="A24:A3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3"/>
  <sheetViews>
    <sheetView zoomScale="60" zoomScaleNormal="60" workbookViewId="0">
      <selection activeCell="N29" sqref="N29"/>
    </sheetView>
  </sheetViews>
  <sheetFormatPr baseColWidth="10" defaultColWidth="8.88671875" defaultRowHeight="13.2" x14ac:dyDescent="0.25"/>
  <cols>
    <col min="1" max="1" width="11.5546875" style="15" customWidth="1"/>
    <col min="2" max="2" width="18.109375" style="15" customWidth="1"/>
    <col min="3" max="3" width="11.5546875" style="15" customWidth="1"/>
    <col min="4" max="4" width="17.33203125" style="15" customWidth="1"/>
    <col min="5" max="5" width="23" style="15" customWidth="1"/>
    <col min="6" max="6" width="14.6640625" style="15" customWidth="1"/>
    <col min="7" max="1025" width="11.5546875" style="15" customWidth="1"/>
  </cols>
  <sheetData>
    <row r="1" spans="1:22" ht="17.399999999999999" customHeight="1" x14ac:dyDescent="0.3">
      <c r="G1" s="124" t="s">
        <v>0</v>
      </c>
      <c r="H1" s="125"/>
      <c r="I1" s="125"/>
      <c r="J1" s="125"/>
      <c r="K1" s="125"/>
      <c r="L1" s="125"/>
      <c r="M1" s="125"/>
      <c r="N1" s="126"/>
      <c r="O1" s="117" t="s">
        <v>1</v>
      </c>
      <c r="P1" s="118"/>
      <c r="Q1" s="118"/>
      <c r="R1" s="118"/>
      <c r="S1" s="118"/>
      <c r="T1" s="118"/>
      <c r="U1" s="118"/>
      <c r="V1" s="118"/>
    </row>
    <row r="2" spans="1:22" ht="17.399999999999999" customHeight="1" x14ac:dyDescent="0.3">
      <c r="G2" s="127" t="s">
        <v>2</v>
      </c>
      <c r="H2" s="121"/>
      <c r="I2" s="128" t="s">
        <v>3</v>
      </c>
      <c r="J2" s="121"/>
      <c r="K2" s="128" t="s">
        <v>4</v>
      </c>
      <c r="L2" s="121"/>
      <c r="M2" s="128" t="s">
        <v>5</v>
      </c>
      <c r="N2" s="121"/>
      <c r="O2" s="117" t="s">
        <v>6</v>
      </c>
      <c r="P2" s="118"/>
      <c r="Q2" s="118"/>
      <c r="R2" s="118"/>
      <c r="S2" s="118"/>
      <c r="T2" s="118"/>
      <c r="U2" s="118"/>
      <c r="V2" s="118"/>
    </row>
    <row r="3" spans="1:22" ht="17.399999999999999" customHeight="1" x14ac:dyDescent="0.3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2" t="s">
        <v>13</v>
      </c>
      <c r="H3" s="1" t="s">
        <v>14</v>
      </c>
      <c r="I3" s="1" t="s">
        <v>13</v>
      </c>
      <c r="J3" s="1" t="s">
        <v>14</v>
      </c>
      <c r="K3" s="1" t="s">
        <v>13</v>
      </c>
      <c r="L3" s="1" t="s">
        <v>14</v>
      </c>
      <c r="M3" s="1" t="s">
        <v>13</v>
      </c>
      <c r="N3" s="1" t="s">
        <v>14</v>
      </c>
      <c r="O3" s="16">
        <v>2</v>
      </c>
      <c r="P3" s="16">
        <v>3</v>
      </c>
      <c r="Q3" s="16">
        <v>4</v>
      </c>
      <c r="R3" s="16">
        <v>5</v>
      </c>
      <c r="S3" s="16">
        <v>6</v>
      </c>
      <c r="T3" s="16">
        <v>7</v>
      </c>
      <c r="U3" s="16">
        <v>8</v>
      </c>
      <c r="V3" s="16">
        <v>9</v>
      </c>
    </row>
    <row r="4" spans="1:22" ht="15" customHeight="1" x14ac:dyDescent="0.25">
      <c r="A4" s="122" t="s">
        <v>124</v>
      </c>
      <c r="B4" s="3">
        <v>1</v>
      </c>
      <c r="C4" s="3" t="s">
        <v>45</v>
      </c>
      <c r="D4" s="3">
        <v>41</v>
      </c>
      <c r="E4" s="3"/>
      <c r="F4" s="3"/>
      <c r="G4">
        <v>4.4000000000000003E-3</v>
      </c>
      <c r="H4">
        <v>0.1578</v>
      </c>
      <c r="I4">
        <v>2.4199999999999999E-2</v>
      </c>
      <c r="J4">
        <v>2.6200000000000001E-2</v>
      </c>
      <c r="K4">
        <v>0.1419</v>
      </c>
      <c r="L4">
        <v>0.30170000000000002</v>
      </c>
      <c r="M4">
        <v>3.7999999999999999E-2</v>
      </c>
      <c r="N4">
        <v>8.5000000000000006E-2</v>
      </c>
      <c r="O4">
        <v>0.87383527967761621</v>
      </c>
      <c r="P4">
        <v>0.88779496782076761</v>
      </c>
      <c r="Q4">
        <v>0.88807338876156783</v>
      </c>
      <c r="R4">
        <v>0.91338677744735197</v>
      </c>
      <c r="S4">
        <v>0.91352989024187159</v>
      </c>
      <c r="T4">
        <v>0.91354240243382612</v>
      </c>
      <c r="U4">
        <v>0.91372778230719509</v>
      </c>
      <c r="V4">
        <v>0.91372778230719509</v>
      </c>
    </row>
    <row r="5" spans="1:22" ht="15" customHeight="1" x14ac:dyDescent="0.25">
      <c r="A5" s="123"/>
      <c r="B5" s="3">
        <f t="shared" ref="B5:B12" si="0">B4+1</f>
        <v>2</v>
      </c>
      <c r="C5" s="3" t="s">
        <v>26</v>
      </c>
      <c r="D5" s="3">
        <v>4</v>
      </c>
      <c r="E5" s="3"/>
      <c r="F5" s="3"/>
      <c r="G5">
        <v>4.0399999999999998E-2</v>
      </c>
      <c r="H5">
        <v>0.1217</v>
      </c>
      <c r="I5">
        <v>5.67E-2</v>
      </c>
      <c r="J5">
        <v>1.35E-2</v>
      </c>
      <c r="K5">
        <v>0.16889999999999999</v>
      </c>
      <c r="L5">
        <v>0.15310000000000001</v>
      </c>
      <c r="M5">
        <v>8.0699999999999994E-2</v>
      </c>
      <c r="N5">
        <v>0.128</v>
      </c>
      <c r="O5">
        <v>1.391713668939927</v>
      </c>
      <c r="P5">
        <v>1.440536314619941</v>
      </c>
      <c r="Q5">
        <v>1.4407262825666201</v>
      </c>
      <c r="R5">
        <v>1.44216031866451</v>
      </c>
      <c r="S5">
        <v>1.4427899239037769</v>
      </c>
      <c r="T5">
        <v>1.442798081414181</v>
      </c>
      <c r="U5">
        <v>1.4429547038685031</v>
      </c>
      <c r="V5">
        <v>1.4429547038685031</v>
      </c>
    </row>
    <row r="6" spans="1:22" ht="15" customHeight="1" x14ac:dyDescent="0.25">
      <c r="A6" s="123"/>
      <c r="B6" s="3">
        <f t="shared" si="0"/>
        <v>3</v>
      </c>
      <c r="C6" s="3" t="s">
        <v>136</v>
      </c>
      <c r="D6" s="3">
        <v>10.5</v>
      </c>
      <c r="E6" s="3"/>
      <c r="F6" s="3"/>
      <c r="G6">
        <v>5.45E-2</v>
      </c>
      <c r="H6">
        <v>0.1075</v>
      </c>
      <c r="I6">
        <v>8.3599999999999994E-2</v>
      </c>
      <c r="J6">
        <v>4.0599999999999997E-2</v>
      </c>
      <c r="K6">
        <v>0.17630000000000001</v>
      </c>
      <c r="L6">
        <v>0.16489999999999999</v>
      </c>
      <c r="M6">
        <v>9.5299999999999996E-2</v>
      </c>
      <c r="N6">
        <v>0.14269999999999999</v>
      </c>
      <c r="O6">
        <v>1.8026175943870351</v>
      </c>
      <c r="P6">
        <v>1.8324502434604339</v>
      </c>
      <c r="Q6">
        <v>1.8347427204068121</v>
      </c>
      <c r="R6">
        <v>1.83494102603043</v>
      </c>
      <c r="S6">
        <v>1.835269096132927</v>
      </c>
      <c r="T6">
        <v>1.836281345354593</v>
      </c>
      <c r="U6">
        <v>1.8363499489031681</v>
      </c>
      <c r="V6">
        <v>1.8363499489031681</v>
      </c>
    </row>
    <row r="7" spans="1:22" ht="15" customHeight="1" x14ac:dyDescent="0.25">
      <c r="A7" s="123"/>
      <c r="B7" s="3">
        <f t="shared" si="0"/>
        <v>4</v>
      </c>
      <c r="C7" s="3" t="s">
        <v>25</v>
      </c>
      <c r="D7" s="3">
        <v>19.5</v>
      </c>
      <c r="E7" s="3"/>
      <c r="F7" s="3"/>
      <c r="G7">
        <v>5.2200000000000003E-2</v>
      </c>
      <c r="H7">
        <v>0.10979999999999999</v>
      </c>
      <c r="I7">
        <v>6.7000000000000004E-2</v>
      </c>
      <c r="J7">
        <v>2.3300000000000001E-2</v>
      </c>
      <c r="K7">
        <v>0.15959999999999999</v>
      </c>
      <c r="L7">
        <v>0.25869999999999999</v>
      </c>
      <c r="M7">
        <v>7.5200000000000003E-2</v>
      </c>
      <c r="N7">
        <v>0.1226</v>
      </c>
      <c r="O7">
        <v>1.6643698396681581</v>
      </c>
      <c r="P7">
        <v>1.665974952115499</v>
      </c>
      <c r="Q7">
        <v>1.6667887332548501</v>
      </c>
      <c r="R7">
        <v>1.6685913650473669</v>
      </c>
      <c r="S7">
        <v>1.6698579980356161</v>
      </c>
      <c r="T7">
        <v>1.6698585775431061</v>
      </c>
      <c r="U7">
        <v>1.669940752285209</v>
      </c>
      <c r="V7">
        <v>1.669940752285209</v>
      </c>
    </row>
    <row r="8" spans="1:22" ht="15" customHeight="1" x14ac:dyDescent="0.25">
      <c r="A8" s="123"/>
      <c r="B8" s="3">
        <f t="shared" si="0"/>
        <v>5</v>
      </c>
      <c r="C8" s="3" t="s">
        <v>23</v>
      </c>
      <c r="D8" s="3">
        <v>4</v>
      </c>
      <c r="E8" s="3"/>
      <c r="F8" s="3"/>
      <c r="G8">
        <v>0.1047</v>
      </c>
      <c r="H8">
        <v>5.7599999999999998E-2</v>
      </c>
      <c r="I8">
        <v>0.1368</v>
      </c>
      <c r="J8">
        <v>9.2999999999999999E-2</v>
      </c>
      <c r="K8">
        <v>0.1525</v>
      </c>
      <c r="L8">
        <v>0.19789999999999999</v>
      </c>
      <c r="M8">
        <v>9.5699999999999993E-2</v>
      </c>
      <c r="N8">
        <v>0.1426</v>
      </c>
      <c r="O8">
        <v>2.7458729406312998</v>
      </c>
      <c r="P8">
        <v>2.748969438384302</v>
      </c>
      <c r="Q8">
        <v>2.7518021682595868</v>
      </c>
      <c r="R8">
        <v>2.7525365329943181</v>
      </c>
      <c r="S8">
        <v>2.7525905901483592</v>
      </c>
      <c r="T8">
        <v>2.7528315971731798</v>
      </c>
      <c r="U8">
        <v>2.7530239949867998</v>
      </c>
      <c r="V8">
        <v>2.7530239949867998</v>
      </c>
    </row>
    <row r="9" spans="1:22" ht="15" customHeight="1" x14ac:dyDescent="0.25">
      <c r="A9" s="123"/>
      <c r="B9" s="3">
        <f t="shared" si="0"/>
        <v>6</v>
      </c>
      <c r="C9" s="3" t="s">
        <v>90</v>
      </c>
      <c r="D9" s="3">
        <v>22</v>
      </c>
      <c r="E9" s="3"/>
      <c r="F9" s="3"/>
      <c r="G9">
        <v>7.2400000000000006E-2</v>
      </c>
      <c r="H9">
        <v>8.9700000000000002E-2</v>
      </c>
      <c r="I9">
        <v>0.10879999999999999</v>
      </c>
      <c r="J9">
        <v>6.5699999999999995E-2</v>
      </c>
      <c r="K9">
        <v>0.1439</v>
      </c>
      <c r="L9">
        <v>0.2397</v>
      </c>
      <c r="M9">
        <v>7.8799999999999995E-2</v>
      </c>
      <c r="N9">
        <v>0.12609999999999999</v>
      </c>
      <c r="O9">
        <v>2.0701313132797319</v>
      </c>
      <c r="P9">
        <v>2.0702219159364228</v>
      </c>
      <c r="Q9">
        <v>2.0717628278596889</v>
      </c>
      <c r="R9">
        <v>2.0809683094103431</v>
      </c>
      <c r="S9">
        <v>2.0826024895136932</v>
      </c>
      <c r="T9">
        <v>2.0826358134461418</v>
      </c>
      <c r="U9">
        <v>2.082751439644738</v>
      </c>
      <c r="V9">
        <v>2.082751439644738</v>
      </c>
    </row>
    <row r="10" spans="1:22" ht="15" customHeight="1" x14ac:dyDescent="0.25">
      <c r="A10" s="123"/>
      <c r="B10" s="3">
        <f t="shared" si="0"/>
        <v>7</v>
      </c>
      <c r="C10" s="3" t="s">
        <v>107</v>
      </c>
      <c r="D10" s="3">
        <v>30</v>
      </c>
      <c r="E10" s="3"/>
      <c r="F10" s="3"/>
      <c r="G10">
        <v>7.7999999999999996E-3</v>
      </c>
      <c r="H10">
        <v>0.15429999999999999</v>
      </c>
      <c r="I10">
        <v>2.6700000000000002E-2</v>
      </c>
      <c r="J10">
        <v>2.3300000000000001E-2</v>
      </c>
      <c r="K10">
        <v>0.1552</v>
      </c>
      <c r="L10">
        <v>0.16239999999999999</v>
      </c>
      <c r="M10">
        <v>4.9000000000000002E-2</v>
      </c>
      <c r="N10">
        <v>9.5899999999999999E-2</v>
      </c>
      <c r="O10">
        <v>0.55390933489767769</v>
      </c>
      <c r="P10">
        <v>0.73553520743458289</v>
      </c>
      <c r="Q10">
        <v>0.73553776068265819</v>
      </c>
      <c r="R10">
        <v>0.75362405916284647</v>
      </c>
      <c r="S10">
        <v>0.75820814235493506</v>
      </c>
      <c r="T10">
        <v>0.75890172235957853</v>
      </c>
      <c r="U10">
        <v>0.75892750195329339</v>
      </c>
      <c r="V10">
        <v>0.75892750195329339</v>
      </c>
    </row>
    <row r="11" spans="1:22" ht="15" customHeight="1" x14ac:dyDescent="0.25">
      <c r="A11" s="123"/>
      <c r="B11" s="3">
        <f t="shared" si="0"/>
        <v>8</v>
      </c>
      <c r="C11" s="3" t="s">
        <v>52</v>
      </c>
      <c r="D11" s="3">
        <v>6</v>
      </c>
      <c r="E11" s="3"/>
      <c r="F11" s="3"/>
      <c r="G11">
        <v>1.4800000000000001E-2</v>
      </c>
      <c r="H11">
        <v>0.1474</v>
      </c>
      <c r="I11">
        <v>3.7600000000000001E-2</v>
      </c>
      <c r="J11">
        <v>1.54E-2</v>
      </c>
      <c r="K11">
        <v>0.17829999999999999</v>
      </c>
      <c r="L11">
        <v>0.1663</v>
      </c>
      <c r="M11">
        <v>0.1188</v>
      </c>
      <c r="N11">
        <v>0.16600000000000001</v>
      </c>
      <c r="O11">
        <v>1.0303726791511421</v>
      </c>
      <c r="P11">
        <v>1.199910169054941</v>
      </c>
      <c r="Q11">
        <v>1.220288195458245</v>
      </c>
      <c r="R11">
        <v>1.2203472834458899</v>
      </c>
      <c r="S11">
        <v>1.2234100154460521</v>
      </c>
      <c r="T11">
        <v>1.223966922860998</v>
      </c>
      <c r="U11">
        <v>1.2242175496696319</v>
      </c>
      <c r="V11">
        <v>1.2242175496696319</v>
      </c>
    </row>
    <row r="12" spans="1:22" ht="15" customHeight="1" x14ac:dyDescent="0.25">
      <c r="A12" s="123"/>
      <c r="B12" s="3">
        <f t="shared" si="0"/>
        <v>9</v>
      </c>
      <c r="C12" s="3" t="s">
        <v>23</v>
      </c>
      <c r="D12" s="3">
        <v>8</v>
      </c>
      <c r="E12" s="3"/>
      <c r="F12" s="3"/>
      <c r="G12">
        <v>3.0499999999999999E-2</v>
      </c>
      <c r="H12">
        <v>0.13159999999999999</v>
      </c>
      <c r="I12">
        <v>4.1599999999999998E-2</v>
      </c>
      <c r="J12">
        <v>5.0000000000000001E-3</v>
      </c>
      <c r="K12">
        <v>0.21809999999999999</v>
      </c>
      <c r="L12">
        <v>0.1333</v>
      </c>
      <c r="M12">
        <v>0.1082</v>
      </c>
      <c r="N12">
        <v>0.155</v>
      </c>
      <c r="O12">
        <v>1.1521813456778871</v>
      </c>
      <c r="P12">
        <v>1.3101065492250661</v>
      </c>
      <c r="Q12">
        <v>1.3307989190141081</v>
      </c>
      <c r="R12">
        <v>1.330823500781865</v>
      </c>
      <c r="S12">
        <v>1.3352147271916921</v>
      </c>
      <c r="T12">
        <v>1.3352452835349979</v>
      </c>
      <c r="U12">
        <v>1.335379726136001</v>
      </c>
      <c r="V12">
        <v>1.335379726136001</v>
      </c>
    </row>
    <row r="13" spans="1:22" ht="15" customHeight="1" x14ac:dyDescent="0.25">
      <c r="A13" s="119"/>
      <c r="B13" s="120"/>
      <c r="C13" s="120"/>
      <c r="D13" s="121"/>
      <c r="E13" s="4" t="s">
        <v>58</v>
      </c>
      <c r="F13" s="4"/>
    </row>
    <row r="14" spans="1:22" ht="15" customHeight="1" x14ac:dyDescent="0.25">
      <c r="A14" s="122" t="s">
        <v>124</v>
      </c>
      <c r="B14" s="3">
        <f>B12+1</f>
        <v>10</v>
      </c>
      <c r="C14" s="3" t="s">
        <v>25</v>
      </c>
      <c r="D14" s="3">
        <v>50</v>
      </c>
      <c r="E14" s="3"/>
      <c r="F14" s="3"/>
      <c r="G14">
        <v>2.1899999999999999E-2</v>
      </c>
      <c r="H14">
        <v>0.1401</v>
      </c>
      <c r="I14">
        <v>4.3999999999999997E-2</v>
      </c>
      <c r="J14">
        <v>1.26E-2</v>
      </c>
      <c r="K14">
        <v>0.15989999999999999</v>
      </c>
      <c r="L14">
        <v>0.31879999999999997</v>
      </c>
      <c r="M14">
        <v>2.12E-2</v>
      </c>
      <c r="N14">
        <v>6.8400000000000002E-2</v>
      </c>
      <c r="O14">
        <v>0.91937487322316824</v>
      </c>
      <c r="P14">
        <v>0.91938004940567808</v>
      </c>
      <c r="Q14">
        <v>0.92066102746877865</v>
      </c>
      <c r="R14">
        <v>0.98922644215660782</v>
      </c>
      <c r="S14">
        <v>0.99115022602897307</v>
      </c>
      <c r="T14">
        <v>0.9912221528482329</v>
      </c>
      <c r="U14">
        <v>0.99122247801464991</v>
      </c>
      <c r="V14">
        <v>0.99122247801464991</v>
      </c>
    </row>
    <row r="15" spans="1:22" ht="15" customHeight="1" x14ac:dyDescent="0.25">
      <c r="A15" s="123"/>
      <c r="B15" s="3">
        <f t="shared" ref="B15:B22" si="1">B14+1</f>
        <v>11</v>
      </c>
      <c r="C15" s="3" t="s">
        <v>133</v>
      </c>
      <c r="D15" s="3">
        <v>50</v>
      </c>
      <c r="E15" s="3"/>
      <c r="F15" s="3" t="s">
        <v>134</v>
      </c>
      <c r="G15">
        <v>3.5999999999999999E-3</v>
      </c>
      <c r="H15">
        <v>0.15840000000000001</v>
      </c>
      <c r="I15">
        <v>2.0799999999999999E-2</v>
      </c>
      <c r="J15">
        <v>2.86E-2</v>
      </c>
      <c r="K15">
        <v>0.21229999999999999</v>
      </c>
      <c r="L15">
        <v>0.39269999999999999</v>
      </c>
      <c r="M15">
        <v>1.4E-2</v>
      </c>
      <c r="N15">
        <v>4.9799999999999997E-2</v>
      </c>
      <c r="O15">
        <v>0.82090959734370184</v>
      </c>
      <c r="P15">
        <v>0.82359688583637813</v>
      </c>
      <c r="Q15">
        <v>0.82361861214176701</v>
      </c>
      <c r="R15">
        <v>0.93471984819728127</v>
      </c>
      <c r="S15">
        <v>0.94040803098779702</v>
      </c>
      <c r="T15">
        <v>0.94078015533790615</v>
      </c>
      <c r="U15">
        <v>0.94078080578889411</v>
      </c>
      <c r="V15">
        <v>0.94078080578889411</v>
      </c>
    </row>
    <row r="16" spans="1:22" ht="15" customHeight="1" x14ac:dyDescent="0.25">
      <c r="A16" s="123"/>
      <c r="B16" s="3">
        <f t="shared" si="1"/>
        <v>12</v>
      </c>
      <c r="C16" s="3" t="s">
        <v>45</v>
      </c>
      <c r="D16" s="3">
        <v>50</v>
      </c>
      <c r="E16" s="3"/>
      <c r="F16" s="3"/>
      <c r="G16">
        <v>1.43E-2</v>
      </c>
      <c r="H16">
        <v>0.1477</v>
      </c>
      <c r="I16">
        <v>4.1300000000000003E-2</v>
      </c>
      <c r="J16">
        <v>1.7299999999999999E-2</v>
      </c>
      <c r="K16">
        <v>0.14430000000000001</v>
      </c>
      <c r="L16">
        <v>0.27400000000000002</v>
      </c>
      <c r="M16">
        <v>2.18E-2</v>
      </c>
      <c r="N16">
        <v>6.7699999999999996E-2</v>
      </c>
      <c r="O16">
        <v>0.93547092543059096</v>
      </c>
      <c r="P16">
        <v>0.95230179154150518</v>
      </c>
      <c r="Q16">
        <v>0.96002778153465418</v>
      </c>
      <c r="R16">
        <v>0.99118577735416935</v>
      </c>
      <c r="S16">
        <v>0.99129210256108857</v>
      </c>
      <c r="T16">
        <v>0.99199708769945072</v>
      </c>
      <c r="U16">
        <v>0.99201280100817213</v>
      </c>
      <c r="V16">
        <v>0.99201280100817213</v>
      </c>
    </row>
    <row r="17" spans="1:22" ht="15" customHeight="1" x14ac:dyDescent="0.25">
      <c r="A17" s="123"/>
      <c r="B17" s="3">
        <f t="shared" si="1"/>
        <v>13</v>
      </c>
      <c r="C17" s="3" t="s">
        <v>76</v>
      </c>
      <c r="D17" s="3">
        <v>21</v>
      </c>
      <c r="E17" s="3"/>
      <c r="F17" s="3"/>
      <c r="G17">
        <v>2E-3</v>
      </c>
      <c r="H17">
        <v>0.16339999999999999</v>
      </c>
      <c r="I17">
        <v>2.5399999999999999E-2</v>
      </c>
      <c r="J17">
        <v>2.9399999999999999E-2</v>
      </c>
      <c r="K17">
        <v>0.21909999999999999</v>
      </c>
      <c r="L17">
        <v>5.9200000000000003E-2</v>
      </c>
      <c r="M17">
        <v>1.8599999999999998E-2</v>
      </c>
      <c r="N17">
        <v>6.5699999999999995E-2</v>
      </c>
      <c r="O17">
        <v>0.40016646228915559</v>
      </c>
      <c r="P17">
        <v>0.84439585772587666</v>
      </c>
      <c r="Q17">
        <v>0.85704349310178374</v>
      </c>
      <c r="R17">
        <v>0.85712254073076566</v>
      </c>
      <c r="S17">
        <v>0.85973206213905917</v>
      </c>
      <c r="T17">
        <v>0.86673045232199053</v>
      </c>
      <c r="U17">
        <v>0.86694640309964599</v>
      </c>
      <c r="V17">
        <v>0.86694640309964599</v>
      </c>
    </row>
    <row r="18" spans="1:22" ht="15" customHeight="1" x14ac:dyDescent="0.25">
      <c r="A18" s="123"/>
      <c r="B18" s="3">
        <f t="shared" si="1"/>
        <v>14</v>
      </c>
      <c r="C18" s="3" t="s">
        <v>18</v>
      </c>
      <c r="D18" s="3">
        <v>13.5</v>
      </c>
      <c r="E18" s="3"/>
      <c r="F18" s="3"/>
      <c r="G18">
        <v>2.7900000000000001E-2</v>
      </c>
      <c r="H18">
        <v>0.1341</v>
      </c>
      <c r="I18">
        <v>7.6200000000000004E-2</v>
      </c>
      <c r="J18">
        <v>3.8899999999999997E-2</v>
      </c>
      <c r="K18">
        <v>0.1963</v>
      </c>
      <c r="L18">
        <v>0.13009999999999999</v>
      </c>
      <c r="M18">
        <v>4.3700000000000003E-2</v>
      </c>
      <c r="N18">
        <v>9.06E-2</v>
      </c>
      <c r="O18">
        <v>1.1302940379680371</v>
      </c>
      <c r="P18">
        <v>1.2451850933716619</v>
      </c>
      <c r="Q18">
        <v>1.2803075930776739</v>
      </c>
      <c r="R18">
        <v>1.3009395292910531</v>
      </c>
      <c r="S18">
        <v>1.301998919436544</v>
      </c>
      <c r="T18">
        <v>1.3022472604338231</v>
      </c>
      <c r="U18">
        <v>1.3022519541888</v>
      </c>
      <c r="V18">
        <v>1.3022519541888</v>
      </c>
    </row>
    <row r="19" spans="1:22" ht="15" customHeight="1" x14ac:dyDescent="0.25">
      <c r="A19" s="123"/>
      <c r="B19" s="3">
        <f t="shared" si="1"/>
        <v>15</v>
      </c>
      <c r="C19" s="3" t="s">
        <v>29</v>
      </c>
      <c r="D19" s="3">
        <v>12.5</v>
      </c>
      <c r="E19" s="3"/>
      <c r="F19" s="3"/>
      <c r="G19">
        <v>3.5700000000000003E-2</v>
      </c>
      <c r="H19">
        <v>0.12640000000000001</v>
      </c>
      <c r="I19">
        <v>8.1199999999999994E-2</v>
      </c>
      <c r="J19">
        <v>4.1500000000000002E-2</v>
      </c>
      <c r="K19">
        <v>0.24679999999999999</v>
      </c>
      <c r="L19">
        <v>5.6800000000000003E-2</v>
      </c>
      <c r="M19">
        <v>6.4399999999999999E-2</v>
      </c>
      <c r="N19">
        <v>0.1103</v>
      </c>
      <c r="O19">
        <v>1.3864722940666461</v>
      </c>
      <c r="P19">
        <v>1.536953924795881</v>
      </c>
      <c r="Q19">
        <v>1.5516310953731991</v>
      </c>
      <c r="R19">
        <v>1.558863653767848</v>
      </c>
      <c r="S19">
        <v>1.559123309810466</v>
      </c>
      <c r="T19">
        <v>1.559162421541139</v>
      </c>
      <c r="U19">
        <v>1.5593526463293781</v>
      </c>
      <c r="V19">
        <v>1.5593526463293781</v>
      </c>
    </row>
    <row r="20" spans="1:22" ht="15" customHeight="1" x14ac:dyDescent="0.25">
      <c r="A20" s="123"/>
      <c r="B20" s="3">
        <f t="shared" si="1"/>
        <v>16</v>
      </c>
      <c r="C20" s="3" t="s">
        <v>128</v>
      </c>
      <c r="D20" s="3">
        <v>16.5</v>
      </c>
      <c r="E20" s="3"/>
      <c r="F20" s="3"/>
      <c r="G20">
        <v>2.5000000000000001E-3</v>
      </c>
      <c r="H20">
        <v>0.1595</v>
      </c>
      <c r="I20">
        <v>2.4400000000000002E-2</v>
      </c>
      <c r="J20">
        <v>2.8000000000000001E-2</v>
      </c>
      <c r="K20">
        <v>0.14949999999999999</v>
      </c>
      <c r="L20">
        <v>0.1835</v>
      </c>
      <c r="M20">
        <v>4.0599999999999997E-2</v>
      </c>
      <c r="N20">
        <v>8.8099999999999998E-2</v>
      </c>
      <c r="O20">
        <v>0.64004131009996734</v>
      </c>
      <c r="P20">
        <v>0.80536719552569769</v>
      </c>
      <c r="Q20">
        <v>0.80614921163764708</v>
      </c>
      <c r="R20">
        <v>0.81363077590387589</v>
      </c>
      <c r="S20">
        <v>0.81443760385899355</v>
      </c>
      <c r="T20">
        <v>0.81456873141381203</v>
      </c>
      <c r="U20">
        <v>0.81461222310827841</v>
      </c>
      <c r="V20">
        <v>0.81461222310827841</v>
      </c>
    </row>
    <row r="21" spans="1:22" ht="15" customHeight="1" x14ac:dyDescent="0.25">
      <c r="A21" s="123"/>
      <c r="B21" s="3">
        <f t="shared" si="1"/>
        <v>17</v>
      </c>
      <c r="C21" s="3" t="s">
        <v>108</v>
      </c>
      <c r="D21" s="3">
        <v>14</v>
      </c>
      <c r="E21" s="3"/>
      <c r="F21" s="3"/>
      <c r="G21">
        <v>1.2699999999999999E-2</v>
      </c>
      <c r="H21">
        <v>0.17469999999999999</v>
      </c>
      <c r="I21">
        <v>2.5399999999999999E-2</v>
      </c>
      <c r="J21">
        <v>3.85E-2</v>
      </c>
      <c r="K21">
        <v>0.1968</v>
      </c>
      <c r="L21">
        <v>0.1167</v>
      </c>
      <c r="M21">
        <v>3.5900000000000001E-2</v>
      </c>
      <c r="N21">
        <v>8.3199999999999996E-2</v>
      </c>
      <c r="O21">
        <v>0.5125391365373021</v>
      </c>
      <c r="P21">
        <v>0.93796621574108507</v>
      </c>
      <c r="Q21">
        <v>0.94998249225709797</v>
      </c>
      <c r="R21">
        <v>0.95069274631085876</v>
      </c>
      <c r="S21">
        <v>0.95084860676660354</v>
      </c>
      <c r="T21">
        <v>0.9511943241687234</v>
      </c>
      <c r="U21">
        <v>0.95122842473863822</v>
      </c>
      <c r="V21">
        <v>0.95122842473863822</v>
      </c>
    </row>
    <row r="22" spans="1:22" ht="15" customHeight="1" x14ac:dyDescent="0.25">
      <c r="A22" s="123"/>
      <c r="B22" s="3">
        <f t="shared" si="1"/>
        <v>18</v>
      </c>
      <c r="C22" s="3" t="s">
        <v>82</v>
      </c>
      <c r="D22" s="3">
        <v>2</v>
      </c>
      <c r="E22" s="3"/>
      <c r="F22" s="3"/>
      <c r="G22">
        <v>1.2800000000000001E-2</v>
      </c>
      <c r="H22">
        <v>0.1492</v>
      </c>
      <c r="I22">
        <v>5.6800000000000003E-2</v>
      </c>
      <c r="J22">
        <v>2.7099999999999999E-2</v>
      </c>
      <c r="K22">
        <v>0.19350000000000001</v>
      </c>
      <c r="L22">
        <v>0.1221</v>
      </c>
      <c r="M22">
        <v>2.2499999999999999E-2</v>
      </c>
      <c r="N22">
        <v>6.9800000000000001E-2</v>
      </c>
      <c r="O22">
        <v>0.78430287493664763</v>
      </c>
      <c r="P22">
        <v>0.98783103436637165</v>
      </c>
      <c r="Q22">
        <v>1.0181461879710669</v>
      </c>
      <c r="R22">
        <v>1.0389483476950561</v>
      </c>
      <c r="S22">
        <v>1.0390335440670351</v>
      </c>
      <c r="T22">
        <v>1.0419431895526909</v>
      </c>
      <c r="U22">
        <v>1.041985532639323</v>
      </c>
      <c r="V22">
        <v>1.041985532639323</v>
      </c>
    </row>
    <row r="23" spans="1:22" ht="15" customHeight="1" x14ac:dyDescent="0.25">
      <c r="A23" s="119"/>
      <c r="B23" s="120"/>
      <c r="C23" s="120"/>
      <c r="D23" s="121"/>
      <c r="E23" s="4" t="s">
        <v>126</v>
      </c>
      <c r="F23" s="4"/>
    </row>
    <row r="24" spans="1:22" ht="15" customHeight="1" x14ac:dyDescent="0.25">
      <c r="A24" s="122" t="s">
        <v>124</v>
      </c>
      <c r="B24" s="3">
        <f>B22+1</f>
        <v>19</v>
      </c>
      <c r="C24" s="3" t="s">
        <v>133</v>
      </c>
      <c r="D24" s="3">
        <v>50</v>
      </c>
      <c r="E24" s="3"/>
      <c r="F24" s="3" t="s">
        <v>134</v>
      </c>
      <c r="G24">
        <v>1.1000000000000001E-3</v>
      </c>
      <c r="H24">
        <v>0.1628</v>
      </c>
      <c r="I24">
        <v>2.07E-2</v>
      </c>
      <c r="J24">
        <v>3.1399999999999997E-2</v>
      </c>
      <c r="K24">
        <v>0.1409</v>
      </c>
      <c r="L24">
        <v>0.24490000000000001</v>
      </c>
      <c r="M24">
        <v>4.1000000000000002E-2</v>
      </c>
      <c r="N24">
        <v>8.77E-2</v>
      </c>
      <c r="O24">
        <v>0.94391368927367847</v>
      </c>
      <c r="P24">
        <v>1.015325608680026</v>
      </c>
      <c r="Q24">
        <v>1.015466928769438</v>
      </c>
      <c r="R24">
        <v>1.020382671242698</v>
      </c>
      <c r="S24">
        <v>1.0203863766229011</v>
      </c>
      <c r="T24">
        <v>1.020600413806072</v>
      </c>
      <c r="U24">
        <v>1.020628871506909</v>
      </c>
      <c r="V24">
        <v>1.020628871506909</v>
      </c>
    </row>
    <row r="25" spans="1:22" ht="15" customHeight="1" x14ac:dyDescent="0.25">
      <c r="A25" s="123"/>
      <c r="B25" s="3">
        <f t="shared" ref="B25:B32" si="2">B24+1</f>
        <v>20</v>
      </c>
      <c r="C25" s="3" t="s">
        <v>45</v>
      </c>
      <c r="D25" s="3">
        <v>31</v>
      </c>
      <c r="E25" s="3"/>
      <c r="F25" s="3"/>
      <c r="G25">
        <v>4.8999999999999998E-3</v>
      </c>
      <c r="H25">
        <v>0.16700000000000001</v>
      </c>
      <c r="I25">
        <v>5.2600000000000001E-2</v>
      </c>
      <c r="J25">
        <v>3.5000000000000003E-2</v>
      </c>
      <c r="K25">
        <v>0.14230000000000001</v>
      </c>
      <c r="L25">
        <v>0.22120000000000001</v>
      </c>
      <c r="M25">
        <v>6.1699999999999998E-2</v>
      </c>
      <c r="N25">
        <v>0.108</v>
      </c>
      <c r="O25">
        <v>0.43096339875265383</v>
      </c>
      <c r="P25">
        <v>0.67308945369178996</v>
      </c>
      <c r="Q25">
        <v>0.67496174214832338</v>
      </c>
      <c r="R25">
        <v>0.85751467966857076</v>
      </c>
      <c r="S25">
        <v>0.87466227653825146</v>
      </c>
      <c r="T25">
        <v>0.87479922388490905</v>
      </c>
      <c r="U25">
        <v>0.87481410168674867</v>
      </c>
      <c r="V25">
        <v>0.87481410168674867</v>
      </c>
    </row>
    <row r="26" spans="1:22" ht="15" customHeight="1" x14ac:dyDescent="0.25">
      <c r="A26" s="123"/>
      <c r="B26" s="3">
        <f t="shared" si="2"/>
        <v>21</v>
      </c>
      <c r="C26" s="3" t="s">
        <v>16</v>
      </c>
      <c r="D26" s="3">
        <v>17.5</v>
      </c>
      <c r="E26" s="3"/>
      <c r="F26" s="3"/>
      <c r="G26">
        <v>2.7099999999999999E-2</v>
      </c>
      <c r="H26">
        <v>0.13489999999999999</v>
      </c>
      <c r="I26">
        <v>6.2899999999999998E-2</v>
      </c>
      <c r="J26">
        <v>2.63E-2</v>
      </c>
      <c r="K26">
        <v>0.1946</v>
      </c>
      <c r="L26">
        <v>0.16139999999999999</v>
      </c>
      <c r="M26">
        <v>4.2700000000000002E-2</v>
      </c>
      <c r="N26">
        <v>8.9399999999999993E-2</v>
      </c>
      <c r="O26">
        <v>1.070921607689824</v>
      </c>
      <c r="P26">
        <v>1.182259517243901</v>
      </c>
      <c r="Q26">
        <v>1.1870295244506841</v>
      </c>
      <c r="R26">
        <v>1.2278891149297491</v>
      </c>
      <c r="S26">
        <v>1.230191783556966</v>
      </c>
      <c r="T26">
        <v>1.231496099356177</v>
      </c>
      <c r="U26">
        <v>1.231940848038459</v>
      </c>
      <c r="V26">
        <v>1.231940848038459</v>
      </c>
    </row>
    <row r="27" spans="1:22" ht="15" customHeight="1" x14ac:dyDescent="0.25">
      <c r="A27" s="123"/>
      <c r="B27" s="3">
        <f t="shared" si="2"/>
        <v>22</v>
      </c>
      <c r="C27" s="3" t="s">
        <v>44</v>
      </c>
      <c r="D27" s="3">
        <v>28</v>
      </c>
      <c r="E27" s="3"/>
      <c r="F27" s="3"/>
      <c r="G27">
        <v>1.7000000000000001E-2</v>
      </c>
      <c r="H27">
        <v>0.14499999999999999</v>
      </c>
      <c r="I27">
        <v>4.6399999999999997E-2</v>
      </c>
      <c r="J27">
        <v>1.8499999999999999E-2</v>
      </c>
      <c r="K27">
        <v>0.17319999999999999</v>
      </c>
      <c r="L27">
        <v>0.14410000000000001</v>
      </c>
      <c r="M27">
        <v>5.21E-2</v>
      </c>
      <c r="N27">
        <v>9.9599999999999994E-2</v>
      </c>
      <c r="O27">
        <v>0.92831817326524046</v>
      </c>
      <c r="P27">
        <v>1.064213551345276</v>
      </c>
      <c r="Q27">
        <v>1.079892299084013</v>
      </c>
      <c r="R27">
        <v>1.0804264765526681</v>
      </c>
      <c r="S27">
        <v>1.0806623998332541</v>
      </c>
      <c r="T27">
        <v>1.0816636332367491</v>
      </c>
      <c r="U27">
        <v>1.081848584334316</v>
      </c>
      <c r="V27">
        <v>1.081848584334316</v>
      </c>
    </row>
    <row r="28" spans="1:22" ht="15" customHeight="1" x14ac:dyDescent="0.25">
      <c r="A28" s="123"/>
      <c r="B28" s="3">
        <f t="shared" si="2"/>
        <v>23</v>
      </c>
      <c r="C28" s="3" t="s">
        <v>26</v>
      </c>
      <c r="D28" s="3">
        <v>8</v>
      </c>
      <c r="E28" s="3"/>
      <c r="F28" s="3" t="s">
        <v>137</v>
      </c>
      <c r="G28">
        <v>1.2999999999999999E-3</v>
      </c>
      <c r="H28">
        <v>0.16139999999999999</v>
      </c>
      <c r="I28">
        <v>3.3500000000000002E-2</v>
      </c>
      <c r="J28">
        <v>2.7900000000000001E-2</v>
      </c>
      <c r="K28">
        <v>0.2135</v>
      </c>
      <c r="L28">
        <v>0.1421</v>
      </c>
      <c r="M28">
        <v>6.3799999999999996E-2</v>
      </c>
      <c r="N28">
        <v>0.11119999999999999</v>
      </c>
      <c r="O28">
        <v>0.66995391201676613</v>
      </c>
      <c r="P28">
        <v>1.003717234070733</v>
      </c>
      <c r="Q28">
        <v>1.0162457046923561</v>
      </c>
      <c r="R28">
        <v>1.019333316547266</v>
      </c>
      <c r="S28">
        <v>1.019405613822598</v>
      </c>
      <c r="T28">
        <v>1.0268110269438639</v>
      </c>
      <c r="U28">
        <v>1.0269794182619889</v>
      </c>
      <c r="V28">
        <v>1.0269794182619889</v>
      </c>
    </row>
    <row r="29" spans="1:22" ht="15" customHeight="1" x14ac:dyDescent="0.25">
      <c r="A29" s="123"/>
      <c r="B29" s="3">
        <f t="shared" si="2"/>
        <v>24</v>
      </c>
      <c r="C29" s="3" t="s">
        <v>133</v>
      </c>
      <c r="D29" s="3">
        <v>50</v>
      </c>
      <c r="E29" s="3"/>
      <c r="F29" s="3" t="s">
        <v>134</v>
      </c>
      <c r="G29">
        <v>1.7899999999999999E-2</v>
      </c>
      <c r="H29">
        <v>0.1799</v>
      </c>
      <c r="I29">
        <v>2.53E-2</v>
      </c>
      <c r="J29">
        <v>4.3200000000000002E-2</v>
      </c>
      <c r="K29">
        <v>0.1696</v>
      </c>
      <c r="L29">
        <v>0.26179999999999998</v>
      </c>
      <c r="M29">
        <v>7.3099999999999998E-2</v>
      </c>
      <c r="N29">
        <v>0.1205</v>
      </c>
      <c r="O29">
        <v>1.0603210497749169</v>
      </c>
      <c r="P29">
        <v>1.2088227941718619</v>
      </c>
      <c r="Q29">
        <v>1.2095027348133871</v>
      </c>
      <c r="R29">
        <v>1.2280898209968421</v>
      </c>
      <c r="S29">
        <v>1.2327781380868621</v>
      </c>
      <c r="T29">
        <v>1.2359690755445849</v>
      </c>
      <c r="U29">
        <v>1.2359718605998351</v>
      </c>
      <c r="V29">
        <v>1.2359718605998351</v>
      </c>
    </row>
    <row r="30" spans="1:22" ht="15" customHeight="1" x14ac:dyDescent="0.25">
      <c r="A30" s="123"/>
      <c r="B30" s="3">
        <f t="shared" si="2"/>
        <v>25</v>
      </c>
      <c r="C30" s="3" t="s">
        <v>76</v>
      </c>
      <c r="D30" s="3">
        <v>18.5</v>
      </c>
      <c r="E30" s="3"/>
      <c r="F30" s="3"/>
      <c r="G30">
        <v>2.1299999999999999E-2</v>
      </c>
      <c r="H30">
        <v>0.14080000000000001</v>
      </c>
      <c r="I30">
        <v>5.3999999999999999E-2</v>
      </c>
      <c r="J30">
        <v>1.9800000000000002E-2</v>
      </c>
      <c r="K30">
        <v>0.19739999999999999</v>
      </c>
      <c r="L30">
        <v>0.1875</v>
      </c>
      <c r="M30">
        <v>4.7399999999999998E-2</v>
      </c>
      <c r="N30">
        <v>9.4799999999999995E-2</v>
      </c>
      <c r="O30">
        <v>1.01886838723055</v>
      </c>
      <c r="P30">
        <v>1.141404122484126</v>
      </c>
      <c r="Q30">
        <v>1.1462279760650289</v>
      </c>
      <c r="R30">
        <v>1.1723020958728221</v>
      </c>
      <c r="S30">
        <v>1.175238935472863</v>
      </c>
      <c r="T30">
        <v>1.175384250766996</v>
      </c>
      <c r="U30">
        <v>1.1754264533342189</v>
      </c>
      <c r="V30">
        <v>1.1754264533342189</v>
      </c>
    </row>
    <row r="31" spans="1:22" ht="15" customHeight="1" x14ac:dyDescent="0.25">
      <c r="A31" s="123"/>
      <c r="B31" s="3">
        <f t="shared" si="2"/>
        <v>26</v>
      </c>
      <c r="C31" s="3" t="s">
        <v>45</v>
      </c>
      <c r="D31" s="3">
        <v>33</v>
      </c>
      <c r="E31" s="3"/>
      <c r="F31" s="3"/>
      <c r="G31">
        <v>2.5000000000000001E-3</v>
      </c>
      <c r="H31">
        <v>0.1595</v>
      </c>
      <c r="I31">
        <v>2.3199999999999998E-2</v>
      </c>
      <c r="J31">
        <v>2.87E-2</v>
      </c>
      <c r="K31">
        <v>0.21029999999999999</v>
      </c>
      <c r="L31">
        <v>0.19689999999999999</v>
      </c>
      <c r="M31">
        <v>7.5999999999999998E-2</v>
      </c>
      <c r="N31">
        <v>0.1234</v>
      </c>
      <c r="O31">
        <v>0.84496234510086232</v>
      </c>
      <c r="P31">
        <v>1.091518875712693</v>
      </c>
      <c r="Q31">
        <v>1.094201099403147</v>
      </c>
      <c r="R31">
        <v>1.1046165348425789</v>
      </c>
      <c r="S31">
        <v>1.11011290789317</v>
      </c>
      <c r="T31">
        <v>1.1111381394975011</v>
      </c>
      <c r="U31">
        <v>1.111346760341186</v>
      </c>
      <c r="V31">
        <v>1.111346760341186</v>
      </c>
    </row>
    <row r="32" spans="1:22" ht="15" customHeight="1" x14ac:dyDescent="0.25">
      <c r="A32" s="123"/>
      <c r="B32" s="3">
        <f t="shared" si="2"/>
        <v>27</v>
      </c>
      <c r="C32" s="3" t="s">
        <v>16</v>
      </c>
      <c r="D32" s="3">
        <v>28</v>
      </c>
      <c r="E32" s="3"/>
      <c r="F32" s="3"/>
      <c r="G32">
        <v>6.1000000000000004E-3</v>
      </c>
      <c r="H32">
        <v>0.16800000000000001</v>
      </c>
      <c r="I32">
        <v>2.6800000000000001E-2</v>
      </c>
      <c r="J32">
        <v>3.2199999999999999E-2</v>
      </c>
      <c r="K32">
        <v>0.2303</v>
      </c>
      <c r="L32">
        <v>0.1052</v>
      </c>
      <c r="M32">
        <v>3.7400000000000003E-2</v>
      </c>
      <c r="N32">
        <v>8.4400000000000003E-2</v>
      </c>
      <c r="O32">
        <v>0.3663043878654747</v>
      </c>
      <c r="P32">
        <v>0.91400216370943732</v>
      </c>
      <c r="Q32">
        <v>0.91905584639759774</v>
      </c>
      <c r="R32">
        <v>0.93070807102090991</v>
      </c>
      <c r="S32">
        <v>0.93603383676156582</v>
      </c>
      <c r="T32">
        <v>0.93678667082425837</v>
      </c>
      <c r="U32">
        <v>0.93697965816016071</v>
      </c>
      <c r="V32">
        <v>0.93697965816016071</v>
      </c>
    </row>
    <row r="33" spans="1:22" ht="15" customHeight="1" x14ac:dyDescent="0.25">
      <c r="A33" s="119"/>
      <c r="B33" s="120"/>
      <c r="C33" s="120"/>
      <c r="D33" s="121"/>
      <c r="E33" s="4" t="s">
        <v>104</v>
      </c>
      <c r="F33" s="4" t="s">
        <v>138</v>
      </c>
    </row>
    <row r="34" spans="1:22" ht="15" customHeight="1" x14ac:dyDescent="0.25">
      <c r="A34" s="122" t="s">
        <v>124</v>
      </c>
      <c r="B34" s="3">
        <f>B32+1</f>
        <v>28</v>
      </c>
      <c r="C34" s="3" t="s">
        <v>133</v>
      </c>
      <c r="D34" s="3">
        <v>50</v>
      </c>
      <c r="E34" s="3"/>
      <c r="F34" s="3" t="s">
        <v>134</v>
      </c>
      <c r="G34">
        <v>2.06E-2</v>
      </c>
      <c r="H34">
        <v>0.18260000000000001</v>
      </c>
      <c r="I34">
        <v>1.7299999999999999E-2</v>
      </c>
      <c r="J34">
        <v>5.2499999999999998E-2</v>
      </c>
      <c r="K34">
        <v>0.1452</v>
      </c>
      <c r="L34">
        <v>0.25190000000000001</v>
      </c>
      <c r="M34">
        <v>2.35E-2</v>
      </c>
      <c r="N34">
        <v>3.2000000000000001E-2</v>
      </c>
      <c r="O34">
        <v>0.47889105758280948</v>
      </c>
      <c r="P34">
        <v>0.5838759925550242</v>
      </c>
      <c r="Q34">
        <v>0.66120382658464949</v>
      </c>
      <c r="R34">
        <v>0.6882937928820253</v>
      </c>
      <c r="S34">
        <v>0.69369022070066011</v>
      </c>
      <c r="T34">
        <v>0.70126865312978182</v>
      </c>
      <c r="U34">
        <v>0.70158152319690514</v>
      </c>
      <c r="V34">
        <v>0.70158152319690514</v>
      </c>
    </row>
    <row r="35" spans="1:22" ht="15" customHeight="1" x14ac:dyDescent="0.25">
      <c r="A35" s="123"/>
      <c r="B35" s="3">
        <f t="shared" ref="B35:B42" si="3">B34+1</f>
        <v>29</v>
      </c>
      <c r="C35" s="3" t="s">
        <v>44</v>
      </c>
      <c r="D35" s="3">
        <v>33</v>
      </c>
      <c r="E35" s="3"/>
      <c r="F35" s="3"/>
      <c r="G35">
        <v>4.7999999999999996E-3</v>
      </c>
      <c r="H35">
        <v>0.15720000000000001</v>
      </c>
      <c r="I35">
        <v>3.3700000000000001E-2</v>
      </c>
      <c r="J35">
        <v>2.41E-2</v>
      </c>
      <c r="K35">
        <v>0.19209999999999999</v>
      </c>
      <c r="L35">
        <v>0.1661</v>
      </c>
      <c r="M35">
        <v>2.5000000000000001E-2</v>
      </c>
      <c r="N35">
        <v>3.1600000000000003E-2</v>
      </c>
      <c r="O35">
        <v>0.52704200809430768</v>
      </c>
      <c r="P35">
        <v>0.68150207614454272</v>
      </c>
      <c r="Q35">
        <v>0.87413685990052714</v>
      </c>
      <c r="R35">
        <v>0.87471147968347807</v>
      </c>
      <c r="S35">
        <v>0.87616215112448192</v>
      </c>
      <c r="T35">
        <v>0.87900673047153943</v>
      </c>
      <c r="U35">
        <v>0.87910527091880164</v>
      </c>
      <c r="V35">
        <v>0.87910527091880164</v>
      </c>
    </row>
    <row r="36" spans="1:22" ht="15" customHeight="1" x14ac:dyDescent="0.25">
      <c r="A36" s="123"/>
      <c r="B36" s="3">
        <f t="shared" si="3"/>
        <v>30</v>
      </c>
      <c r="C36" s="3" t="s">
        <v>91</v>
      </c>
      <c r="D36" s="3">
        <v>15</v>
      </c>
      <c r="E36" s="3"/>
      <c r="F36" s="3"/>
      <c r="G36">
        <v>3.04E-2</v>
      </c>
      <c r="H36">
        <v>0.13159999999999999</v>
      </c>
      <c r="I36">
        <v>6.13E-2</v>
      </c>
      <c r="J36">
        <v>2.3599999999999999E-2</v>
      </c>
      <c r="K36">
        <v>0.15429999999999999</v>
      </c>
      <c r="L36">
        <v>0.1749</v>
      </c>
      <c r="M36">
        <v>2.7699999999999999E-2</v>
      </c>
      <c r="N36">
        <v>7.3099999999999998E-2</v>
      </c>
      <c r="O36">
        <v>1.2653543626662</v>
      </c>
      <c r="P36">
        <v>1.305076629243497</v>
      </c>
      <c r="Q36">
        <v>1.3524560691226011</v>
      </c>
      <c r="R36">
        <v>1.3524780357024799</v>
      </c>
      <c r="S36">
        <v>1.3527362619783501</v>
      </c>
      <c r="T36">
        <v>1.3527363277669819</v>
      </c>
      <c r="U36">
        <v>1.3531538214155761</v>
      </c>
      <c r="V36">
        <v>1.3531538214155761</v>
      </c>
    </row>
    <row r="37" spans="1:22" ht="15" customHeight="1" x14ac:dyDescent="0.25">
      <c r="A37" s="123"/>
      <c r="B37" s="3">
        <f t="shared" si="3"/>
        <v>31</v>
      </c>
      <c r="C37" s="12" t="s">
        <v>133</v>
      </c>
      <c r="D37" s="3">
        <v>50</v>
      </c>
      <c r="E37" s="3"/>
      <c r="F37" s="3" t="s">
        <v>134</v>
      </c>
      <c r="G37">
        <v>6.1000000000000004E-3</v>
      </c>
      <c r="H37">
        <v>0.156</v>
      </c>
      <c r="I37">
        <v>3.7600000000000001E-2</v>
      </c>
      <c r="J37">
        <v>2.2700000000000001E-2</v>
      </c>
      <c r="K37">
        <v>0.1923</v>
      </c>
      <c r="L37">
        <v>0.36759999999999998</v>
      </c>
      <c r="M37">
        <v>5.6599999999999998E-2</v>
      </c>
      <c r="N37">
        <v>2.46E-2</v>
      </c>
      <c r="O37">
        <v>0.69900759054765604</v>
      </c>
      <c r="P37">
        <v>0.70904464909943443</v>
      </c>
      <c r="Q37">
        <v>0.81948099668460972</v>
      </c>
      <c r="R37">
        <v>0.93392809724630466</v>
      </c>
      <c r="S37">
        <v>0.93836047064728823</v>
      </c>
      <c r="T37">
        <v>0.93836699073233487</v>
      </c>
      <c r="U37">
        <v>0.9385864904889677</v>
      </c>
      <c r="V37">
        <v>0.9385864904889677</v>
      </c>
    </row>
    <row r="38" spans="1:22" ht="15" customHeight="1" x14ac:dyDescent="0.25">
      <c r="A38" s="123"/>
      <c r="B38" s="3">
        <f t="shared" si="3"/>
        <v>32</v>
      </c>
      <c r="C38" s="3" t="s">
        <v>80</v>
      </c>
      <c r="D38" s="3">
        <v>11</v>
      </c>
      <c r="E38" s="3"/>
      <c r="F38" s="3"/>
      <c r="G38">
        <v>1.0699999999999999E-2</v>
      </c>
      <c r="H38">
        <v>0.1726</v>
      </c>
      <c r="I38">
        <v>3.27E-2</v>
      </c>
      <c r="J38">
        <v>3.5999999999999997E-2</v>
      </c>
      <c r="K38">
        <v>0.16930000000000001</v>
      </c>
      <c r="L38">
        <v>0.1258</v>
      </c>
      <c r="M38">
        <v>1.5299999999999999E-2</v>
      </c>
      <c r="N38">
        <v>3.2300000000000002E-2</v>
      </c>
      <c r="O38">
        <v>0.17507933388975919</v>
      </c>
      <c r="P38">
        <v>0.60859680917386161</v>
      </c>
      <c r="Q38">
        <v>0.69251175493543005</v>
      </c>
      <c r="R38">
        <v>0.71569158961987345</v>
      </c>
      <c r="S38">
        <v>0.71583743498234376</v>
      </c>
      <c r="T38">
        <v>0.7185532787169171</v>
      </c>
      <c r="U38">
        <v>0.71859506121388217</v>
      </c>
      <c r="V38">
        <v>0.71859506121388217</v>
      </c>
    </row>
    <row r="39" spans="1:22" ht="15" customHeight="1" x14ac:dyDescent="0.25">
      <c r="A39" s="123"/>
      <c r="B39" s="3">
        <f t="shared" si="3"/>
        <v>33</v>
      </c>
      <c r="C39" s="3" t="s">
        <v>39</v>
      </c>
      <c r="D39" s="3">
        <v>8</v>
      </c>
      <c r="E39" s="3"/>
      <c r="F39" s="3"/>
      <c r="G39">
        <v>3.0000000000000001E-3</v>
      </c>
      <c r="H39">
        <v>0.1646</v>
      </c>
      <c r="I39">
        <v>4.4200000000000003E-2</v>
      </c>
      <c r="J39">
        <v>3.1399999999999997E-2</v>
      </c>
      <c r="K39">
        <v>0.10299999999999999</v>
      </c>
      <c r="L39">
        <v>0.2407</v>
      </c>
      <c r="M39">
        <v>5.3900000000000003E-2</v>
      </c>
      <c r="N39">
        <v>2.5100000000000001E-2</v>
      </c>
      <c r="O39">
        <v>0.55047754540703875</v>
      </c>
      <c r="P39">
        <v>0.57281842931788074</v>
      </c>
      <c r="Q39">
        <v>0.80914069025477919</v>
      </c>
      <c r="R39">
        <v>0.82104465077226829</v>
      </c>
      <c r="S39">
        <v>0.83452007597075373</v>
      </c>
      <c r="T39">
        <v>0.83549340918198312</v>
      </c>
      <c r="U39">
        <v>0.8355306000831827</v>
      </c>
      <c r="V39">
        <v>0.8355306000831827</v>
      </c>
    </row>
    <row r="40" spans="1:22" ht="15" customHeight="1" x14ac:dyDescent="0.25">
      <c r="A40" s="123"/>
      <c r="B40" s="3">
        <f t="shared" si="3"/>
        <v>34</v>
      </c>
      <c r="C40" s="3" t="s">
        <v>44</v>
      </c>
      <c r="D40" s="3">
        <v>26</v>
      </c>
      <c r="E40" s="5"/>
      <c r="F40" s="5"/>
      <c r="G40">
        <v>6.4000000000000003E-3</v>
      </c>
      <c r="H40">
        <v>0.15570000000000001</v>
      </c>
      <c r="I40">
        <v>3.9899999999999998E-2</v>
      </c>
      <c r="J40">
        <v>2.4E-2</v>
      </c>
      <c r="K40">
        <v>0.19139999999999999</v>
      </c>
      <c r="L40">
        <v>0.1633</v>
      </c>
      <c r="M40">
        <v>1.3299999999999999E-2</v>
      </c>
      <c r="N40">
        <v>3.5499999999999997E-2</v>
      </c>
      <c r="O40">
        <v>0.46749473117788493</v>
      </c>
      <c r="P40">
        <v>0.6427771890898758</v>
      </c>
      <c r="Q40">
        <v>0.81087903655785543</v>
      </c>
      <c r="R40">
        <v>0.81744175913084272</v>
      </c>
      <c r="S40">
        <v>0.81871474948192502</v>
      </c>
      <c r="T40">
        <v>0.82317133862384617</v>
      </c>
      <c r="U40">
        <v>0.8232008373299865</v>
      </c>
      <c r="V40">
        <v>0.8232008373299865</v>
      </c>
    </row>
    <row r="41" spans="1:22" ht="15" customHeight="1" x14ac:dyDescent="0.25">
      <c r="A41" s="123"/>
      <c r="B41" s="3">
        <f t="shared" si="3"/>
        <v>35</v>
      </c>
      <c r="C41" s="3" t="s">
        <v>25</v>
      </c>
      <c r="D41" s="3">
        <v>18.5</v>
      </c>
      <c r="E41" s="5"/>
      <c r="F41" s="5"/>
      <c r="G41">
        <v>1.5299999999999999E-2</v>
      </c>
      <c r="H41">
        <v>0.1467</v>
      </c>
      <c r="I41">
        <v>3.95E-2</v>
      </c>
      <c r="J41">
        <v>1.66E-2</v>
      </c>
      <c r="K41">
        <v>0.1426</v>
      </c>
      <c r="L41">
        <v>0.217</v>
      </c>
      <c r="M41">
        <v>3.2399999999999998E-2</v>
      </c>
      <c r="N41">
        <v>2.69E-2</v>
      </c>
      <c r="O41">
        <v>0.71356735746715483</v>
      </c>
      <c r="P41">
        <v>0.7335387280668253</v>
      </c>
      <c r="Q41">
        <v>0.88628935868123815</v>
      </c>
      <c r="R41">
        <v>0.88875738631986911</v>
      </c>
      <c r="S41">
        <v>0.89179897309260847</v>
      </c>
      <c r="T41">
        <v>0.89283325647868506</v>
      </c>
      <c r="U41">
        <v>0.89286117625508166</v>
      </c>
      <c r="V41">
        <v>0.89286117625508166</v>
      </c>
    </row>
    <row r="42" spans="1:22" ht="15" customHeight="1" x14ac:dyDescent="0.25">
      <c r="A42" s="123"/>
      <c r="B42" s="6">
        <f t="shared" si="3"/>
        <v>36</v>
      </c>
      <c r="C42" s="6" t="s">
        <v>45</v>
      </c>
      <c r="D42" s="6">
        <v>25.5</v>
      </c>
      <c r="E42" s="7"/>
      <c r="F42" s="7"/>
      <c r="G42">
        <v>3.3000000000000002E-2</v>
      </c>
      <c r="H42">
        <v>0.129</v>
      </c>
      <c r="I42">
        <v>6.0100000000000001E-2</v>
      </c>
      <c r="J42">
        <v>2.0899999999999998E-2</v>
      </c>
      <c r="K42">
        <v>0.1293</v>
      </c>
      <c r="L42">
        <v>0.18890000000000001</v>
      </c>
      <c r="M42">
        <v>3.3000000000000002E-2</v>
      </c>
      <c r="N42">
        <v>2.53E-2</v>
      </c>
      <c r="O42">
        <v>1.0424428082550521</v>
      </c>
      <c r="P42">
        <v>1.0473046744373351</v>
      </c>
      <c r="Q42">
        <v>1.169340629307124</v>
      </c>
      <c r="R42">
        <v>1.169707290760013</v>
      </c>
      <c r="S42">
        <v>1.1706437661222651</v>
      </c>
      <c r="T42">
        <v>1.171312872016768</v>
      </c>
      <c r="U42">
        <v>1.171379188731237</v>
      </c>
      <c r="V42">
        <v>1.171379188731237</v>
      </c>
    </row>
    <row r="43" spans="1:22" ht="15" customHeight="1" x14ac:dyDescent="0.25">
      <c r="A43" s="119"/>
      <c r="B43" s="120"/>
      <c r="C43" s="120"/>
      <c r="D43" s="121"/>
      <c r="E43" s="4"/>
      <c r="F43" s="8"/>
      <c r="G43" s="9"/>
      <c r="H43" s="10"/>
      <c r="I43" s="10"/>
      <c r="J43" s="10"/>
      <c r="K43" s="10"/>
      <c r="L43" s="10"/>
      <c r="M43" s="10"/>
      <c r="N43" s="11"/>
    </row>
  </sheetData>
  <mergeCells count="15">
    <mergeCell ref="O1:V1"/>
    <mergeCell ref="O2:V2"/>
    <mergeCell ref="A33:D33"/>
    <mergeCell ref="A34:A42"/>
    <mergeCell ref="A43:D43"/>
    <mergeCell ref="A4:A12"/>
    <mergeCell ref="A13:D13"/>
    <mergeCell ref="A14:A22"/>
    <mergeCell ref="A23:D23"/>
    <mergeCell ref="A24:A3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3"/>
  <sheetViews>
    <sheetView zoomScale="60" zoomScaleNormal="60" workbookViewId="0">
      <selection activeCell="N29" sqref="N29"/>
    </sheetView>
  </sheetViews>
  <sheetFormatPr baseColWidth="10" defaultColWidth="8.88671875" defaultRowHeight="13.2" x14ac:dyDescent="0.25"/>
  <cols>
    <col min="1" max="1" width="11.5546875" style="15" customWidth="1"/>
    <col min="2" max="2" width="18.109375" style="15" customWidth="1"/>
    <col min="3" max="3" width="11.5546875" style="15" customWidth="1"/>
    <col min="4" max="4" width="17.33203125" style="15" customWidth="1"/>
    <col min="5" max="5" width="23" style="15" customWidth="1"/>
    <col min="6" max="6" width="14.6640625" style="15" customWidth="1"/>
    <col min="7" max="1025" width="11.5546875" style="15" customWidth="1"/>
  </cols>
  <sheetData>
    <row r="1" spans="1:22" ht="17.399999999999999" customHeight="1" x14ac:dyDescent="0.3">
      <c r="G1" s="124" t="s">
        <v>0</v>
      </c>
      <c r="H1" s="125"/>
      <c r="I1" s="125"/>
      <c r="J1" s="125"/>
      <c r="K1" s="125"/>
      <c r="L1" s="125"/>
      <c r="M1" s="125"/>
      <c r="N1" s="126"/>
      <c r="O1" s="117" t="s">
        <v>1</v>
      </c>
      <c r="P1" s="118"/>
      <c r="Q1" s="118"/>
      <c r="R1" s="118"/>
      <c r="S1" s="118"/>
      <c r="T1" s="118"/>
      <c r="U1" s="118"/>
      <c r="V1" s="118"/>
    </row>
    <row r="2" spans="1:22" ht="17.399999999999999" customHeight="1" x14ac:dyDescent="0.3">
      <c r="G2" s="127" t="s">
        <v>2</v>
      </c>
      <c r="H2" s="121"/>
      <c r="I2" s="128" t="s">
        <v>3</v>
      </c>
      <c r="J2" s="121"/>
      <c r="K2" s="128" t="s">
        <v>4</v>
      </c>
      <c r="L2" s="121"/>
      <c r="M2" s="128" t="s">
        <v>5</v>
      </c>
      <c r="N2" s="121"/>
      <c r="O2" s="117" t="s">
        <v>6</v>
      </c>
      <c r="P2" s="118"/>
      <c r="Q2" s="118"/>
      <c r="R2" s="118"/>
      <c r="S2" s="118"/>
      <c r="T2" s="118"/>
      <c r="U2" s="118"/>
      <c r="V2" s="118"/>
    </row>
    <row r="3" spans="1:22" ht="17.399999999999999" customHeight="1" x14ac:dyDescent="0.3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2" t="s">
        <v>13</v>
      </c>
      <c r="H3" s="1" t="s">
        <v>14</v>
      </c>
      <c r="I3" s="1" t="s">
        <v>13</v>
      </c>
      <c r="J3" s="1" t="s">
        <v>14</v>
      </c>
      <c r="K3" s="1" t="s">
        <v>13</v>
      </c>
      <c r="L3" s="1" t="s">
        <v>14</v>
      </c>
      <c r="M3" s="1" t="s">
        <v>13</v>
      </c>
      <c r="N3" s="1" t="s">
        <v>14</v>
      </c>
      <c r="O3" s="16">
        <v>2</v>
      </c>
      <c r="P3" s="16">
        <v>3</v>
      </c>
      <c r="Q3" s="16">
        <v>4</v>
      </c>
      <c r="R3" s="16">
        <v>5</v>
      </c>
      <c r="S3" s="16">
        <v>6</v>
      </c>
      <c r="T3" s="16">
        <v>7</v>
      </c>
      <c r="U3" s="16">
        <v>8</v>
      </c>
      <c r="V3" s="16">
        <v>9</v>
      </c>
    </row>
    <row r="4" spans="1:22" ht="15" customHeight="1" x14ac:dyDescent="0.25">
      <c r="A4" s="122" t="s">
        <v>124</v>
      </c>
      <c r="B4" s="3">
        <v>1</v>
      </c>
      <c r="C4" s="3" t="s">
        <v>139</v>
      </c>
      <c r="D4" s="3">
        <v>17.5</v>
      </c>
      <c r="E4" s="3"/>
      <c r="F4" s="3"/>
      <c r="G4">
        <v>0.18140000000000001</v>
      </c>
      <c r="H4">
        <v>1.9400000000000001E-2</v>
      </c>
      <c r="I4">
        <v>0.25130000000000002</v>
      </c>
      <c r="J4">
        <v>0.20760000000000001</v>
      </c>
      <c r="K4">
        <v>9.0499999999999997E-2</v>
      </c>
      <c r="L4">
        <v>0.32250000000000001</v>
      </c>
      <c r="M4">
        <v>4.7300000000000002E-2</v>
      </c>
      <c r="N4">
        <v>9.4299999999999995E-2</v>
      </c>
      <c r="O4">
        <v>2.2240638751456898</v>
      </c>
      <c r="P4">
        <v>2.2792975083711928</v>
      </c>
      <c r="Q4">
        <v>2.2796069400189851</v>
      </c>
      <c r="R4">
        <v>2.286960869388253</v>
      </c>
      <c r="S4">
        <v>2.2876165316524881</v>
      </c>
      <c r="T4">
        <v>2.290808027915479</v>
      </c>
      <c r="U4">
        <v>2.2908324165490912</v>
      </c>
      <c r="V4">
        <v>2.2908324165490912</v>
      </c>
    </row>
    <row r="5" spans="1:22" ht="15" customHeight="1" x14ac:dyDescent="0.25">
      <c r="A5" s="123"/>
      <c r="B5" s="3">
        <f t="shared" ref="B5:B12" si="0">B4+1</f>
        <v>2</v>
      </c>
      <c r="C5" s="3" t="s">
        <v>68</v>
      </c>
      <c r="D5" s="3">
        <v>7</v>
      </c>
      <c r="E5" s="3"/>
      <c r="F5" s="3"/>
      <c r="G5">
        <v>0.2465</v>
      </c>
      <c r="H5">
        <v>8.4500000000000006E-2</v>
      </c>
      <c r="I5">
        <v>0.31630000000000003</v>
      </c>
      <c r="J5">
        <v>0.27250000000000002</v>
      </c>
      <c r="K5">
        <v>8.2000000000000003E-2</v>
      </c>
      <c r="L5">
        <v>0.33350000000000002</v>
      </c>
      <c r="M5">
        <v>2.7300000000000001E-2</v>
      </c>
      <c r="N5">
        <v>7.3200000000000001E-2</v>
      </c>
      <c r="O5">
        <v>2.9698407498331938</v>
      </c>
      <c r="P5">
        <v>3.000295289133716</v>
      </c>
      <c r="Q5">
        <v>3.0005872785801539</v>
      </c>
      <c r="R5">
        <v>3.0010718599129511</v>
      </c>
      <c r="S5">
        <v>3.0016848861772338</v>
      </c>
      <c r="T5">
        <v>3.0022322868436162</v>
      </c>
      <c r="U5">
        <v>3.0022658909319051</v>
      </c>
      <c r="V5">
        <v>3.0022658909319051</v>
      </c>
    </row>
    <row r="6" spans="1:22" ht="15" customHeight="1" x14ac:dyDescent="0.25">
      <c r="A6" s="123"/>
      <c r="B6" s="3">
        <f t="shared" si="0"/>
        <v>3</v>
      </c>
      <c r="C6" s="3" t="s">
        <v>91</v>
      </c>
      <c r="D6" s="3">
        <v>12.5</v>
      </c>
      <c r="E6" s="3"/>
      <c r="F6" s="3"/>
      <c r="G6">
        <v>0.19070000000000001</v>
      </c>
      <c r="H6">
        <v>2.8799999999999999E-2</v>
      </c>
      <c r="I6">
        <v>0.28139999999999998</v>
      </c>
      <c r="J6">
        <v>0.2379</v>
      </c>
      <c r="K6">
        <v>4.2799999999999998E-2</v>
      </c>
      <c r="L6">
        <v>0.29220000000000002</v>
      </c>
      <c r="M6">
        <v>5.96E-2</v>
      </c>
      <c r="N6">
        <v>0.1003</v>
      </c>
      <c r="O6">
        <v>2.5425032246533328</v>
      </c>
      <c r="P6">
        <v>2.5517724343444428</v>
      </c>
      <c r="Q6">
        <v>2.5547477750590768</v>
      </c>
      <c r="R6">
        <v>2.5548518632130182</v>
      </c>
      <c r="S6">
        <v>2.5548519553550531</v>
      </c>
      <c r="T6">
        <v>2.5587087520031599</v>
      </c>
      <c r="U6">
        <v>2.55870878284825</v>
      </c>
      <c r="V6">
        <v>2.55870878284825</v>
      </c>
    </row>
    <row r="7" spans="1:22" ht="15" customHeight="1" x14ac:dyDescent="0.25">
      <c r="A7" s="123"/>
      <c r="B7" s="3">
        <f t="shared" si="0"/>
        <v>4</v>
      </c>
      <c r="C7" s="3" t="s">
        <v>64</v>
      </c>
      <c r="D7" s="3">
        <v>2.5</v>
      </c>
      <c r="E7" s="3"/>
      <c r="F7" s="3"/>
      <c r="G7">
        <v>0.19220000000000001</v>
      </c>
      <c r="H7">
        <v>3.0800000000000001E-2</v>
      </c>
      <c r="I7">
        <v>0.2697</v>
      </c>
      <c r="J7">
        <v>0.22600000000000001</v>
      </c>
      <c r="K7">
        <v>0.1144</v>
      </c>
      <c r="L7">
        <v>0.34360000000000002</v>
      </c>
      <c r="M7">
        <v>2.5499999999999998E-2</v>
      </c>
      <c r="N7">
        <v>5.62E-2</v>
      </c>
      <c r="O7">
        <v>2.863268487586712</v>
      </c>
      <c r="P7">
        <v>2.902464744888571</v>
      </c>
      <c r="Q7">
        <v>2.90328932396802</v>
      </c>
      <c r="R7">
        <v>2.9046067180111561</v>
      </c>
      <c r="S7">
        <v>2.905304339775197</v>
      </c>
      <c r="T7">
        <v>2.9060344849468049</v>
      </c>
      <c r="U7">
        <v>2.906301534534784</v>
      </c>
      <c r="V7">
        <v>2.906301534534784</v>
      </c>
    </row>
    <row r="8" spans="1:22" ht="15" customHeight="1" x14ac:dyDescent="0.25">
      <c r="A8" s="123"/>
      <c r="B8" s="3">
        <f t="shared" si="0"/>
        <v>5</v>
      </c>
      <c r="C8" s="3" t="s">
        <v>66</v>
      </c>
      <c r="D8" s="3">
        <v>5</v>
      </c>
      <c r="E8" s="3"/>
      <c r="F8" s="3"/>
      <c r="G8">
        <v>0.1696</v>
      </c>
      <c r="H8">
        <v>1.04E-2</v>
      </c>
      <c r="I8">
        <v>0.28139999999999998</v>
      </c>
      <c r="J8">
        <v>0.2382</v>
      </c>
      <c r="K8">
        <v>8.4099999999999994E-2</v>
      </c>
      <c r="L8">
        <v>0.3407</v>
      </c>
      <c r="M8">
        <v>4.2999999999999997E-2</v>
      </c>
      <c r="N8">
        <v>1.7999999999999999E-2</v>
      </c>
      <c r="O8">
        <v>2.4433843550902492</v>
      </c>
      <c r="P8">
        <v>2.4673675806526392</v>
      </c>
      <c r="Q8">
        <v>2.4749501997527998</v>
      </c>
      <c r="R8">
        <v>2.4810209071315472</v>
      </c>
      <c r="S8">
        <v>2.4896391401878928</v>
      </c>
      <c r="T8">
        <v>2.4950917797249428</v>
      </c>
      <c r="U8">
        <v>2.4951357731806421</v>
      </c>
      <c r="V8">
        <v>2.4951357731806421</v>
      </c>
    </row>
    <row r="9" spans="1:22" ht="15" customHeight="1" x14ac:dyDescent="0.25">
      <c r="A9" s="123"/>
      <c r="B9" s="3">
        <f t="shared" si="0"/>
        <v>6</v>
      </c>
      <c r="C9" s="3" t="s">
        <v>19</v>
      </c>
      <c r="D9" s="3">
        <v>8.5</v>
      </c>
      <c r="E9" s="3"/>
      <c r="F9" s="3"/>
      <c r="G9">
        <v>0.17549999999999999</v>
      </c>
      <c r="H9">
        <v>1.46E-2</v>
      </c>
      <c r="I9">
        <v>0.29089999999999999</v>
      </c>
      <c r="J9">
        <v>0.24779999999999999</v>
      </c>
      <c r="K9">
        <v>8.5300000000000001E-2</v>
      </c>
      <c r="L9">
        <v>0.33429999999999999</v>
      </c>
      <c r="M9">
        <v>2.3099999999999999E-2</v>
      </c>
      <c r="N9">
        <v>6.8599999999999994E-2</v>
      </c>
      <c r="O9">
        <v>2.5265767489540512</v>
      </c>
      <c r="P9">
        <v>2.5292690612208291</v>
      </c>
      <c r="Q9">
        <v>2.529766304108628</v>
      </c>
      <c r="R9">
        <v>2.5391603925077821</v>
      </c>
      <c r="S9">
        <v>2.5509331534797961</v>
      </c>
      <c r="T9">
        <v>2.5522435923068389</v>
      </c>
      <c r="U9">
        <v>2.5522454946113431</v>
      </c>
      <c r="V9">
        <v>2.5522454946113431</v>
      </c>
    </row>
    <row r="10" spans="1:22" ht="15" customHeight="1" x14ac:dyDescent="0.25">
      <c r="A10" s="123"/>
      <c r="B10" s="3">
        <f t="shared" si="0"/>
        <v>7</v>
      </c>
      <c r="C10" s="3" t="s">
        <v>26</v>
      </c>
      <c r="D10" s="3">
        <v>3.5</v>
      </c>
      <c r="E10" s="3"/>
      <c r="F10" s="3"/>
      <c r="G10">
        <v>0.1915</v>
      </c>
      <c r="H10">
        <v>3.0099999999999998E-2</v>
      </c>
      <c r="I10">
        <v>0.2535</v>
      </c>
      <c r="J10">
        <v>0.2097</v>
      </c>
      <c r="K10">
        <v>9.3399999999999997E-2</v>
      </c>
      <c r="L10">
        <v>0.32290000000000002</v>
      </c>
      <c r="M10">
        <v>9.7000000000000003E-3</v>
      </c>
      <c r="N10">
        <v>5.7099999999999998E-2</v>
      </c>
      <c r="O10">
        <v>2.5123644922126318</v>
      </c>
      <c r="P10">
        <v>2.535400823313172</v>
      </c>
      <c r="Q10">
        <v>2.5355466313443031</v>
      </c>
      <c r="R10">
        <v>2.537185787324336</v>
      </c>
      <c r="S10">
        <v>2.537201307733095</v>
      </c>
      <c r="T10">
        <v>2.5375012773151209</v>
      </c>
      <c r="U10">
        <v>2.5378212704585388</v>
      </c>
      <c r="V10">
        <v>2.5378212704585388</v>
      </c>
    </row>
    <row r="11" spans="1:22" ht="15" customHeight="1" x14ac:dyDescent="0.25">
      <c r="A11" s="123"/>
      <c r="B11" s="3">
        <f t="shared" si="0"/>
        <v>8</v>
      </c>
      <c r="C11" s="3" t="s">
        <v>78</v>
      </c>
      <c r="D11" s="3">
        <v>12.5</v>
      </c>
      <c r="E11" s="3"/>
      <c r="F11" s="3"/>
      <c r="G11">
        <v>0.1426</v>
      </c>
      <c r="H11">
        <v>1.9800000000000002E-2</v>
      </c>
      <c r="I11">
        <v>0.21210000000000001</v>
      </c>
      <c r="J11">
        <v>0.1686</v>
      </c>
      <c r="K11">
        <v>8.6499999999999994E-2</v>
      </c>
      <c r="L11">
        <v>0.32279999999999998</v>
      </c>
      <c r="M11">
        <v>1.8499999999999999E-2</v>
      </c>
      <c r="N11">
        <v>6.5500000000000003E-2</v>
      </c>
      <c r="O11">
        <v>2.1093997762221841</v>
      </c>
      <c r="P11">
        <v>2.1433143252098228</v>
      </c>
      <c r="Q11">
        <v>2.1434310278133859</v>
      </c>
      <c r="R11">
        <v>2.16058087070396</v>
      </c>
      <c r="S11">
        <v>2.1677668620334898</v>
      </c>
      <c r="T11">
        <v>2.169014494184395</v>
      </c>
      <c r="U11">
        <v>2.1690424479693098</v>
      </c>
      <c r="V11">
        <v>2.1690424479693098</v>
      </c>
    </row>
    <row r="12" spans="1:22" ht="15" customHeight="1" x14ac:dyDescent="0.25">
      <c r="A12" s="123"/>
      <c r="B12" s="3">
        <f t="shared" si="0"/>
        <v>9</v>
      </c>
      <c r="C12" s="3" t="s">
        <v>78</v>
      </c>
      <c r="D12" s="3">
        <v>11.5</v>
      </c>
      <c r="E12" s="3"/>
      <c r="F12" s="3"/>
      <c r="G12">
        <v>0.12559999999999999</v>
      </c>
      <c r="H12">
        <v>3.6499999999999998E-2</v>
      </c>
      <c r="I12">
        <v>0.20169999999999999</v>
      </c>
      <c r="J12">
        <v>0.15859999999999999</v>
      </c>
      <c r="K12">
        <v>4.7199999999999999E-2</v>
      </c>
      <c r="L12">
        <v>0.2868</v>
      </c>
      <c r="M12">
        <v>1.72E-2</v>
      </c>
      <c r="N12">
        <v>5.2900000000000003E-2</v>
      </c>
      <c r="O12">
        <v>1.7673768871627149</v>
      </c>
      <c r="P12">
        <v>1.772832891379809</v>
      </c>
      <c r="Q12">
        <v>1.773492389858526</v>
      </c>
      <c r="R12">
        <v>1.7739185882348329</v>
      </c>
      <c r="S12">
        <v>1.7764907102993071</v>
      </c>
      <c r="T12">
        <v>1.783501470227826</v>
      </c>
      <c r="U12">
        <v>1.7835254803370311</v>
      </c>
      <c r="V12">
        <v>1.7835254803370311</v>
      </c>
    </row>
    <row r="13" spans="1:22" ht="15" customHeight="1" x14ac:dyDescent="0.25">
      <c r="A13" s="119"/>
      <c r="B13" s="120"/>
      <c r="C13" s="120"/>
      <c r="D13" s="121"/>
      <c r="E13" s="4" t="s">
        <v>85</v>
      </c>
      <c r="F13" s="4"/>
    </row>
    <row r="14" spans="1:22" ht="15" customHeight="1" x14ac:dyDescent="0.25">
      <c r="A14" s="122" t="s">
        <v>124</v>
      </c>
      <c r="B14" s="3">
        <f>B12+1</f>
        <v>10</v>
      </c>
      <c r="C14" s="3" t="s">
        <v>25</v>
      </c>
      <c r="D14" s="3">
        <v>32</v>
      </c>
      <c r="E14" s="3"/>
      <c r="F14" s="3"/>
      <c r="G14">
        <v>0.11600000000000001</v>
      </c>
      <c r="H14">
        <v>4.5999999999999999E-2</v>
      </c>
      <c r="I14">
        <v>0.14729999999999999</v>
      </c>
      <c r="J14">
        <v>0.10349999999999999</v>
      </c>
      <c r="K14">
        <v>0.17799999999999999</v>
      </c>
      <c r="L14">
        <v>0.42799999999999999</v>
      </c>
      <c r="M14">
        <v>3.8399999999999997E-2</v>
      </c>
      <c r="N14">
        <v>1.4500000000000001E-2</v>
      </c>
      <c r="O14">
        <v>1.78605012720413</v>
      </c>
      <c r="P14">
        <v>1.787513339772844</v>
      </c>
      <c r="Q14">
        <v>1.8277843741075099</v>
      </c>
      <c r="R14">
        <v>1.8293358614501281</v>
      </c>
      <c r="S14">
        <v>1.832933727337017</v>
      </c>
      <c r="T14">
        <v>1.8335009432425491</v>
      </c>
      <c r="U14">
        <v>1.833506702006805</v>
      </c>
      <c r="V14">
        <v>1.833506702006805</v>
      </c>
    </row>
    <row r="15" spans="1:22" ht="15" customHeight="1" x14ac:dyDescent="0.25">
      <c r="A15" s="123"/>
      <c r="B15" s="3">
        <f t="shared" ref="B15:B22" si="1">B14+1</f>
        <v>11</v>
      </c>
      <c r="C15" s="3" t="s">
        <v>16</v>
      </c>
      <c r="D15" s="3">
        <v>30</v>
      </c>
      <c r="E15" s="3"/>
      <c r="F15" s="3"/>
      <c r="G15">
        <v>8.2900000000000001E-2</v>
      </c>
      <c r="H15">
        <v>7.9100000000000004E-2</v>
      </c>
      <c r="I15">
        <v>0.12379999999999999</v>
      </c>
      <c r="J15">
        <v>8.0600000000000005E-2</v>
      </c>
      <c r="K15">
        <v>0.18640000000000001</v>
      </c>
      <c r="L15">
        <v>0.4375</v>
      </c>
      <c r="M15">
        <v>7.5200000000000003E-2</v>
      </c>
      <c r="N15">
        <v>2.93E-2</v>
      </c>
      <c r="O15">
        <v>1.894578861616345</v>
      </c>
      <c r="P15">
        <v>1.9261298468054071</v>
      </c>
      <c r="Q15">
        <v>1.9707408658708261</v>
      </c>
      <c r="R15">
        <v>1.9708140340104161</v>
      </c>
      <c r="S15">
        <v>1.9708279075691431</v>
      </c>
      <c r="T15">
        <v>1.9722704074108961</v>
      </c>
      <c r="U15">
        <v>1.972270580945916</v>
      </c>
      <c r="V15">
        <v>1.972270580945916</v>
      </c>
    </row>
    <row r="16" spans="1:22" ht="15" customHeight="1" x14ac:dyDescent="0.25">
      <c r="A16" s="123"/>
      <c r="B16" s="3">
        <f t="shared" si="1"/>
        <v>12</v>
      </c>
      <c r="C16" s="3" t="s">
        <v>21</v>
      </c>
      <c r="D16" s="3">
        <v>11</v>
      </c>
      <c r="E16" s="3"/>
      <c r="F16" s="3"/>
      <c r="G16">
        <v>0.1943</v>
      </c>
      <c r="H16">
        <v>3.2399999999999998E-2</v>
      </c>
      <c r="I16">
        <v>0.2356</v>
      </c>
      <c r="J16">
        <v>0.1918</v>
      </c>
      <c r="K16">
        <v>0.15770000000000001</v>
      </c>
      <c r="L16">
        <v>0.39460000000000001</v>
      </c>
      <c r="M16">
        <v>6.2100000000000002E-2</v>
      </c>
      <c r="N16">
        <v>1.67E-2</v>
      </c>
      <c r="O16">
        <v>2.9264409954415229</v>
      </c>
      <c r="P16">
        <v>2.9275573293310231</v>
      </c>
      <c r="Q16">
        <v>2.9339286554281929</v>
      </c>
      <c r="R16">
        <v>2.9346788705914562</v>
      </c>
      <c r="S16">
        <v>2.9348143412574061</v>
      </c>
      <c r="T16">
        <v>2.9373202285566071</v>
      </c>
      <c r="U16">
        <v>2.937529653090488</v>
      </c>
      <c r="V16">
        <v>2.937529653090488</v>
      </c>
    </row>
    <row r="17" spans="1:22" ht="15" customHeight="1" x14ac:dyDescent="0.25">
      <c r="A17" s="123"/>
      <c r="B17" s="3">
        <f t="shared" si="1"/>
        <v>13</v>
      </c>
      <c r="C17" s="3" t="s">
        <v>40</v>
      </c>
      <c r="D17" s="3">
        <v>7.5</v>
      </c>
      <c r="E17" s="3"/>
      <c r="F17" s="3"/>
      <c r="G17">
        <v>0.1187</v>
      </c>
      <c r="H17">
        <v>4.3299999999999998E-2</v>
      </c>
      <c r="I17">
        <v>0.15010000000000001</v>
      </c>
      <c r="J17">
        <v>0.10639999999999999</v>
      </c>
      <c r="K17">
        <v>0.1585</v>
      </c>
      <c r="L17">
        <v>0.38769999999999999</v>
      </c>
      <c r="M17">
        <v>2.1000000000000001E-2</v>
      </c>
      <c r="N17">
        <v>6.8500000000000005E-2</v>
      </c>
      <c r="O17">
        <v>1.797542320818968</v>
      </c>
      <c r="P17">
        <v>1.811024617075857</v>
      </c>
      <c r="Q17">
        <v>1.8120610559039521</v>
      </c>
      <c r="R17">
        <v>1.833175587470105</v>
      </c>
      <c r="S17">
        <v>1.841662581240191</v>
      </c>
      <c r="T17">
        <v>1.8447549808402059</v>
      </c>
      <c r="U17">
        <v>1.844768443594978</v>
      </c>
      <c r="V17">
        <v>1.844768443594978</v>
      </c>
    </row>
    <row r="18" spans="1:22" ht="15" customHeight="1" x14ac:dyDescent="0.25">
      <c r="A18" s="123"/>
      <c r="B18" s="3">
        <f t="shared" si="1"/>
        <v>14</v>
      </c>
      <c r="C18" s="3" t="s">
        <v>26</v>
      </c>
      <c r="D18" s="3">
        <v>6.5</v>
      </c>
      <c r="E18" s="3"/>
      <c r="F18" s="3"/>
      <c r="G18">
        <v>0.1971</v>
      </c>
      <c r="H18">
        <v>3.5099999999999999E-2</v>
      </c>
      <c r="I18">
        <v>0.2427</v>
      </c>
      <c r="J18">
        <v>0.19889999999999999</v>
      </c>
      <c r="K18">
        <v>0.13439999999999999</v>
      </c>
      <c r="L18">
        <v>0.35799999999999998</v>
      </c>
      <c r="M18">
        <v>2.3099999999999999E-2</v>
      </c>
      <c r="N18">
        <v>2.6100000000000002E-2</v>
      </c>
      <c r="O18">
        <v>2.5508867704897931</v>
      </c>
      <c r="P18">
        <v>2.5739280645228169</v>
      </c>
      <c r="Q18">
        <v>2.5746583698264129</v>
      </c>
      <c r="R18">
        <v>2.5750947071390891</v>
      </c>
      <c r="S18">
        <v>2.5779487275056341</v>
      </c>
      <c r="T18">
        <v>2.5783375071991821</v>
      </c>
      <c r="U18">
        <v>2.57834049884084</v>
      </c>
      <c r="V18">
        <v>2.57834049884084</v>
      </c>
    </row>
    <row r="19" spans="1:22" ht="15" customHeight="1" x14ac:dyDescent="0.25">
      <c r="A19" s="123"/>
      <c r="B19" s="3">
        <f t="shared" si="1"/>
        <v>15</v>
      </c>
      <c r="C19" s="3" t="s">
        <v>22</v>
      </c>
      <c r="D19" s="3">
        <v>3</v>
      </c>
      <c r="E19" s="3"/>
      <c r="F19" s="3"/>
      <c r="G19">
        <v>0.16170000000000001</v>
      </c>
      <c r="H19">
        <v>4.0000000000000002E-4</v>
      </c>
      <c r="I19">
        <v>0.2233</v>
      </c>
      <c r="J19">
        <v>0.17960000000000001</v>
      </c>
      <c r="K19">
        <v>0.13070000000000001</v>
      </c>
      <c r="L19">
        <v>0.35310000000000002</v>
      </c>
      <c r="M19">
        <v>1.61E-2</v>
      </c>
      <c r="N19">
        <v>3.1600000000000003E-2</v>
      </c>
      <c r="O19">
        <v>2.4150125203494959</v>
      </c>
      <c r="P19">
        <v>2.4174143370665568</v>
      </c>
      <c r="Q19">
        <v>2.4175031373876679</v>
      </c>
      <c r="R19">
        <v>2.4187614748814421</v>
      </c>
      <c r="S19">
        <v>2.4188904586743658</v>
      </c>
      <c r="T19">
        <v>2.4195839857062111</v>
      </c>
      <c r="U19">
        <v>2.4196183497755182</v>
      </c>
      <c r="V19">
        <v>2.4196183497755182</v>
      </c>
    </row>
    <row r="20" spans="1:22" ht="15" customHeight="1" x14ac:dyDescent="0.25">
      <c r="A20" s="123"/>
      <c r="B20" s="3">
        <f t="shared" si="1"/>
        <v>16</v>
      </c>
      <c r="C20" s="3" t="s">
        <v>32</v>
      </c>
      <c r="D20" s="3">
        <v>7</v>
      </c>
      <c r="E20" s="3"/>
      <c r="F20" s="3"/>
      <c r="G20">
        <v>0.12540000000000001</v>
      </c>
      <c r="H20">
        <v>3.6600000000000001E-2</v>
      </c>
      <c r="I20">
        <v>0.159</v>
      </c>
      <c r="J20">
        <v>0.1152</v>
      </c>
      <c r="K20">
        <v>0.1139</v>
      </c>
      <c r="L20">
        <v>0.33750000000000002</v>
      </c>
      <c r="M20">
        <v>1.7299999999999999E-2</v>
      </c>
      <c r="N20">
        <v>3.3399999999999999E-2</v>
      </c>
      <c r="O20">
        <v>1.858683141696035</v>
      </c>
      <c r="P20">
        <v>1.8730492106777601</v>
      </c>
      <c r="Q20">
        <v>1.873278561909995</v>
      </c>
      <c r="R20">
        <v>1.874223011501446</v>
      </c>
      <c r="S20">
        <v>1.8747217299370369</v>
      </c>
      <c r="T20">
        <v>1.8749328604099449</v>
      </c>
      <c r="U20">
        <v>1.8749371917819451</v>
      </c>
      <c r="V20">
        <v>1.8749371917819451</v>
      </c>
    </row>
    <row r="21" spans="1:22" ht="15" customHeight="1" x14ac:dyDescent="0.25">
      <c r="A21" s="123"/>
      <c r="B21" s="3">
        <f t="shared" si="1"/>
        <v>17</v>
      </c>
      <c r="C21" s="3" t="s">
        <v>41</v>
      </c>
      <c r="D21" s="3">
        <v>10</v>
      </c>
      <c r="E21" s="3"/>
      <c r="F21" s="3"/>
      <c r="G21">
        <v>9.4100000000000003E-2</v>
      </c>
      <c r="H21">
        <v>6.7900000000000002E-2</v>
      </c>
      <c r="I21">
        <v>0.15579999999999999</v>
      </c>
      <c r="J21">
        <v>0.11310000000000001</v>
      </c>
      <c r="K21">
        <v>0.13370000000000001</v>
      </c>
      <c r="L21">
        <v>0.37140000000000001</v>
      </c>
      <c r="M21">
        <v>3.9199999999999999E-2</v>
      </c>
      <c r="N21">
        <v>1.09E-2</v>
      </c>
      <c r="O21">
        <v>1.834319089073901</v>
      </c>
      <c r="P21">
        <v>1.8386320517676309</v>
      </c>
      <c r="Q21">
        <v>1.8457025389657711</v>
      </c>
      <c r="R21">
        <v>1.8472128139093269</v>
      </c>
      <c r="S21">
        <v>1.849541264110016</v>
      </c>
      <c r="T21">
        <v>1.855009636018405</v>
      </c>
      <c r="U21">
        <v>1.8551555566463549</v>
      </c>
      <c r="V21">
        <v>1.8551555566463549</v>
      </c>
    </row>
    <row r="22" spans="1:22" ht="15" customHeight="1" x14ac:dyDescent="0.25">
      <c r="A22" s="123"/>
      <c r="B22" s="3">
        <f t="shared" si="1"/>
        <v>18</v>
      </c>
      <c r="C22" s="3" t="s">
        <v>26</v>
      </c>
      <c r="D22" s="3">
        <v>5</v>
      </c>
      <c r="E22" s="3"/>
      <c r="F22" s="3"/>
      <c r="G22">
        <v>0.14369999999999999</v>
      </c>
      <c r="H22">
        <v>1.84E-2</v>
      </c>
      <c r="I22">
        <v>0.1804</v>
      </c>
      <c r="J22">
        <v>0.13650000000000001</v>
      </c>
      <c r="K22">
        <v>0.13739999999999999</v>
      </c>
      <c r="L22">
        <v>0.3049</v>
      </c>
      <c r="M22">
        <v>1.7899999999999999E-2</v>
      </c>
      <c r="N22">
        <v>3.61E-2</v>
      </c>
      <c r="O22">
        <v>2.0936694472171942</v>
      </c>
      <c r="P22">
        <v>2.106191385433648</v>
      </c>
      <c r="Q22">
        <v>2.1197964634924782</v>
      </c>
      <c r="R22">
        <v>2.1220290421365098</v>
      </c>
      <c r="S22">
        <v>2.1244663855344572</v>
      </c>
      <c r="T22">
        <v>2.1267425947867791</v>
      </c>
      <c r="U22">
        <v>2.1268146683471101</v>
      </c>
      <c r="V22">
        <v>2.1268146683471101</v>
      </c>
    </row>
    <row r="23" spans="1:22" ht="15" customHeight="1" x14ac:dyDescent="0.25">
      <c r="A23" s="119"/>
      <c r="B23" s="120"/>
      <c r="C23" s="120"/>
      <c r="D23" s="121"/>
      <c r="E23" s="4" t="s">
        <v>86</v>
      </c>
      <c r="F23" s="4"/>
    </row>
    <row r="24" spans="1:22" ht="15" customHeight="1" x14ac:dyDescent="0.25">
      <c r="A24" s="122" t="s">
        <v>124</v>
      </c>
      <c r="B24" s="3">
        <f>B22+1</f>
        <v>19</v>
      </c>
      <c r="C24" s="3" t="s">
        <v>38</v>
      </c>
      <c r="D24" s="3">
        <v>5</v>
      </c>
      <c r="E24" s="3"/>
      <c r="F24" s="3"/>
      <c r="G24">
        <v>7.1499999999999994E-2</v>
      </c>
      <c r="H24">
        <v>9.06E-2</v>
      </c>
      <c r="I24">
        <v>0.1118</v>
      </c>
      <c r="J24">
        <v>6.88E-2</v>
      </c>
      <c r="K24">
        <v>0.1827</v>
      </c>
      <c r="L24">
        <v>0.27500000000000002</v>
      </c>
      <c r="M24">
        <v>4.07E-2</v>
      </c>
      <c r="N24">
        <v>7.3000000000000001E-3</v>
      </c>
      <c r="O24">
        <v>1.718156700408553</v>
      </c>
      <c r="P24">
        <v>1.7430355092020109</v>
      </c>
      <c r="Q24">
        <v>1.7788178822947209</v>
      </c>
      <c r="R24">
        <v>1.782595141106728</v>
      </c>
      <c r="S24">
        <v>1.7894293938087309</v>
      </c>
      <c r="T24">
        <v>1.791365472260263</v>
      </c>
      <c r="U24">
        <v>1.7913776678464639</v>
      </c>
      <c r="V24">
        <v>1.7913776678464639</v>
      </c>
    </row>
    <row r="25" spans="1:22" ht="15" customHeight="1" x14ac:dyDescent="0.25">
      <c r="A25" s="123"/>
      <c r="B25" s="3">
        <f t="shared" ref="B25:B32" si="2">B24+1</f>
        <v>20</v>
      </c>
      <c r="C25" s="3" t="s">
        <v>18</v>
      </c>
      <c r="D25" s="3">
        <v>11</v>
      </c>
      <c r="E25" s="3"/>
      <c r="F25" s="3"/>
      <c r="G25">
        <v>6.13E-2</v>
      </c>
      <c r="H25">
        <v>0.1007</v>
      </c>
      <c r="I25">
        <v>8.2199999999999995E-2</v>
      </c>
      <c r="J25">
        <v>3.8699999999999998E-2</v>
      </c>
      <c r="K25">
        <v>0.1381</v>
      </c>
      <c r="L25">
        <v>0.24049999999999999</v>
      </c>
      <c r="M25">
        <v>1.6E-2</v>
      </c>
      <c r="N25">
        <v>5.8099999999999999E-2</v>
      </c>
      <c r="O25">
        <v>1.0669160884286559</v>
      </c>
      <c r="P25">
        <v>1.166189699418875</v>
      </c>
      <c r="Q25">
        <v>1.20774904752822</v>
      </c>
      <c r="R25">
        <v>1.209624413745866</v>
      </c>
      <c r="S25">
        <v>1.2111129667163241</v>
      </c>
      <c r="T25">
        <v>1.2125316123814049</v>
      </c>
      <c r="U25">
        <v>1.212541291520957</v>
      </c>
      <c r="V25">
        <v>1.212541291520957</v>
      </c>
    </row>
    <row r="26" spans="1:22" ht="15" customHeight="1" x14ac:dyDescent="0.25">
      <c r="A26" s="123"/>
      <c r="B26" s="3">
        <f t="shared" si="2"/>
        <v>21</v>
      </c>
      <c r="C26" s="3" t="s">
        <v>82</v>
      </c>
      <c r="D26" s="3">
        <v>8.5</v>
      </c>
      <c r="E26" s="3"/>
      <c r="F26" s="3"/>
      <c r="G26">
        <v>4.07E-2</v>
      </c>
      <c r="H26">
        <v>0.12130000000000001</v>
      </c>
      <c r="I26">
        <v>6.5199999999999994E-2</v>
      </c>
      <c r="J26">
        <v>2.3599999999999999E-2</v>
      </c>
      <c r="K26">
        <v>0.1061</v>
      </c>
      <c r="L26">
        <v>0.23760000000000001</v>
      </c>
      <c r="M26">
        <v>3.6700000000000003E-2</v>
      </c>
      <c r="N26">
        <v>8.4000000000000005E-2</v>
      </c>
      <c r="O26">
        <v>0.69396530914204635</v>
      </c>
      <c r="P26">
        <v>0.82584011019862646</v>
      </c>
      <c r="Q26">
        <v>0.87409037431694447</v>
      </c>
      <c r="R26">
        <v>0.89368523536472333</v>
      </c>
      <c r="S26">
        <v>0.89453590914201231</v>
      </c>
      <c r="T26">
        <v>0.90104225635005075</v>
      </c>
      <c r="U26">
        <v>0.90105065078517443</v>
      </c>
      <c r="V26">
        <v>0.90105065078517443</v>
      </c>
    </row>
    <row r="27" spans="1:22" ht="15" customHeight="1" x14ac:dyDescent="0.25">
      <c r="A27" s="123"/>
      <c r="B27" s="3">
        <f t="shared" si="2"/>
        <v>22</v>
      </c>
      <c r="C27" s="3" t="s">
        <v>52</v>
      </c>
      <c r="D27" s="3">
        <v>3.5</v>
      </c>
      <c r="E27" s="3"/>
      <c r="F27" s="3"/>
      <c r="G27">
        <v>9.9400000000000002E-2</v>
      </c>
      <c r="H27">
        <v>6.2899999999999998E-2</v>
      </c>
      <c r="I27">
        <v>0.13220000000000001</v>
      </c>
      <c r="J27">
        <v>8.8400000000000006E-2</v>
      </c>
      <c r="K27">
        <v>0.1671</v>
      </c>
      <c r="L27">
        <v>0.26629999999999998</v>
      </c>
      <c r="M27">
        <v>6.4999999999999997E-3</v>
      </c>
      <c r="N27">
        <v>4.7E-2</v>
      </c>
      <c r="O27">
        <v>1.70821666088029</v>
      </c>
      <c r="P27">
        <v>1.72214979679151</v>
      </c>
      <c r="Q27">
        <v>1.761279629561763</v>
      </c>
      <c r="R27">
        <v>1.761592630671013</v>
      </c>
      <c r="S27">
        <v>1.7628455810785919</v>
      </c>
      <c r="T27">
        <v>1.7630053147271709</v>
      </c>
      <c r="U27">
        <v>1.7634547257723581</v>
      </c>
      <c r="V27">
        <v>1.7634547257723581</v>
      </c>
    </row>
    <row r="28" spans="1:22" ht="15" customHeight="1" x14ac:dyDescent="0.25">
      <c r="A28" s="123"/>
      <c r="B28" s="3">
        <f t="shared" si="2"/>
        <v>23</v>
      </c>
      <c r="C28" s="3" t="s">
        <v>102</v>
      </c>
      <c r="D28" s="3">
        <v>18.5</v>
      </c>
      <c r="E28" s="3"/>
      <c r="F28" s="3"/>
      <c r="G28">
        <v>0.11899999999999999</v>
      </c>
      <c r="H28">
        <v>4.2999999999999997E-2</v>
      </c>
      <c r="I28">
        <v>0.15809999999999999</v>
      </c>
      <c r="J28">
        <v>0.1143</v>
      </c>
      <c r="K28">
        <v>0.14069999999999999</v>
      </c>
      <c r="L28">
        <v>0.22589999999999999</v>
      </c>
      <c r="M28">
        <v>1.83E-2</v>
      </c>
      <c r="N28">
        <v>3.95E-2</v>
      </c>
      <c r="O28">
        <v>1.523277749652979</v>
      </c>
      <c r="P28">
        <v>1.632000898458563</v>
      </c>
      <c r="Q28">
        <v>1.659501357565345</v>
      </c>
      <c r="R28">
        <v>1.663715853626115</v>
      </c>
      <c r="S28">
        <v>1.667088654493295</v>
      </c>
      <c r="T28">
        <v>1.668057609312376</v>
      </c>
      <c r="U28">
        <v>1.6682160769074339</v>
      </c>
      <c r="V28">
        <v>1.6682160769074339</v>
      </c>
    </row>
    <row r="29" spans="1:22" ht="15" customHeight="1" x14ac:dyDescent="0.25">
      <c r="A29" s="123"/>
      <c r="B29" s="3">
        <f t="shared" si="2"/>
        <v>24</v>
      </c>
      <c r="C29" s="3" t="s">
        <v>78</v>
      </c>
      <c r="D29" s="3">
        <v>16</v>
      </c>
      <c r="E29" s="3"/>
      <c r="F29" s="3"/>
      <c r="G29">
        <v>0.13400000000000001</v>
      </c>
      <c r="H29">
        <v>2.81E-2</v>
      </c>
      <c r="I29">
        <v>0.15989999999999999</v>
      </c>
      <c r="J29">
        <v>0.11600000000000001</v>
      </c>
      <c r="K29">
        <v>0.15820000000000001</v>
      </c>
      <c r="L29">
        <v>0.2606</v>
      </c>
      <c r="M29">
        <v>9.4000000000000004E-3</v>
      </c>
      <c r="N29">
        <v>5.4699999999999999E-2</v>
      </c>
      <c r="O29">
        <v>1.815499793012217</v>
      </c>
      <c r="P29">
        <v>1.8650211825042231</v>
      </c>
      <c r="Q29">
        <v>1.9004320209455521</v>
      </c>
      <c r="R29">
        <v>1.9004627025548471</v>
      </c>
      <c r="S29">
        <v>1.9006468263538889</v>
      </c>
      <c r="T29">
        <v>1.900765773045731</v>
      </c>
      <c r="U29">
        <v>1.9008255500141671</v>
      </c>
      <c r="V29">
        <v>1.9008255500141671</v>
      </c>
    </row>
    <row r="30" spans="1:22" ht="15" customHeight="1" x14ac:dyDescent="0.25">
      <c r="A30" s="123"/>
      <c r="B30" s="3">
        <f t="shared" si="2"/>
        <v>25</v>
      </c>
      <c r="C30" s="3" t="s">
        <v>20</v>
      </c>
      <c r="D30" s="3">
        <v>12</v>
      </c>
      <c r="E30" s="3"/>
      <c r="F30" s="3"/>
      <c r="G30">
        <v>0.1011</v>
      </c>
      <c r="H30">
        <v>6.0900000000000003E-2</v>
      </c>
      <c r="I30">
        <v>0.1343</v>
      </c>
      <c r="J30">
        <v>9.0700000000000003E-2</v>
      </c>
      <c r="K30">
        <v>0.1326</v>
      </c>
      <c r="L30">
        <v>0.30659999999999998</v>
      </c>
      <c r="M30">
        <v>5.7700000000000001E-2</v>
      </c>
      <c r="N30">
        <v>1.7399999999999999E-2</v>
      </c>
      <c r="O30">
        <v>1.7901296907219271</v>
      </c>
      <c r="P30">
        <v>1.7913683590991969</v>
      </c>
      <c r="Q30">
        <v>1.79285917841814</v>
      </c>
      <c r="R30">
        <v>1.7986530189359959</v>
      </c>
      <c r="S30">
        <v>1.7994104311547721</v>
      </c>
      <c r="T30">
        <v>1.801161270843173</v>
      </c>
      <c r="U30">
        <v>1.8011875121745231</v>
      </c>
      <c r="V30">
        <v>1.8011875121745231</v>
      </c>
    </row>
    <row r="31" spans="1:22" ht="15" customHeight="1" x14ac:dyDescent="0.25">
      <c r="A31" s="123"/>
      <c r="B31" s="3">
        <f t="shared" si="2"/>
        <v>26</v>
      </c>
      <c r="C31" s="3" t="s">
        <v>32</v>
      </c>
      <c r="D31" s="3">
        <v>2.5</v>
      </c>
      <c r="E31" s="3"/>
      <c r="F31" s="3"/>
      <c r="G31">
        <v>0.15559999999999999</v>
      </c>
      <c r="H31">
        <v>6.4000000000000003E-3</v>
      </c>
      <c r="I31">
        <v>0.18340000000000001</v>
      </c>
      <c r="J31">
        <v>0.1396</v>
      </c>
      <c r="K31">
        <v>0.10290000000000001</v>
      </c>
      <c r="L31">
        <v>0.28360000000000002</v>
      </c>
      <c r="M31">
        <v>5.0200000000000002E-2</v>
      </c>
      <c r="N31">
        <v>1.41E-2</v>
      </c>
      <c r="O31">
        <v>1.9531773489478039</v>
      </c>
      <c r="P31">
        <v>1.9854382245883679</v>
      </c>
      <c r="Q31">
        <v>1.986420589463062</v>
      </c>
      <c r="R31">
        <v>2.004839613727269</v>
      </c>
      <c r="S31">
        <v>2.005418742872719</v>
      </c>
      <c r="T31">
        <v>2.0055501152734601</v>
      </c>
      <c r="U31">
        <v>2.0055507660606229</v>
      </c>
      <c r="V31">
        <v>2.0055507660606229</v>
      </c>
    </row>
    <row r="32" spans="1:22" ht="15" customHeight="1" x14ac:dyDescent="0.25">
      <c r="A32" s="123"/>
      <c r="B32" s="3">
        <f t="shared" si="2"/>
        <v>27</v>
      </c>
      <c r="C32" s="3" t="s">
        <v>38</v>
      </c>
      <c r="D32" s="3">
        <v>8</v>
      </c>
      <c r="E32" s="3"/>
      <c r="F32" s="3"/>
      <c r="G32">
        <v>5.8999999999999997E-2</v>
      </c>
      <c r="H32">
        <v>0.1031</v>
      </c>
      <c r="I32">
        <v>9.1700000000000004E-2</v>
      </c>
      <c r="J32">
        <v>4.9000000000000002E-2</v>
      </c>
      <c r="K32">
        <v>0.1293</v>
      </c>
      <c r="L32">
        <v>0.30919999999999997</v>
      </c>
      <c r="M32">
        <v>2.63E-2</v>
      </c>
      <c r="N32">
        <v>3.2599999999999997E-2</v>
      </c>
      <c r="O32">
        <v>1.553536442402635</v>
      </c>
      <c r="P32">
        <v>1.567486982569505</v>
      </c>
      <c r="Q32">
        <v>1.570325720631691</v>
      </c>
      <c r="R32">
        <v>1.575847406946969</v>
      </c>
      <c r="S32">
        <v>1.5792366356913119</v>
      </c>
      <c r="T32">
        <v>1.5803766077224259</v>
      </c>
      <c r="U32">
        <v>1.5804078892318401</v>
      </c>
      <c r="V32">
        <v>1.5804078892318401</v>
      </c>
    </row>
    <row r="33" spans="1:22" ht="15" customHeight="1" x14ac:dyDescent="0.25">
      <c r="A33" s="119"/>
      <c r="B33" s="120"/>
      <c r="C33" s="120"/>
      <c r="D33" s="121"/>
      <c r="E33" s="4" t="s">
        <v>86</v>
      </c>
      <c r="F33" s="4"/>
    </row>
    <row r="34" spans="1:22" ht="15" customHeight="1" x14ac:dyDescent="0.25">
      <c r="A34" s="122" t="s">
        <v>124</v>
      </c>
      <c r="B34" s="3">
        <f>B32+1</f>
        <v>28</v>
      </c>
      <c r="C34" s="3" t="s">
        <v>18</v>
      </c>
      <c r="D34" s="3">
        <v>11</v>
      </c>
      <c r="E34" s="3"/>
      <c r="F34" s="3"/>
      <c r="G34">
        <v>8.2000000000000003E-2</v>
      </c>
      <c r="H34">
        <v>8.0100000000000005E-2</v>
      </c>
      <c r="I34">
        <v>0.10199999999999999</v>
      </c>
      <c r="J34">
        <v>5.8200000000000002E-2</v>
      </c>
      <c r="K34">
        <v>0.14860000000000001</v>
      </c>
      <c r="L34">
        <v>0.36159999999999998</v>
      </c>
      <c r="M34">
        <v>3.0599999999999999E-2</v>
      </c>
      <c r="N34">
        <v>2.52E-2</v>
      </c>
      <c r="O34">
        <v>1.534528260592793</v>
      </c>
      <c r="P34">
        <v>1.5468400342699029</v>
      </c>
      <c r="Q34">
        <v>1.5480668738663961</v>
      </c>
      <c r="R34">
        <v>1.5493218119035821</v>
      </c>
      <c r="S34">
        <v>1.553207707182191</v>
      </c>
      <c r="T34">
        <v>1.559132591682046</v>
      </c>
      <c r="U34">
        <v>1.5592257049156879</v>
      </c>
      <c r="V34">
        <v>1.5592257049156879</v>
      </c>
    </row>
    <row r="35" spans="1:22" ht="15" customHeight="1" x14ac:dyDescent="0.25">
      <c r="A35" s="123"/>
      <c r="B35" s="3">
        <f t="shared" ref="B35:B42" si="3">B34+1</f>
        <v>29</v>
      </c>
      <c r="C35" s="3" t="s">
        <v>64</v>
      </c>
      <c r="D35" s="3">
        <v>6</v>
      </c>
      <c r="E35" s="3"/>
      <c r="F35" s="3"/>
      <c r="G35">
        <v>2.3699999999999999E-2</v>
      </c>
      <c r="H35">
        <v>0.13830000000000001</v>
      </c>
      <c r="I35">
        <v>4.1099999999999998E-2</v>
      </c>
      <c r="J35">
        <v>1.0999999999999999E-2</v>
      </c>
      <c r="K35">
        <v>0.13600000000000001</v>
      </c>
      <c r="L35">
        <v>0.33910000000000001</v>
      </c>
      <c r="M35">
        <v>6.1899999999999997E-2</v>
      </c>
      <c r="N35">
        <v>3.27E-2</v>
      </c>
      <c r="O35">
        <v>1.3304545123946341</v>
      </c>
      <c r="P35">
        <v>1.3697659918800269</v>
      </c>
      <c r="Q35">
        <v>1.373045495884724</v>
      </c>
      <c r="R35">
        <v>1.373544768618949</v>
      </c>
      <c r="S35">
        <v>1.374140706752454</v>
      </c>
      <c r="T35">
        <v>1.3821165440888761</v>
      </c>
      <c r="U35">
        <v>1.382117639364643</v>
      </c>
      <c r="V35">
        <v>1.382117639364643</v>
      </c>
    </row>
    <row r="36" spans="1:22" ht="15" customHeight="1" x14ac:dyDescent="0.25">
      <c r="A36" s="123"/>
      <c r="B36" s="3">
        <f t="shared" si="3"/>
        <v>30</v>
      </c>
      <c r="C36" s="3" t="s">
        <v>18</v>
      </c>
      <c r="D36" s="3">
        <v>11</v>
      </c>
      <c r="E36" s="3"/>
      <c r="F36" s="3"/>
      <c r="G36">
        <v>5.8299999999999998E-2</v>
      </c>
      <c r="H36">
        <v>0.1037</v>
      </c>
      <c r="I36">
        <v>8.0699999999999994E-2</v>
      </c>
      <c r="J36">
        <v>3.7499999999999999E-2</v>
      </c>
      <c r="K36">
        <v>0.1399</v>
      </c>
      <c r="L36">
        <v>0.32600000000000001</v>
      </c>
      <c r="M36">
        <v>6.3299999999999995E-2</v>
      </c>
      <c r="N36">
        <v>2.93E-2</v>
      </c>
      <c r="O36">
        <v>1.576983945461442</v>
      </c>
      <c r="P36">
        <v>1.595786279690822</v>
      </c>
      <c r="Q36">
        <v>1.595816771344869</v>
      </c>
      <c r="R36">
        <v>1.59618350994351</v>
      </c>
      <c r="S36">
        <v>1.597138455038152</v>
      </c>
      <c r="T36">
        <v>1.600383729738488</v>
      </c>
      <c r="U36">
        <v>1.600395791419587</v>
      </c>
      <c r="V36">
        <v>1.600395791419587</v>
      </c>
    </row>
    <row r="37" spans="1:22" ht="15" customHeight="1" x14ac:dyDescent="0.25">
      <c r="A37" s="123"/>
      <c r="B37" s="3">
        <f t="shared" si="3"/>
        <v>31</v>
      </c>
      <c r="C37" s="12" t="s">
        <v>64</v>
      </c>
      <c r="D37" s="3">
        <v>6</v>
      </c>
      <c r="E37" s="3"/>
      <c r="F37" s="3"/>
      <c r="G37">
        <v>0.11</v>
      </c>
      <c r="H37">
        <v>5.1999999999999998E-2</v>
      </c>
      <c r="I37">
        <v>0.1275</v>
      </c>
      <c r="J37">
        <v>8.3699999999999997E-2</v>
      </c>
      <c r="K37">
        <v>0.16439999999999999</v>
      </c>
      <c r="L37">
        <v>0.33350000000000002</v>
      </c>
      <c r="M37">
        <v>2.6599999999999999E-2</v>
      </c>
      <c r="N37">
        <v>2.9499999999999998E-2</v>
      </c>
      <c r="O37">
        <v>1.875369559218327</v>
      </c>
      <c r="P37">
        <v>1.8965264677618059</v>
      </c>
      <c r="Q37">
        <v>1.901563175596628</v>
      </c>
      <c r="R37">
        <v>1.901713459676116</v>
      </c>
      <c r="S37">
        <v>1.9047917252959241</v>
      </c>
      <c r="T37">
        <v>1.9065570689594431</v>
      </c>
      <c r="U37">
        <v>1.9066715813692141</v>
      </c>
      <c r="V37">
        <v>1.9066715813692141</v>
      </c>
    </row>
    <row r="38" spans="1:22" ht="15" customHeight="1" x14ac:dyDescent="0.25">
      <c r="A38" s="123"/>
      <c r="B38" s="3">
        <f t="shared" si="3"/>
        <v>32</v>
      </c>
      <c r="C38" s="3" t="s">
        <v>21</v>
      </c>
      <c r="D38" s="3">
        <v>10.5</v>
      </c>
      <c r="E38" s="3"/>
      <c r="F38" s="3"/>
      <c r="G38">
        <v>0.13020000000000001</v>
      </c>
      <c r="H38">
        <v>3.1800000000000002E-2</v>
      </c>
      <c r="I38">
        <v>0.15570000000000001</v>
      </c>
      <c r="J38">
        <v>0.1118</v>
      </c>
      <c r="K38">
        <v>0.1474</v>
      </c>
      <c r="L38">
        <v>0.33960000000000001</v>
      </c>
      <c r="M38">
        <v>8.6900000000000005E-2</v>
      </c>
      <c r="N38">
        <v>4.2799999999999998E-2</v>
      </c>
      <c r="O38">
        <v>2.1620249993951348</v>
      </c>
      <c r="P38">
        <v>2.1635986452017639</v>
      </c>
      <c r="Q38">
        <v>2.163994162115261</v>
      </c>
      <c r="R38">
        <v>2.178078911571705</v>
      </c>
      <c r="S38">
        <v>2.1781497419942468</v>
      </c>
      <c r="T38">
        <v>2.1785221898976772</v>
      </c>
      <c r="U38">
        <v>2.1785221920902189</v>
      </c>
      <c r="V38">
        <v>2.1785221920902189</v>
      </c>
    </row>
    <row r="39" spans="1:22" ht="15" customHeight="1" x14ac:dyDescent="0.25">
      <c r="A39" s="123"/>
      <c r="B39" s="3">
        <f t="shared" si="3"/>
        <v>33</v>
      </c>
      <c r="C39" s="3" t="s">
        <v>101</v>
      </c>
      <c r="D39" s="3">
        <v>27</v>
      </c>
      <c r="E39" s="3"/>
      <c r="F39" s="3"/>
      <c r="G39">
        <v>7.4899999999999994E-2</v>
      </c>
      <c r="H39">
        <v>8.77E-2</v>
      </c>
      <c r="I39">
        <v>9.98E-2</v>
      </c>
      <c r="J39">
        <v>5.67E-2</v>
      </c>
      <c r="K39">
        <v>0.1285</v>
      </c>
      <c r="L39">
        <v>0.30590000000000001</v>
      </c>
      <c r="M39">
        <v>6.1600000000000002E-2</v>
      </c>
      <c r="N39">
        <v>0.1002</v>
      </c>
      <c r="O39">
        <v>1.525096369189509</v>
      </c>
      <c r="P39">
        <v>1.8228978615831659</v>
      </c>
      <c r="Q39">
        <v>1.8663229728743149</v>
      </c>
      <c r="R39">
        <v>1.876070449478761</v>
      </c>
      <c r="S39">
        <v>1.8824162826853299</v>
      </c>
      <c r="T39">
        <v>1.885930334489204</v>
      </c>
      <c r="U39">
        <v>1.886270927668978</v>
      </c>
      <c r="V39">
        <v>1.886270927668978</v>
      </c>
    </row>
    <row r="40" spans="1:22" ht="15" customHeight="1" x14ac:dyDescent="0.25">
      <c r="A40" s="123"/>
      <c r="B40" s="3">
        <f t="shared" si="3"/>
        <v>34</v>
      </c>
      <c r="C40" s="3" t="s">
        <v>80</v>
      </c>
      <c r="D40" s="3">
        <v>14</v>
      </c>
      <c r="E40" s="5"/>
      <c r="F40" s="5"/>
      <c r="G40">
        <v>0.105</v>
      </c>
      <c r="H40">
        <v>5.7000000000000002E-2</v>
      </c>
      <c r="I40">
        <v>0.13730000000000001</v>
      </c>
      <c r="J40">
        <v>9.35E-2</v>
      </c>
      <c r="K40">
        <v>0.17580000000000001</v>
      </c>
      <c r="L40">
        <v>0.2969</v>
      </c>
      <c r="M40">
        <v>1.4800000000000001E-2</v>
      </c>
      <c r="N40">
        <v>6.0199999999999997E-2</v>
      </c>
      <c r="O40">
        <v>2.0114578390887532</v>
      </c>
      <c r="P40">
        <v>2.020656711917725</v>
      </c>
      <c r="Q40">
        <v>2.0609231132647361</v>
      </c>
      <c r="R40">
        <v>2.0659327515821961</v>
      </c>
      <c r="S40">
        <v>2.0660347278727751</v>
      </c>
      <c r="T40">
        <v>2.0660357761415029</v>
      </c>
      <c r="U40">
        <v>2.066036026906096</v>
      </c>
      <c r="V40">
        <v>2.066036026906096</v>
      </c>
    </row>
    <row r="41" spans="1:22" ht="15" customHeight="1" x14ac:dyDescent="0.25">
      <c r="A41" s="123"/>
      <c r="B41" s="3">
        <f t="shared" si="3"/>
        <v>35</v>
      </c>
      <c r="C41" s="3" t="s">
        <v>71</v>
      </c>
      <c r="D41" s="3">
        <v>15</v>
      </c>
      <c r="E41" s="5"/>
      <c r="F41" s="5"/>
      <c r="G41">
        <v>0.18129999999999999</v>
      </c>
      <c r="H41">
        <v>1.9199999999999998E-2</v>
      </c>
      <c r="I41">
        <v>0.2329</v>
      </c>
      <c r="J41">
        <v>0.18909999999999999</v>
      </c>
      <c r="K41">
        <v>0.14530000000000001</v>
      </c>
      <c r="L41">
        <v>0.25209999999999999</v>
      </c>
      <c r="M41">
        <v>3.2000000000000001E-2</v>
      </c>
      <c r="N41">
        <v>7.9100000000000004E-2</v>
      </c>
      <c r="O41">
        <v>2.2533381680335451</v>
      </c>
      <c r="P41">
        <v>2.2969797888145722</v>
      </c>
      <c r="Q41">
        <v>2.332633569556926</v>
      </c>
      <c r="R41">
        <v>2.3326761911270109</v>
      </c>
      <c r="S41">
        <v>2.33278562142557</v>
      </c>
      <c r="T41">
        <v>2.333636648366582</v>
      </c>
      <c r="U41">
        <v>2.3336698948200092</v>
      </c>
      <c r="V41">
        <v>2.3336698948200092</v>
      </c>
    </row>
    <row r="42" spans="1:22" ht="15" customHeight="1" x14ac:dyDescent="0.25">
      <c r="A42" s="123"/>
      <c r="B42" s="6">
        <f t="shared" si="3"/>
        <v>36</v>
      </c>
      <c r="C42" s="6" t="s">
        <v>73</v>
      </c>
      <c r="D42" s="6">
        <v>10</v>
      </c>
      <c r="E42" s="7"/>
      <c r="F42" s="7"/>
      <c r="G42">
        <v>0.1777</v>
      </c>
      <c r="H42">
        <v>1.5800000000000002E-2</v>
      </c>
      <c r="I42">
        <v>0.2072</v>
      </c>
      <c r="J42">
        <v>0.16339999999999999</v>
      </c>
      <c r="K42">
        <v>0.1479</v>
      </c>
      <c r="L42">
        <v>0.2828</v>
      </c>
      <c r="M42">
        <v>2.5100000000000001E-2</v>
      </c>
      <c r="N42">
        <v>2.24E-2</v>
      </c>
      <c r="O42">
        <v>2.3157795993945718</v>
      </c>
      <c r="P42">
        <v>2.3206635311901329</v>
      </c>
      <c r="Q42">
        <v>2.3368334633313999</v>
      </c>
      <c r="R42">
        <v>2.3461587244114179</v>
      </c>
      <c r="S42">
        <v>2.348172520557724</v>
      </c>
      <c r="T42">
        <v>2.3483029705200398</v>
      </c>
      <c r="U42">
        <v>2.3483278087203501</v>
      </c>
      <c r="V42">
        <v>2.3483278087203501</v>
      </c>
    </row>
    <row r="43" spans="1:22" ht="15" customHeight="1" x14ac:dyDescent="0.25">
      <c r="A43" s="119"/>
      <c r="B43" s="120"/>
      <c r="C43" s="120"/>
      <c r="D43" s="121"/>
      <c r="E43" s="4"/>
      <c r="F43" s="8"/>
      <c r="G43" s="9"/>
      <c r="H43" s="10"/>
      <c r="I43" s="10"/>
      <c r="J43" s="10"/>
      <c r="K43" s="10"/>
      <c r="L43" s="10"/>
      <c r="M43" s="10"/>
      <c r="N43" s="11"/>
    </row>
  </sheetData>
  <mergeCells count="15">
    <mergeCell ref="O1:V1"/>
    <mergeCell ref="O2:V2"/>
    <mergeCell ref="A33:D33"/>
    <mergeCell ref="A34:A42"/>
    <mergeCell ref="A43:D43"/>
    <mergeCell ref="A4:A12"/>
    <mergeCell ref="A13:D13"/>
    <mergeCell ref="A14:A22"/>
    <mergeCell ref="A23:D23"/>
    <mergeCell ref="A24:A3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3"/>
  <sheetViews>
    <sheetView zoomScale="60" zoomScaleNormal="60" workbookViewId="0">
      <selection activeCell="N29" sqref="N29"/>
    </sheetView>
  </sheetViews>
  <sheetFormatPr baseColWidth="10" defaultColWidth="8.88671875" defaultRowHeight="13.2" x14ac:dyDescent="0.25"/>
  <cols>
    <col min="1" max="1" width="11.5546875" style="15" customWidth="1"/>
    <col min="2" max="2" width="18.109375" style="15" customWidth="1"/>
    <col min="3" max="3" width="11.5546875" style="15" customWidth="1"/>
    <col min="4" max="4" width="17.33203125" style="15" customWidth="1"/>
    <col min="5" max="5" width="24.33203125" style="15" customWidth="1"/>
    <col min="6" max="6" width="14.6640625" style="15" customWidth="1"/>
    <col min="7" max="1025" width="11.5546875" style="15" customWidth="1"/>
  </cols>
  <sheetData>
    <row r="1" spans="1:22" ht="17.399999999999999" customHeight="1" x14ac:dyDescent="0.3">
      <c r="G1" s="124" t="s">
        <v>0</v>
      </c>
      <c r="H1" s="125"/>
      <c r="I1" s="125"/>
      <c r="J1" s="125"/>
      <c r="K1" s="125"/>
      <c r="L1" s="125"/>
      <c r="M1" s="125"/>
      <c r="N1" s="126"/>
      <c r="O1" s="117" t="s">
        <v>1</v>
      </c>
      <c r="P1" s="118"/>
      <c r="Q1" s="118"/>
      <c r="R1" s="118"/>
      <c r="S1" s="118"/>
      <c r="T1" s="118"/>
      <c r="U1" s="118"/>
      <c r="V1" s="118"/>
    </row>
    <row r="2" spans="1:22" ht="17.399999999999999" customHeight="1" x14ac:dyDescent="0.3">
      <c r="G2" s="127" t="s">
        <v>2</v>
      </c>
      <c r="H2" s="121"/>
      <c r="I2" s="128" t="s">
        <v>3</v>
      </c>
      <c r="J2" s="121"/>
      <c r="K2" s="128" t="s">
        <v>4</v>
      </c>
      <c r="L2" s="121"/>
      <c r="M2" s="128" t="s">
        <v>5</v>
      </c>
      <c r="N2" s="121"/>
      <c r="O2" s="117" t="s">
        <v>6</v>
      </c>
      <c r="P2" s="118"/>
      <c r="Q2" s="118"/>
      <c r="R2" s="118"/>
      <c r="S2" s="118"/>
      <c r="T2" s="118"/>
      <c r="U2" s="118"/>
      <c r="V2" s="118"/>
    </row>
    <row r="3" spans="1:22" ht="17.399999999999999" customHeight="1" x14ac:dyDescent="0.3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2" t="s">
        <v>13</v>
      </c>
      <c r="H3" s="1" t="s">
        <v>14</v>
      </c>
      <c r="I3" s="1" t="s">
        <v>13</v>
      </c>
      <c r="J3" s="1" t="s">
        <v>14</v>
      </c>
      <c r="K3" s="1" t="s">
        <v>13</v>
      </c>
      <c r="L3" s="1" t="s">
        <v>14</v>
      </c>
      <c r="M3" s="1" t="s">
        <v>13</v>
      </c>
      <c r="N3" s="1" t="s">
        <v>14</v>
      </c>
      <c r="O3" s="16">
        <v>2</v>
      </c>
      <c r="P3" s="16">
        <v>3</v>
      </c>
      <c r="Q3" s="16">
        <v>4</v>
      </c>
      <c r="R3" s="16">
        <v>5</v>
      </c>
      <c r="S3" s="16">
        <v>6</v>
      </c>
      <c r="T3" s="16">
        <v>7</v>
      </c>
      <c r="U3" s="16">
        <v>8</v>
      </c>
      <c r="V3" s="16">
        <v>9</v>
      </c>
    </row>
    <row r="4" spans="1:22" ht="15" customHeight="1" x14ac:dyDescent="0.25">
      <c r="A4" s="122" t="s">
        <v>124</v>
      </c>
      <c r="B4" s="3">
        <v>1</v>
      </c>
      <c r="C4" s="3" t="s">
        <v>70</v>
      </c>
      <c r="D4" s="3">
        <v>10</v>
      </c>
      <c r="E4" s="3"/>
      <c r="F4" s="3"/>
      <c r="G4">
        <v>2.3099999999999999E-2</v>
      </c>
      <c r="H4">
        <v>0.1391</v>
      </c>
      <c r="I4">
        <v>4.2999999999999997E-2</v>
      </c>
      <c r="J4">
        <v>9.9000000000000008E-3</v>
      </c>
      <c r="K4">
        <v>0.13750000000000001</v>
      </c>
      <c r="L4">
        <v>0.33279999999999998</v>
      </c>
      <c r="M4">
        <v>6.1600000000000002E-2</v>
      </c>
      <c r="N4">
        <v>1.43E-2</v>
      </c>
      <c r="O4">
        <v>0.91703486715451255</v>
      </c>
      <c r="P4">
        <v>0.92831076452430727</v>
      </c>
      <c r="Q4">
        <v>1.015442469130817</v>
      </c>
      <c r="R4">
        <v>1.0544345913254971</v>
      </c>
      <c r="S4">
        <v>1.0571338362707341</v>
      </c>
      <c r="T4">
        <v>1.0573236275839311</v>
      </c>
      <c r="U4">
        <v>1.0576994625762359</v>
      </c>
      <c r="V4">
        <v>1.0576994625762359</v>
      </c>
    </row>
    <row r="5" spans="1:22" ht="15" customHeight="1" x14ac:dyDescent="0.25">
      <c r="A5" s="123"/>
      <c r="B5" s="3">
        <f t="shared" ref="B5:B12" si="0">B4+1</f>
        <v>2</v>
      </c>
      <c r="C5" s="3" t="s">
        <v>83</v>
      </c>
      <c r="D5" s="3">
        <v>17</v>
      </c>
      <c r="E5" s="3"/>
      <c r="F5" s="3"/>
      <c r="G5">
        <v>2.47E-2</v>
      </c>
      <c r="H5">
        <v>0.13750000000000001</v>
      </c>
      <c r="I5">
        <v>9.1399999999999995E-2</v>
      </c>
      <c r="J5">
        <v>5.45E-2</v>
      </c>
      <c r="K5">
        <v>7.5700000000000003E-2</v>
      </c>
      <c r="L5">
        <v>0.24249999999999999</v>
      </c>
      <c r="M5">
        <v>6.0999999999999999E-2</v>
      </c>
      <c r="N5">
        <v>2.8500000000000001E-2</v>
      </c>
      <c r="O5">
        <v>1.5142106830182409</v>
      </c>
      <c r="P5">
        <v>1.5697317699835629</v>
      </c>
      <c r="Q5">
        <v>1.6913711364640249</v>
      </c>
      <c r="R5">
        <v>1.694913214409222</v>
      </c>
      <c r="S5">
        <v>1.7041149845344279</v>
      </c>
      <c r="T5">
        <v>1.704152452631676</v>
      </c>
      <c r="U5">
        <v>1.704165814978057</v>
      </c>
      <c r="V5">
        <v>1.704165814978057</v>
      </c>
    </row>
    <row r="6" spans="1:22" ht="15" customHeight="1" x14ac:dyDescent="0.25">
      <c r="A6" s="123"/>
      <c r="B6" s="3">
        <f t="shared" si="0"/>
        <v>3</v>
      </c>
      <c r="C6" s="3" t="s">
        <v>40</v>
      </c>
      <c r="D6" s="3">
        <v>7.5</v>
      </c>
      <c r="E6" s="3"/>
      <c r="F6" s="3"/>
      <c r="G6">
        <v>5.1799999999999999E-2</v>
      </c>
      <c r="H6">
        <v>0.1103</v>
      </c>
      <c r="I6">
        <v>9.35E-2</v>
      </c>
      <c r="J6">
        <v>5.1499999999999997E-2</v>
      </c>
      <c r="K6">
        <v>0.1181</v>
      </c>
      <c r="L6">
        <v>0.22939999999999999</v>
      </c>
      <c r="M6">
        <v>4.2200000000000001E-2</v>
      </c>
      <c r="N6">
        <v>1.55E-2</v>
      </c>
      <c r="O6">
        <v>1.6380105600889401</v>
      </c>
      <c r="P6">
        <v>1.662328155613529</v>
      </c>
      <c r="Q6">
        <v>1.708886174295789</v>
      </c>
      <c r="R6">
        <v>1.7089607297857199</v>
      </c>
      <c r="S6">
        <v>1.7098123908386871</v>
      </c>
      <c r="T6">
        <v>1.710942604626762</v>
      </c>
      <c r="U6">
        <v>1.7109457120010649</v>
      </c>
      <c r="V6">
        <v>1.7109457120010649</v>
      </c>
    </row>
    <row r="7" spans="1:22" ht="15" customHeight="1" x14ac:dyDescent="0.25">
      <c r="A7" s="123"/>
      <c r="B7" s="3">
        <f t="shared" si="0"/>
        <v>4</v>
      </c>
      <c r="C7" s="3" t="s">
        <v>36</v>
      </c>
      <c r="D7" s="3">
        <v>12.5</v>
      </c>
      <c r="E7" s="3"/>
      <c r="F7" s="3"/>
      <c r="G7">
        <v>6.1899999999999997E-2</v>
      </c>
      <c r="H7">
        <v>0.1002</v>
      </c>
      <c r="I7">
        <v>9.4E-2</v>
      </c>
      <c r="J7">
        <v>5.11E-2</v>
      </c>
      <c r="K7">
        <v>0.184</v>
      </c>
      <c r="L7">
        <v>0.39639999999999997</v>
      </c>
      <c r="M7">
        <v>4.9599999999999998E-2</v>
      </c>
      <c r="N7">
        <v>2.2000000000000001E-3</v>
      </c>
      <c r="O7">
        <v>1.5797208078212699</v>
      </c>
      <c r="P7">
        <v>1.6709005733477</v>
      </c>
      <c r="Q7">
        <v>1.674472257686948</v>
      </c>
      <c r="R7">
        <v>1.692255412452824</v>
      </c>
      <c r="S7">
        <v>1.7002166676001149</v>
      </c>
      <c r="T7">
        <v>1.7016571274426859</v>
      </c>
      <c r="U7">
        <v>1.7018975682591919</v>
      </c>
      <c r="V7">
        <v>1.7018975682591919</v>
      </c>
    </row>
    <row r="8" spans="1:22" ht="15" customHeight="1" x14ac:dyDescent="0.25">
      <c r="A8" s="123"/>
      <c r="B8" s="3">
        <f t="shared" si="0"/>
        <v>5</v>
      </c>
      <c r="C8" s="3" t="s">
        <v>23</v>
      </c>
      <c r="D8" s="3">
        <v>5.5</v>
      </c>
      <c r="E8" s="3"/>
      <c r="F8" s="3"/>
      <c r="G8">
        <v>6.6500000000000004E-2</v>
      </c>
      <c r="H8">
        <v>9.5600000000000004E-2</v>
      </c>
      <c r="I8">
        <v>8.6199999999999999E-2</v>
      </c>
      <c r="J8">
        <v>4.24E-2</v>
      </c>
      <c r="K8">
        <v>0.1275</v>
      </c>
      <c r="L8">
        <v>0.25480000000000003</v>
      </c>
      <c r="M8">
        <v>4.8599999999999997E-2</v>
      </c>
      <c r="N8">
        <v>2.4199999999999999E-2</v>
      </c>
      <c r="O8">
        <v>1.954697578201124</v>
      </c>
      <c r="P8">
        <v>1.957934543956386</v>
      </c>
      <c r="Q8">
        <v>1.975877679562311</v>
      </c>
      <c r="R8">
        <v>1.982502441453224</v>
      </c>
      <c r="S8">
        <v>1.990400994745972</v>
      </c>
      <c r="T8">
        <v>1.9906044138924159</v>
      </c>
      <c r="U8">
        <v>1.9907781867861101</v>
      </c>
      <c r="V8">
        <v>1.9907781867861101</v>
      </c>
    </row>
    <row r="9" spans="1:22" ht="15" customHeight="1" x14ac:dyDescent="0.25">
      <c r="A9" s="123"/>
      <c r="B9" s="3">
        <f t="shared" si="0"/>
        <v>6</v>
      </c>
      <c r="C9" s="3" t="s">
        <v>46</v>
      </c>
      <c r="D9" s="3">
        <v>23.5</v>
      </c>
      <c r="E9" s="3"/>
      <c r="F9" s="3"/>
      <c r="G9">
        <v>8.3400000000000002E-2</v>
      </c>
      <c r="H9">
        <v>7.8700000000000006E-2</v>
      </c>
      <c r="I9">
        <v>0.12520000000000001</v>
      </c>
      <c r="J9">
        <v>8.1900000000000001E-2</v>
      </c>
      <c r="K9">
        <v>0.1244</v>
      </c>
      <c r="L9">
        <v>0.29349999999999998</v>
      </c>
      <c r="M9">
        <v>0.04</v>
      </c>
      <c r="N9">
        <v>2.8299999999999999E-2</v>
      </c>
      <c r="O9">
        <v>2.2751533775202222</v>
      </c>
      <c r="P9">
        <v>2.3020149475244649</v>
      </c>
      <c r="Q9">
        <v>2.3061214767814948</v>
      </c>
      <c r="R9">
        <v>2.3061652320917969</v>
      </c>
      <c r="S9">
        <v>2.3080355120342579</v>
      </c>
      <c r="T9">
        <v>2.3094125755123671</v>
      </c>
      <c r="U9">
        <v>2.3094909855846599</v>
      </c>
      <c r="V9">
        <v>2.3094909855846599</v>
      </c>
    </row>
    <row r="10" spans="1:22" ht="15" customHeight="1" x14ac:dyDescent="0.25">
      <c r="A10" s="123"/>
      <c r="B10" s="3">
        <f t="shared" si="0"/>
        <v>7</v>
      </c>
      <c r="C10" s="3" t="s">
        <v>72</v>
      </c>
      <c r="D10" s="3">
        <v>6</v>
      </c>
      <c r="E10" s="3"/>
      <c r="F10" s="3"/>
      <c r="G10">
        <v>5.1999999999999998E-2</v>
      </c>
      <c r="H10">
        <v>0.11</v>
      </c>
      <c r="I10">
        <v>7.3200000000000001E-2</v>
      </c>
      <c r="J10">
        <v>2.98E-2</v>
      </c>
      <c r="K10">
        <v>7.9899999999999999E-2</v>
      </c>
      <c r="L10">
        <v>0.2802</v>
      </c>
      <c r="M10">
        <v>4.7199999999999999E-2</v>
      </c>
      <c r="N10">
        <v>1.7899999999999999E-2</v>
      </c>
      <c r="O10">
        <v>1.093294201431452</v>
      </c>
      <c r="P10">
        <v>1.3682637589851241</v>
      </c>
      <c r="Q10">
        <v>1.368298576859414</v>
      </c>
      <c r="R10">
        <v>1.3683710004189129</v>
      </c>
      <c r="S10">
        <v>1.3690968460087609</v>
      </c>
      <c r="T10">
        <v>1.3725709584825529</v>
      </c>
      <c r="U10">
        <v>1.372580454669686</v>
      </c>
      <c r="V10">
        <v>1.372580454669686</v>
      </c>
    </row>
    <row r="11" spans="1:22" ht="15" customHeight="1" x14ac:dyDescent="0.25">
      <c r="A11" s="123"/>
      <c r="B11" s="3">
        <f t="shared" si="0"/>
        <v>8</v>
      </c>
      <c r="C11" s="3" t="s">
        <v>68</v>
      </c>
      <c r="D11" s="3">
        <v>4</v>
      </c>
      <c r="E11" s="3"/>
      <c r="F11" s="3"/>
      <c r="G11">
        <v>7.1199999999999999E-2</v>
      </c>
      <c r="H11">
        <v>9.0800000000000006E-2</v>
      </c>
      <c r="I11">
        <v>0.1114</v>
      </c>
      <c r="J11">
        <v>6.8400000000000002E-2</v>
      </c>
      <c r="K11">
        <v>0.10349999999999999</v>
      </c>
      <c r="L11">
        <v>0.2392</v>
      </c>
      <c r="M11">
        <v>5.1400000000000001E-2</v>
      </c>
      <c r="N11">
        <v>1.8499999999999999E-2</v>
      </c>
      <c r="O11">
        <v>2.0497584023581541</v>
      </c>
      <c r="P11">
        <v>2.0642456318884572</v>
      </c>
      <c r="Q11">
        <v>2.0786800687819911</v>
      </c>
      <c r="R11">
        <v>2.0786903553651008</v>
      </c>
      <c r="S11">
        <v>2.0788055135352228</v>
      </c>
      <c r="T11">
        <v>2.079668483643232</v>
      </c>
      <c r="U11">
        <v>2.0797315903907858</v>
      </c>
      <c r="V11">
        <v>2.0797315903907858</v>
      </c>
    </row>
    <row r="12" spans="1:22" ht="15" customHeight="1" x14ac:dyDescent="0.25">
      <c r="A12" s="123"/>
      <c r="B12" s="3">
        <f t="shared" si="0"/>
        <v>9</v>
      </c>
      <c r="C12" s="3" t="s">
        <v>96</v>
      </c>
      <c r="D12" s="3">
        <v>12.5</v>
      </c>
      <c r="E12" s="3"/>
      <c r="F12" s="3"/>
      <c r="G12">
        <v>0.1169</v>
      </c>
      <c r="H12">
        <v>4.5100000000000001E-2</v>
      </c>
      <c r="I12">
        <v>0.14849999999999999</v>
      </c>
      <c r="J12">
        <v>0.1047</v>
      </c>
      <c r="K12">
        <v>0.1472</v>
      </c>
      <c r="L12">
        <v>0.31140000000000001</v>
      </c>
      <c r="M12">
        <v>7.2499999999999995E-2</v>
      </c>
      <c r="N12">
        <v>2.9499999999999998E-2</v>
      </c>
      <c r="O12">
        <v>2.9001393820777719</v>
      </c>
      <c r="P12">
        <v>2.943307621821015</v>
      </c>
      <c r="Q12">
        <v>2.9433084383148902</v>
      </c>
      <c r="R12">
        <v>2.9523032486130911</v>
      </c>
      <c r="S12">
        <v>2.953177315852265</v>
      </c>
      <c r="T12">
        <v>2.9535904059152411</v>
      </c>
      <c r="U12">
        <v>2.9535956659599552</v>
      </c>
      <c r="V12">
        <v>2.9535956659599552</v>
      </c>
    </row>
    <row r="13" spans="1:22" ht="15" customHeight="1" x14ac:dyDescent="0.25">
      <c r="A13" s="119"/>
      <c r="B13" s="120"/>
      <c r="C13" s="120"/>
      <c r="D13" s="121"/>
      <c r="E13" s="4" t="s">
        <v>114</v>
      </c>
      <c r="F13" s="4"/>
    </row>
    <row r="14" spans="1:22" ht="15" customHeight="1" x14ac:dyDescent="0.25">
      <c r="A14" s="122" t="s">
        <v>124</v>
      </c>
      <c r="B14" s="3">
        <f>B12+1</f>
        <v>10</v>
      </c>
      <c r="C14" s="3" t="s">
        <v>16</v>
      </c>
      <c r="D14" s="3">
        <v>17</v>
      </c>
      <c r="E14" s="3"/>
      <c r="F14" s="3"/>
      <c r="G14">
        <v>1.11E-2</v>
      </c>
      <c r="H14">
        <v>0.1731</v>
      </c>
      <c r="I14">
        <v>2.0899999999999998E-2</v>
      </c>
      <c r="J14">
        <v>3.8399999999999997E-2</v>
      </c>
      <c r="K14">
        <v>0.13780000000000001</v>
      </c>
      <c r="L14">
        <v>0.34460000000000002</v>
      </c>
      <c r="M14">
        <v>1.23E-2</v>
      </c>
      <c r="N14">
        <v>4.6899999999999997E-2</v>
      </c>
      <c r="O14">
        <v>9.8663423836035644E-2</v>
      </c>
      <c r="P14">
        <v>0.47486042426282737</v>
      </c>
      <c r="Q14">
        <v>0.60601647183587393</v>
      </c>
      <c r="R14">
        <v>0.6359012705703545</v>
      </c>
      <c r="S14">
        <v>0.6509051395536527</v>
      </c>
      <c r="T14">
        <v>0.65136249859153528</v>
      </c>
      <c r="U14">
        <v>0.65143020865746959</v>
      </c>
      <c r="V14">
        <v>0.65143020865746959</v>
      </c>
    </row>
    <row r="15" spans="1:22" ht="15" customHeight="1" x14ac:dyDescent="0.25">
      <c r="A15" s="123"/>
      <c r="B15" s="3">
        <f t="shared" ref="B15:B22" si="1">B14+1</f>
        <v>11</v>
      </c>
      <c r="C15" s="3" t="s">
        <v>56</v>
      </c>
      <c r="D15" s="3">
        <v>8</v>
      </c>
      <c r="E15" s="3"/>
      <c r="F15" s="3"/>
      <c r="G15">
        <v>2.7400000000000001E-2</v>
      </c>
      <c r="H15">
        <v>0.13469999999999999</v>
      </c>
      <c r="I15">
        <v>5.5599999999999997E-2</v>
      </c>
      <c r="J15">
        <v>1.7500000000000002E-2</v>
      </c>
      <c r="K15">
        <v>0.10349999999999999</v>
      </c>
      <c r="L15">
        <v>0.3352</v>
      </c>
      <c r="M15">
        <v>4.65E-2</v>
      </c>
      <c r="N15">
        <v>2.1899999999999999E-2</v>
      </c>
      <c r="O15">
        <v>0.7128806391894148</v>
      </c>
      <c r="P15">
        <v>0.96831777818997933</v>
      </c>
      <c r="Q15">
        <v>0.9691153279675051</v>
      </c>
      <c r="R15">
        <v>0.96974237377202732</v>
      </c>
      <c r="S15">
        <v>0.97947795551957051</v>
      </c>
      <c r="T15">
        <v>0.97950428153204416</v>
      </c>
      <c r="U15">
        <v>0.97951099971616673</v>
      </c>
      <c r="V15">
        <v>0.97951099971616673</v>
      </c>
    </row>
    <row r="16" spans="1:22" ht="15" customHeight="1" x14ac:dyDescent="0.25">
      <c r="A16" s="123"/>
      <c r="B16" s="3">
        <f t="shared" si="1"/>
        <v>12</v>
      </c>
      <c r="C16" s="3" t="s">
        <v>16</v>
      </c>
      <c r="D16" s="3">
        <v>20</v>
      </c>
      <c r="E16" s="3"/>
      <c r="F16" s="3"/>
      <c r="G16">
        <v>7.4000000000000003E-3</v>
      </c>
      <c r="H16">
        <v>0.155</v>
      </c>
      <c r="I16">
        <v>3.6900000000000002E-2</v>
      </c>
      <c r="J16">
        <v>2.0899999999999998E-2</v>
      </c>
      <c r="K16">
        <v>9.06E-2</v>
      </c>
      <c r="L16">
        <v>0.28989999999999999</v>
      </c>
      <c r="M16">
        <v>3.6200000000000003E-2</v>
      </c>
      <c r="N16">
        <v>2.3900000000000001E-2</v>
      </c>
      <c r="O16">
        <v>0.33141106408516358</v>
      </c>
      <c r="P16">
        <v>0.63677896709252302</v>
      </c>
      <c r="Q16">
        <v>0.70585576018491436</v>
      </c>
      <c r="R16">
        <v>0.70712892484670997</v>
      </c>
      <c r="S16">
        <v>0.70749595166361656</v>
      </c>
      <c r="T16">
        <v>0.70758891301769455</v>
      </c>
      <c r="U16">
        <v>0.707589164928349</v>
      </c>
      <c r="V16">
        <v>0.707589164928349</v>
      </c>
    </row>
    <row r="17" spans="1:22" ht="15" customHeight="1" x14ac:dyDescent="0.25">
      <c r="A17" s="123"/>
      <c r="B17" s="3">
        <f t="shared" si="1"/>
        <v>13</v>
      </c>
      <c r="C17" s="3" t="s">
        <v>52</v>
      </c>
      <c r="D17" s="3">
        <v>2.5</v>
      </c>
      <c r="E17" s="3"/>
      <c r="F17" s="3"/>
      <c r="G17">
        <v>3.0000000000000001E-3</v>
      </c>
      <c r="H17">
        <v>0.15970000000000001</v>
      </c>
      <c r="I17">
        <v>2.81E-2</v>
      </c>
      <c r="J17">
        <v>2.5600000000000001E-2</v>
      </c>
      <c r="K17">
        <v>0.1045</v>
      </c>
      <c r="L17">
        <v>0.29139999999999999</v>
      </c>
      <c r="M17">
        <v>1.8599999999999998E-2</v>
      </c>
      <c r="N17">
        <v>5.0599999999999999E-2</v>
      </c>
      <c r="O17">
        <v>3.6760274958463041E-2</v>
      </c>
      <c r="P17">
        <v>0.74777292242827276</v>
      </c>
      <c r="Q17">
        <v>0.79548299500289732</v>
      </c>
      <c r="R17">
        <v>0.79548402242993399</v>
      </c>
      <c r="S17">
        <v>0.79654694035739237</v>
      </c>
      <c r="T17">
        <v>0.79663006879334941</v>
      </c>
      <c r="U17">
        <v>0.79663791585131571</v>
      </c>
      <c r="V17">
        <v>0.79663791585131571</v>
      </c>
    </row>
    <row r="18" spans="1:22" ht="15" customHeight="1" x14ac:dyDescent="0.25">
      <c r="A18" s="123"/>
      <c r="B18" s="3">
        <f t="shared" si="1"/>
        <v>14</v>
      </c>
      <c r="C18" s="3" t="s">
        <v>72</v>
      </c>
      <c r="D18" s="3">
        <v>5.5</v>
      </c>
      <c r="E18" s="3"/>
      <c r="F18" s="3"/>
      <c r="G18">
        <v>9.7000000000000003E-3</v>
      </c>
      <c r="H18">
        <v>0.1525</v>
      </c>
      <c r="I18">
        <v>3.2199999999999999E-2</v>
      </c>
      <c r="J18">
        <v>1.9900000000000001E-2</v>
      </c>
      <c r="K18">
        <v>0.12189999999999999</v>
      </c>
      <c r="L18">
        <v>0.29189999999999999</v>
      </c>
      <c r="M18">
        <v>1.9699999999999999E-2</v>
      </c>
      <c r="N18">
        <v>6.4899999999999999E-2</v>
      </c>
      <c r="O18">
        <v>0.25040588862155228</v>
      </c>
      <c r="P18">
        <v>0.81703357121661802</v>
      </c>
      <c r="Q18">
        <v>0.8579979794107091</v>
      </c>
      <c r="R18">
        <v>0.86291760565845943</v>
      </c>
      <c r="S18">
        <v>0.86403860822528311</v>
      </c>
      <c r="T18">
        <v>0.86409076572331855</v>
      </c>
      <c r="U18">
        <v>0.86410219979863157</v>
      </c>
      <c r="V18">
        <v>0.86410219979863157</v>
      </c>
    </row>
    <row r="19" spans="1:22" ht="15" customHeight="1" x14ac:dyDescent="0.25">
      <c r="A19" s="123"/>
      <c r="B19" s="3">
        <f t="shared" si="1"/>
        <v>15</v>
      </c>
      <c r="C19" s="3" t="s">
        <v>22</v>
      </c>
      <c r="D19" s="3">
        <v>7.5</v>
      </c>
      <c r="E19" s="3"/>
      <c r="F19" s="3"/>
      <c r="G19">
        <v>1.29E-2</v>
      </c>
      <c r="H19">
        <v>0.15</v>
      </c>
      <c r="I19">
        <v>3.5099999999999999E-2</v>
      </c>
      <c r="J19">
        <v>1.5800000000000002E-2</v>
      </c>
      <c r="K19">
        <v>8.8599999999999998E-2</v>
      </c>
      <c r="L19">
        <v>0.27960000000000002</v>
      </c>
      <c r="M19">
        <v>1.9300000000000001E-2</v>
      </c>
      <c r="N19">
        <v>6.0499999999999998E-2</v>
      </c>
      <c r="O19">
        <v>0.17254491517592199</v>
      </c>
      <c r="P19">
        <v>0.83542349357888446</v>
      </c>
      <c r="Q19">
        <v>0.84407202563068195</v>
      </c>
      <c r="R19">
        <v>0.84601458137025753</v>
      </c>
      <c r="S19">
        <v>0.84910765011739275</v>
      </c>
      <c r="T19">
        <v>0.8491423983867139</v>
      </c>
      <c r="U19">
        <v>0.85029626914456158</v>
      </c>
      <c r="V19">
        <v>0.85029626914456158</v>
      </c>
    </row>
    <row r="20" spans="1:22" ht="15" customHeight="1" x14ac:dyDescent="0.25">
      <c r="A20" s="123"/>
      <c r="B20" s="3">
        <f t="shared" si="1"/>
        <v>16</v>
      </c>
      <c r="C20" s="3" t="s">
        <v>18</v>
      </c>
      <c r="D20" s="3">
        <v>10.5</v>
      </c>
      <c r="E20" s="3"/>
      <c r="F20" s="3"/>
      <c r="G20">
        <v>5.0000000000000001E-3</v>
      </c>
      <c r="H20">
        <v>0.15759999999999999</v>
      </c>
      <c r="I20">
        <v>3.2099999999999997E-2</v>
      </c>
      <c r="J20">
        <v>2.3E-2</v>
      </c>
      <c r="K20">
        <v>0.1125</v>
      </c>
      <c r="L20">
        <v>0.31159999999999999</v>
      </c>
      <c r="M20">
        <v>2.8500000000000001E-2</v>
      </c>
      <c r="N20">
        <v>3.39E-2</v>
      </c>
      <c r="O20">
        <v>0.20018156049066499</v>
      </c>
      <c r="P20">
        <v>0.70076560542408739</v>
      </c>
      <c r="Q20">
        <v>0.76392432039448921</v>
      </c>
      <c r="R20">
        <v>0.76776343146591197</v>
      </c>
      <c r="S20">
        <v>0.7690602676761612</v>
      </c>
      <c r="T20">
        <v>0.76931937941794248</v>
      </c>
      <c r="U20">
        <v>0.76932111039103945</v>
      </c>
      <c r="V20">
        <v>0.76932111039103945</v>
      </c>
    </row>
    <row r="21" spans="1:22" ht="15" customHeight="1" x14ac:dyDescent="0.25">
      <c r="A21" s="123"/>
      <c r="B21" s="3">
        <f t="shared" si="1"/>
        <v>17</v>
      </c>
      <c r="C21" s="3" t="s">
        <v>87</v>
      </c>
      <c r="D21" s="3">
        <v>10</v>
      </c>
      <c r="E21" s="3"/>
      <c r="F21" s="3"/>
      <c r="G21">
        <v>1.3599999999999999E-2</v>
      </c>
      <c r="H21">
        <v>0.14849999999999999</v>
      </c>
      <c r="I21">
        <v>3.1899999999999998E-2</v>
      </c>
      <c r="J21">
        <v>1.7399999999999999E-2</v>
      </c>
      <c r="K21">
        <v>0.1075</v>
      </c>
      <c r="L21">
        <v>0.23050000000000001</v>
      </c>
      <c r="M21">
        <v>1.0999999999999999E-2</v>
      </c>
      <c r="N21">
        <v>5.1999999999999998E-2</v>
      </c>
      <c r="O21">
        <v>0.34663447515914803</v>
      </c>
      <c r="P21">
        <v>0.78425909628752444</v>
      </c>
      <c r="Q21">
        <v>0.83392567414600605</v>
      </c>
      <c r="R21">
        <v>0.83783704382057045</v>
      </c>
      <c r="S21">
        <v>0.84510689543286444</v>
      </c>
      <c r="T21">
        <v>0.84533979565198625</v>
      </c>
      <c r="U21">
        <v>0.84533980152475974</v>
      </c>
      <c r="V21">
        <v>0.84533980152475974</v>
      </c>
    </row>
    <row r="22" spans="1:22" ht="15" customHeight="1" x14ac:dyDescent="0.25">
      <c r="A22" s="123"/>
      <c r="B22" s="3">
        <f t="shared" si="1"/>
        <v>18</v>
      </c>
      <c r="C22" s="3" t="s">
        <v>38</v>
      </c>
      <c r="D22" s="3">
        <v>2</v>
      </c>
      <c r="E22" s="3"/>
      <c r="F22" s="3"/>
      <c r="G22">
        <v>4.8999999999999998E-3</v>
      </c>
      <c r="H22">
        <v>0.15770000000000001</v>
      </c>
      <c r="I22">
        <v>3.39E-2</v>
      </c>
      <c r="J22">
        <v>2.2800000000000001E-2</v>
      </c>
      <c r="K22">
        <v>0.1114</v>
      </c>
      <c r="L22">
        <v>0.29409999999999997</v>
      </c>
      <c r="M22">
        <v>2.2700000000000001E-2</v>
      </c>
      <c r="N22">
        <v>4.0300000000000002E-2</v>
      </c>
      <c r="O22">
        <v>0.14428876265283291</v>
      </c>
      <c r="P22">
        <v>0.74635768692557702</v>
      </c>
      <c r="Q22">
        <v>0.81834061348546339</v>
      </c>
      <c r="R22">
        <v>0.81893673967423919</v>
      </c>
      <c r="S22">
        <v>0.81932350931453513</v>
      </c>
      <c r="T22">
        <v>0.81946529714260685</v>
      </c>
      <c r="U22">
        <v>0.81946819777826929</v>
      </c>
      <c r="V22">
        <v>0.81946819777826929</v>
      </c>
    </row>
    <row r="23" spans="1:22" ht="15" customHeight="1" x14ac:dyDescent="0.25">
      <c r="A23" s="119"/>
      <c r="B23" s="120"/>
      <c r="C23" s="120"/>
      <c r="D23" s="121"/>
      <c r="E23" s="4" t="s">
        <v>103</v>
      </c>
      <c r="F23" s="4"/>
    </row>
    <row r="24" spans="1:22" ht="15" customHeight="1" x14ac:dyDescent="0.25">
      <c r="A24" s="122" t="s">
        <v>124</v>
      </c>
      <c r="B24" s="3">
        <f>B22+1</f>
        <v>19</v>
      </c>
      <c r="C24" s="3" t="s">
        <v>66</v>
      </c>
      <c r="D24" s="3">
        <v>8.5</v>
      </c>
      <c r="E24" s="3"/>
      <c r="F24" s="3"/>
      <c r="G24">
        <v>1.95E-2</v>
      </c>
      <c r="H24">
        <v>0.18149999999999999</v>
      </c>
      <c r="I24">
        <v>1.52E-2</v>
      </c>
      <c r="J24">
        <v>5.2400000000000002E-2</v>
      </c>
      <c r="K24">
        <v>0.14510000000000001</v>
      </c>
      <c r="L24">
        <v>0.39300000000000002</v>
      </c>
      <c r="M24">
        <v>0.13009999999999999</v>
      </c>
      <c r="N24">
        <v>8.6800000000000002E-2</v>
      </c>
      <c r="O24">
        <v>0.99966315138665829</v>
      </c>
      <c r="P24">
        <v>1.007910679008857</v>
      </c>
      <c r="Q24">
        <v>1.071359486994403</v>
      </c>
      <c r="R24">
        <v>1.089870119435538</v>
      </c>
      <c r="S24">
        <v>1.090406963014658</v>
      </c>
      <c r="T24">
        <v>1.0908703408684941</v>
      </c>
      <c r="U24">
        <v>1.090899767964159</v>
      </c>
      <c r="V24">
        <v>1.090899767964159</v>
      </c>
    </row>
    <row r="25" spans="1:22" ht="15" customHeight="1" x14ac:dyDescent="0.25">
      <c r="A25" s="123"/>
      <c r="B25" s="3">
        <f t="shared" ref="B25:B32" si="2">B24+1</f>
        <v>20</v>
      </c>
      <c r="C25" s="3" t="s">
        <v>65</v>
      </c>
      <c r="D25" s="3">
        <v>10.5</v>
      </c>
      <c r="E25" s="3"/>
      <c r="F25" s="3"/>
      <c r="G25">
        <v>3.8800000000000001E-2</v>
      </c>
      <c r="H25">
        <v>0.12330000000000001</v>
      </c>
      <c r="I25">
        <v>6.5600000000000006E-2</v>
      </c>
      <c r="J25">
        <v>2.3900000000000001E-2</v>
      </c>
      <c r="K25">
        <v>0.1208</v>
      </c>
      <c r="L25">
        <v>0.36919999999999997</v>
      </c>
      <c r="M25">
        <v>0.14380000000000001</v>
      </c>
      <c r="N25">
        <v>9.7900000000000001E-2</v>
      </c>
      <c r="O25">
        <v>1.481618210464736</v>
      </c>
      <c r="P25">
        <v>1.494263254489514</v>
      </c>
      <c r="Q25">
        <v>1.495216542165398</v>
      </c>
      <c r="R25">
        <v>1.4954470735786769</v>
      </c>
      <c r="S25">
        <v>1.4954870794629611</v>
      </c>
      <c r="T25">
        <v>1.495545224408571</v>
      </c>
      <c r="U25">
        <v>1.495551314968069</v>
      </c>
      <c r="V25">
        <v>1.495551314968069</v>
      </c>
    </row>
    <row r="26" spans="1:22" ht="15" customHeight="1" x14ac:dyDescent="0.25">
      <c r="A26" s="123"/>
      <c r="B26" s="3">
        <f t="shared" si="2"/>
        <v>21</v>
      </c>
      <c r="C26" s="3" t="s">
        <v>20</v>
      </c>
      <c r="D26" s="3">
        <v>13</v>
      </c>
      <c r="E26" s="3"/>
      <c r="F26" s="3"/>
      <c r="G26">
        <v>3.3300000000000003E-2</v>
      </c>
      <c r="H26">
        <v>0.12889999999999999</v>
      </c>
      <c r="I26">
        <v>6.6799999999999998E-2</v>
      </c>
      <c r="J26">
        <v>2.6800000000000001E-2</v>
      </c>
      <c r="K26">
        <v>0.2082</v>
      </c>
      <c r="L26">
        <v>0.45550000000000002</v>
      </c>
      <c r="M26">
        <v>0.14860000000000001</v>
      </c>
      <c r="N26">
        <v>0.10299999999999999</v>
      </c>
      <c r="O26">
        <v>1.4771483697640779</v>
      </c>
      <c r="P26">
        <v>1.5052846917046661</v>
      </c>
      <c r="Q26">
        <v>1.51135191991613</v>
      </c>
      <c r="R26">
        <v>1.5298453442669839</v>
      </c>
      <c r="S26">
        <v>1.53781649266725</v>
      </c>
      <c r="T26">
        <v>1.5381421149931991</v>
      </c>
      <c r="U26">
        <v>1.538143710308685</v>
      </c>
      <c r="V26">
        <v>1.538143710308685</v>
      </c>
    </row>
    <row r="27" spans="1:22" ht="15" customHeight="1" x14ac:dyDescent="0.25">
      <c r="A27" s="123"/>
      <c r="B27" s="3">
        <f t="shared" si="2"/>
        <v>22</v>
      </c>
      <c r="C27" s="3" t="s">
        <v>20</v>
      </c>
      <c r="D27" s="3">
        <v>15.5</v>
      </c>
      <c r="E27" s="3"/>
      <c r="F27" s="3"/>
      <c r="G27">
        <v>1.7000000000000001E-2</v>
      </c>
      <c r="H27">
        <v>0.1789</v>
      </c>
      <c r="I27">
        <v>1.41E-2</v>
      </c>
      <c r="J27">
        <v>4.8300000000000003E-2</v>
      </c>
      <c r="K27">
        <v>0.1091</v>
      </c>
      <c r="L27">
        <v>0.35930000000000001</v>
      </c>
      <c r="M27">
        <v>0.1361</v>
      </c>
      <c r="N27">
        <v>9.3200000000000005E-2</v>
      </c>
      <c r="O27">
        <v>1.1057862526713</v>
      </c>
      <c r="P27">
        <v>1.1196006717481231</v>
      </c>
      <c r="Q27">
        <v>1.1480785854436739</v>
      </c>
      <c r="R27">
        <v>1.148099494844647</v>
      </c>
      <c r="S27">
        <v>1.149139338393488</v>
      </c>
      <c r="T27">
        <v>1.1504276568035561</v>
      </c>
      <c r="U27">
        <v>1.1504278689174019</v>
      </c>
      <c r="V27">
        <v>1.1504278689174019</v>
      </c>
    </row>
    <row r="28" spans="1:22" ht="15" customHeight="1" x14ac:dyDescent="0.25">
      <c r="A28" s="123"/>
      <c r="B28" s="3">
        <f t="shared" si="2"/>
        <v>23</v>
      </c>
      <c r="C28" s="3" t="s">
        <v>56</v>
      </c>
      <c r="D28" s="3">
        <v>4</v>
      </c>
      <c r="E28" s="3"/>
      <c r="F28" s="3"/>
      <c r="G28">
        <v>3.0999999999999999E-3</v>
      </c>
      <c r="H28">
        <v>0.1598</v>
      </c>
      <c r="I28">
        <v>1.46E-2</v>
      </c>
      <c r="J28">
        <v>3.2300000000000002E-2</v>
      </c>
      <c r="K28">
        <v>0.1045</v>
      </c>
      <c r="L28">
        <v>0.34860000000000002</v>
      </c>
      <c r="M28">
        <v>0.1225</v>
      </c>
      <c r="N28">
        <v>7.9200000000000007E-2</v>
      </c>
      <c r="O28">
        <v>0.91164402621369789</v>
      </c>
      <c r="P28">
        <v>0.95280044365022543</v>
      </c>
      <c r="Q28">
        <v>0.97286185285710913</v>
      </c>
      <c r="R28">
        <v>0.97307569021887852</v>
      </c>
      <c r="S28">
        <v>0.97977684372849383</v>
      </c>
      <c r="T28">
        <v>0.97984532119475576</v>
      </c>
      <c r="U28">
        <v>0.97988167497794443</v>
      </c>
      <c r="V28">
        <v>0.97988167497794443</v>
      </c>
    </row>
    <row r="29" spans="1:22" ht="15" customHeight="1" x14ac:dyDescent="0.25">
      <c r="A29" s="123"/>
      <c r="B29" s="3">
        <f t="shared" si="2"/>
        <v>24</v>
      </c>
      <c r="C29" s="3" t="s">
        <v>19</v>
      </c>
      <c r="D29" s="3">
        <v>9</v>
      </c>
      <c r="E29" s="3"/>
      <c r="F29" s="3"/>
      <c r="G29">
        <v>1.4E-3</v>
      </c>
      <c r="H29">
        <v>0.1628</v>
      </c>
      <c r="I29">
        <v>1.6400000000000001E-2</v>
      </c>
      <c r="J29">
        <v>3.3399999999999999E-2</v>
      </c>
      <c r="K29">
        <v>0.1051</v>
      </c>
      <c r="L29">
        <v>0.3367</v>
      </c>
      <c r="M29">
        <v>0.10730000000000001</v>
      </c>
      <c r="N29">
        <v>6.3500000000000001E-2</v>
      </c>
      <c r="O29">
        <v>0.72875723077608279</v>
      </c>
      <c r="P29">
        <v>0.75506568371136196</v>
      </c>
      <c r="Q29">
        <v>0.82320038285090091</v>
      </c>
      <c r="R29">
        <v>0.82333506156540659</v>
      </c>
      <c r="S29">
        <v>0.83176364180909201</v>
      </c>
      <c r="T29">
        <v>0.83476304780330368</v>
      </c>
      <c r="U29">
        <v>0.83481442065235012</v>
      </c>
      <c r="V29">
        <v>0.83481442065235012</v>
      </c>
    </row>
    <row r="30" spans="1:22" ht="15" customHeight="1" x14ac:dyDescent="0.25">
      <c r="A30" s="123"/>
      <c r="B30" s="3">
        <f t="shared" si="2"/>
        <v>25</v>
      </c>
      <c r="C30" s="3" t="s">
        <v>52</v>
      </c>
      <c r="D30" s="3">
        <v>3.5</v>
      </c>
      <c r="E30" s="3"/>
      <c r="F30" s="3"/>
      <c r="G30">
        <v>3.7000000000000002E-3</v>
      </c>
      <c r="H30">
        <v>0.1628</v>
      </c>
      <c r="I30">
        <v>2.5399999999999999E-2</v>
      </c>
      <c r="J30">
        <v>2.7400000000000001E-2</v>
      </c>
      <c r="K30">
        <v>0.16600000000000001</v>
      </c>
      <c r="L30">
        <v>0.41299999999999998</v>
      </c>
      <c r="M30">
        <v>0.12909999999999999</v>
      </c>
      <c r="N30">
        <v>8.5699999999999998E-2</v>
      </c>
      <c r="O30">
        <v>1.0324523944235691</v>
      </c>
      <c r="P30">
        <v>1.074340859389681</v>
      </c>
      <c r="Q30">
        <v>1.099818973212046</v>
      </c>
      <c r="R30">
        <v>1.108404231045544</v>
      </c>
      <c r="S30">
        <v>1.110089024959876</v>
      </c>
      <c r="T30">
        <v>1.110111195388259</v>
      </c>
      <c r="U30">
        <v>1.110347245935839</v>
      </c>
      <c r="V30">
        <v>1.110347245935839</v>
      </c>
    </row>
    <row r="31" spans="1:22" ht="15" customHeight="1" x14ac:dyDescent="0.25">
      <c r="A31" s="123"/>
      <c r="B31" s="3">
        <f t="shared" si="2"/>
        <v>26</v>
      </c>
      <c r="C31" s="3" t="s">
        <v>47</v>
      </c>
      <c r="D31" s="3">
        <v>7</v>
      </c>
      <c r="E31" s="3"/>
      <c r="F31" s="3"/>
      <c r="G31">
        <v>3.0000000000000001E-3</v>
      </c>
      <c r="H31">
        <v>0.16270000000000001</v>
      </c>
      <c r="I31">
        <v>2.6499999999999999E-2</v>
      </c>
      <c r="J31">
        <v>2.7400000000000001E-2</v>
      </c>
      <c r="K31">
        <v>0.1983</v>
      </c>
      <c r="L31">
        <v>0.44800000000000001</v>
      </c>
      <c r="M31">
        <v>0.14610000000000001</v>
      </c>
      <c r="N31">
        <v>0.1019</v>
      </c>
      <c r="O31">
        <v>1.2169185475017339</v>
      </c>
      <c r="P31">
        <v>1.2274368290894631</v>
      </c>
      <c r="Q31">
        <v>1.241258921458452</v>
      </c>
      <c r="R31">
        <v>1.2489417884802989</v>
      </c>
      <c r="S31">
        <v>1.2548686156548521</v>
      </c>
      <c r="T31">
        <v>1.255048419087486</v>
      </c>
      <c r="U31">
        <v>1.2550889784870281</v>
      </c>
      <c r="V31">
        <v>1.2550889784870281</v>
      </c>
    </row>
    <row r="32" spans="1:22" ht="15" customHeight="1" x14ac:dyDescent="0.25">
      <c r="A32" s="123"/>
      <c r="B32" s="3">
        <f t="shared" si="2"/>
        <v>27</v>
      </c>
      <c r="C32" s="3" t="s">
        <v>37</v>
      </c>
      <c r="D32" s="3">
        <v>6</v>
      </c>
      <c r="E32" s="3"/>
      <c r="F32" s="3"/>
      <c r="G32">
        <v>2.3400000000000001E-2</v>
      </c>
      <c r="H32">
        <v>0.13880000000000001</v>
      </c>
      <c r="I32">
        <v>4.3799999999999999E-2</v>
      </c>
      <c r="J32">
        <v>1.0200000000000001E-2</v>
      </c>
      <c r="K32">
        <v>0.16189999999999999</v>
      </c>
      <c r="L32">
        <v>0.40670000000000001</v>
      </c>
      <c r="M32">
        <v>0.1333</v>
      </c>
      <c r="N32">
        <v>8.9099999999999999E-2</v>
      </c>
      <c r="O32">
        <v>1.184558062811095</v>
      </c>
      <c r="P32">
        <v>1.248182915303957</v>
      </c>
      <c r="Q32">
        <v>1.252464223305042</v>
      </c>
      <c r="R32">
        <v>1.2557786511792</v>
      </c>
      <c r="S32">
        <v>1.2558795672383229</v>
      </c>
      <c r="T32">
        <v>1.2562299454065351</v>
      </c>
      <c r="U32">
        <v>1.256249422646788</v>
      </c>
      <c r="V32">
        <v>1.256249422646788</v>
      </c>
    </row>
    <row r="33" spans="1:22" ht="15" customHeight="1" x14ac:dyDescent="0.25">
      <c r="A33" s="119"/>
      <c r="B33" s="120"/>
      <c r="C33" s="120"/>
      <c r="D33" s="121"/>
      <c r="E33" s="4" t="s">
        <v>94</v>
      </c>
      <c r="F33" s="4"/>
    </row>
    <row r="34" spans="1:22" ht="15" customHeight="1" x14ac:dyDescent="0.25">
      <c r="A34" s="122" t="s">
        <v>124</v>
      </c>
      <c r="B34" s="3">
        <f>B32+1</f>
        <v>28</v>
      </c>
      <c r="C34" s="3" t="s">
        <v>39</v>
      </c>
      <c r="D34" s="3">
        <v>8.5</v>
      </c>
      <c r="E34" s="3"/>
      <c r="F34" s="3"/>
      <c r="G34">
        <v>3.0599999999999999E-2</v>
      </c>
      <c r="H34">
        <v>0.13139999999999999</v>
      </c>
      <c r="I34">
        <v>4.7800000000000002E-2</v>
      </c>
      <c r="J34">
        <v>9.4999999999999998E-3</v>
      </c>
      <c r="K34">
        <v>8.09E-2</v>
      </c>
      <c r="L34">
        <v>0.30740000000000001</v>
      </c>
      <c r="M34">
        <v>0.1198</v>
      </c>
      <c r="N34">
        <v>7.3200000000000001E-2</v>
      </c>
      <c r="O34">
        <v>1.1865672457328409</v>
      </c>
      <c r="P34">
        <v>1.187748601819604</v>
      </c>
      <c r="Q34">
        <v>1.211521318051674</v>
      </c>
      <c r="R34">
        <v>1.212762081357917</v>
      </c>
      <c r="S34">
        <v>1.2240556088378221</v>
      </c>
      <c r="T34">
        <v>1.226481897649027</v>
      </c>
      <c r="U34">
        <v>1.2267283892512419</v>
      </c>
      <c r="V34">
        <v>1.2267283892512419</v>
      </c>
    </row>
    <row r="35" spans="1:22" ht="15" customHeight="1" x14ac:dyDescent="0.25">
      <c r="A35" s="123"/>
      <c r="B35" s="3">
        <f t="shared" ref="B35:B42" si="3">B34+1</f>
        <v>29</v>
      </c>
      <c r="C35" s="3" t="s">
        <v>56</v>
      </c>
      <c r="D35" s="3">
        <v>7.5</v>
      </c>
      <c r="E35" s="3"/>
      <c r="F35" s="3"/>
      <c r="G35">
        <v>6.2300000000000001E-2</v>
      </c>
      <c r="H35">
        <v>9.98E-2</v>
      </c>
      <c r="I35">
        <v>0.1045</v>
      </c>
      <c r="J35">
        <v>6.1800000000000001E-2</v>
      </c>
      <c r="K35">
        <v>6.2399999999999997E-2</v>
      </c>
      <c r="L35">
        <v>0.2772</v>
      </c>
      <c r="M35">
        <v>0.10979999999999999</v>
      </c>
      <c r="N35">
        <v>6.2399999999999997E-2</v>
      </c>
      <c r="O35">
        <v>1.9026086289310289</v>
      </c>
      <c r="P35">
        <v>1.9034687382823521</v>
      </c>
      <c r="Q35">
        <v>1.906072056357242</v>
      </c>
      <c r="R35">
        <v>1.925525466748971</v>
      </c>
      <c r="S35">
        <v>1.925621606760157</v>
      </c>
      <c r="T35">
        <v>1.925809090568716</v>
      </c>
      <c r="U35">
        <v>1.925812468337857</v>
      </c>
      <c r="V35">
        <v>1.925812468337857</v>
      </c>
    </row>
    <row r="36" spans="1:22" ht="15" customHeight="1" x14ac:dyDescent="0.25">
      <c r="A36" s="123"/>
      <c r="B36" s="3">
        <f t="shared" si="3"/>
        <v>30</v>
      </c>
      <c r="C36" s="3" t="s">
        <v>17</v>
      </c>
      <c r="D36" s="3">
        <v>8.5</v>
      </c>
      <c r="E36" s="3"/>
      <c r="F36" s="3"/>
      <c r="G36">
        <v>4.2799999999999998E-2</v>
      </c>
      <c r="H36">
        <v>0.11940000000000001</v>
      </c>
      <c r="I36">
        <v>7.8700000000000006E-2</v>
      </c>
      <c r="J36">
        <v>3.6999999999999998E-2</v>
      </c>
      <c r="K36">
        <v>8.5400000000000004E-2</v>
      </c>
      <c r="L36">
        <v>0.31890000000000002</v>
      </c>
      <c r="M36">
        <v>0.1242</v>
      </c>
      <c r="N36">
        <v>7.8399999999999997E-2</v>
      </c>
      <c r="O36">
        <v>1.4319594442578161</v>
      </c>
      <c r="P36">
        <v>1.470888446401494</v>
      </c>
      <c r="Q36">
        <v>1.4777592051278541</v>
      </c>
      <c r="R36">
        <v>1.4864873365510549</v>
      </c>
      <c r="S36">
        <v>1.486566476360426</v>
      </c>
      <c r="T36">
        <v>1.4865713123116771</v>
      </c>
      <c r="U36">
        <v>1.4866297881362149</v>
      </c>
      <c r="V36">
        <v>1.4866297881362149</v>
      </c>
    </row>
    <row r="37" spans="1:22" ht="15" customHeight="1" x14ac:dyDescent="0.25">
      <c r="A37" s="123"/>
      <c r="B37" s="3">
        <f t="shared" si="3"/>
        <v>31</v>
      </c>
      <c r="C37" s="12" t="s">
        <v>82</v>
      </c>
      <c r="D37" s="3">
        <v>7.5</v>
      </c>
      <c r="E37" s="3"/>
      <c r="F37" s="3"/>
      <c r="G37">
        <v>4.1999999999999997E-3</v>
      </c>
      <c r="H37">
        <v>0.15840000000000001</v>
      </c>
      <c r="I37">
        <v>2.1600000000000001E-2</v>
      </c>
      <c r="J37">
        <v>2.7300000000000001E-2</v>
      </c>
      <c r="K37">
        <v>9.1700000000000004E-2</v>
      </c>
      <c r="L37">
        <v>0.32600000000000001</v>
      </c>
      <c r="M37">
        <v>0.1157</v>
      </c>
      <c r="N37">
        <v>7.2400000000000006E-2</v>
      </c>
      <c r="O37">
        <v>0.8158255835403242</v>
      </c>
      <c r="P37">
        <v>0.87847326732056785</v>
      </c>
      <c r="Q37">
        <v>0.92374313400384978</v>
      </c>
      <c r="R37">
        <v>0.92397001065392825</v>
      </c>
      <c r="S37">
        <v>0.93389632580556525</v>
      </c>
      <c r="T37">
        <v>0.93403678412463564</v>
      </c>
      <c r="U37">
        <v>0.93404635181525175</v>
      </c>
      <c r="V37">
        <v>0.93404635181525175</v>
      </c>
    </row>
    <row r="38" spans="1:22" ht="15" customHeight="1" x14ac:dyDescent="0.25">
      <c r="A38" s="123"/>
      <c r="B38" s="3">
        <f t="shared" si="3"/>
        <v>32</v>
      </c>
      <c r="C38" s="3" t="s">
        <v>68</v>
      </c>
      <c r="D38" s="3">
        <v>7</v>
      </c>
      <c r="E38" s="3"/>
      <c r="F38" s="3"/>
      <c r="G38">
        <v>3.5799999999999998E-2</v>
      </c>
      <c r="H38">
        <v>0.1265</v>
      </c>
      <c r="I38">
        <v>7.8E-2</v>
      </c>
      <c r="J38">
        <v>3.78E-2</v>
      </c>
      <c r="K38">
        <v>7.8700000000000006E-2</v>
      </c>
      <c r="L38">
        <v>0.27800000000000002</v>
      </c>
      <c r="M38">
        <v>7.9600000000000004E-2</v>
      </c>
      <c r="N38">
        <v>3.5099999999999999E-2</v>
      </c>
      <c r="O38">
        <v>1.109600660375855</v>
      </c>
      <c r="P38">
        <v>1.2191576686012719</v>
      </c>
      <c r="Q38">
        <v>1.246098295715109</v>
      </c>
      <c r="R38">
        <v>1.26276906330771</v>
      </c>
      <c r="S38">
        <v>1.262777977159208</v>
      </c>
      <c r="T38">
        <v>1.2627779812142179</v>
      </c>
      <c r="U38">
        <v>1.2628544570455109</v>
      </c>
      <c r="V38">
        <v>1.2628544570455109</v>
      </c>
    </row>
    <row r="39" spans="1:22" ht="15" customHeight="1" x14ac:dyDescent="0.25">
      <c r="A39" s="123"/>
      <c r="B39" s="3">
        <f t="shared" si="3"/>
        <v>33</v>
      </c>
      <c r="C39" s="3" t="s">
        <v>32</v>
      </c>
      <c r="D39" s="3">
        <v>5.5</v>
      </c>
      <c r="E39" s="3"/>
      <c r="F39" s="3"/>
      <c r="G39">
        <v>2.8E-3</v>
      </c>
      <c r="H39">
        <v>0.16109999999999999</v>
      </c>
      <c r="I39">
        <v>6.9800000000000001E-2</v>
      </c>
      <c r="J39">
        <v>4.2200000000000001E-2</v>
      </c>
      <c r="K39">
        <v>8.5300000000000001E-2</v>
      </c>
      <c r="L39">
        <v>0.28239999999999998</v>
      </c>
      <c r="M39">
        <v>8.3000000000000004E-2</v>
      </c>
      <c r="N39">
        <v>3.8899999999999997E-2</v>
      </c>
      <c r="O39">
        <v>0.68440627595662196</v>
      </c>
      <c r="P39">
        <v>0.74446510519369269</v>
      </c>
      <c r="Q39">
        <v>0.94696749331823671</v>
      </c>
      <c r="R39">
        <v>0.98361042162127654</v>
      </c>
      <c r="S39">
        <v>0.99240870503153378</v>
      </c>
      <c r="T39">
        <v>0.99266559062413307</v>
      </c>
      <c r="U39">
        <v>0.99277248775063731</v>
      </c>
      <c r="V39">
        <v>0.99277248775063731</v>
      </c>
    </row>
    <row r="40" spans="1:22" ht="15" customHeight="1" x14ac:dyDescent="0.25">
      <c r="A40" s="123"/>
      <c r="B40" s="3">
        <f t="shared" si="3"/>
        <v>34</v>
      </c>
      <c r="C40" s="3" t="s">
        <v>96</v>
      </c>
      <c r="D40" s="3">
        <v>12</v>
      </c>
      <c r="E40" s="5"/>
      <c r="F40" s="5"/>
      <c r="G40">
        <v>3.8199999999999998E-2</v>
      </c>
      <c r="H40">
        <v>0.1241</v>
      </c>
      <c r="I40">
        <v>7.0300000000000001E-2</v>
      </c>
      <c r="J40">
        <v>2.9000000000000001E-2</v>
      </c>
      <c r="K40">
        <v>9.5200000000000007E-2</v>
      </c>
      <c r="L40">
        <v>0.33339999999999997</v>
      </c>
      <c r="M40">
        <v>8.4099999999999994E-2</v>
      </c>
      <c r="N40">
        <v>4.2500000000000003E-2</v>
      </c>
      <c r="O40">
        <v>1.09010421281696</v>
      </c>
      <c r="P40">
        <v>1.2532643163007271</v>
      </c>
      <c r="Q40">
        <v>1.253586758744536</v>
      </c>
      <c r="R40">
        <v>1.2638060463838909</v>
      </c>
      <c r="S40">
        <v>1.26811888273568</v>
      </c>
      <c r="T40">
        <v>1.268137372881891</v>
      </c>
      <c r="U40">
        <v>1.268242758780844</v>
      </c>
      <c r="V40">
        <v>1.268242758780844</v>
      </c>
    </row>
    <row r="41" spans="1:22" ht="15" customHeight="1" x14ac:dyDescent="0.25">
      <c r="A41" s="123"/>
      <c r="B41" s="3">
        <f t="shared" si="3"/>
        <v>35</v>
      </c>
      <c r="C41" s="3" t="s">
        <v>23</v>
      </c>
      <c r="D41" s="3">
        <v>8</v>
      </c>
      <c r="E41" s="5"/>
      <c r="F41" s="5"/>
      <c r="G41">
        <v>4.1700000000000001E-2</v>
      </c>
      <c r="H41">
        <v>0.12039999999999999</v>
      </c>
      <c r="I41">
        <v>6.5799999999999997E-2</v>
      </c>
      <c r="J41">
        <v>2.4E-2</v>
      </c>
      <c r="K41">
        <v>9.0200000000000002E-2</v>
      </c>
      <c r="L41">
        <v>0.30270000000000002</v>
      </c>
      <c r="M41">
        <v>5.16E-2</v>
      </c>
      <c r="N41">
        <v>1.37E-2</v>
      </c>
      <c r="O41">
        <v>1.016413769282684</v>
      </c>
      <c r="P41">
        <v>1.1662052275777091</v>
      </c>
      <c r="Q41">
        <v>1.168107387741399</v>
      </c>
      <c r="R41">
        <v>1.171499140132094</v>
      </c>
      <c r="S41">
        <v>1.171593188718191</v>
      </c>
      <c r="T41">
        <v>1.173038517868507</v>
      </c>
      <c r="U41">
        <v>1.1734509760150451</v>
      </c>
      <c r="V41">
        <v>1.1734509760150451</v>
      </c>
    </row>
    <row r="42" spans="1:22" ht="15" customHeight="1" x14ac:dyDescent="0.25">
      <c r="A42" s="123"/>
      <c r="B42" s="6">
        <f t="shared" si="3"/>
        <v>36</v>
      </c>
      <c r="C42" s="6" t="s">
        <v>38</v>
      </c>
      <c r="D42" s="6">
        <v>8</v>
      </c>
      <c r="E42" s="7"/>
      <c r="F42" s="7"/>
      <c r="G42">
        <v>3.3500000000000002E-2</v>
      </c>
      <c r="H42">
        <v>0.12859999999999999</v>
      </c>
      <c r="I42">
        <v>5.5100000000000003E-2</v>
      </c>
      <c r="J42">
        <v>1.43E-2</v>
      </c>
      <c r="K42">
        <v>0.1079</v>
      </c>
      <c r="L42">
        <v>0.34499999999999997</v>
      </c>
      <c r="M42">
        <v>8.1600000000000006E-2</v>
      </c>
      <c r="N42">
        <v>3.8600000000000002E-2</v>
      </c>
      <c r="O42">
        <v>0.99346504133006797</v>
      </c>
      <c r="P42">
        <v>1.1012585509752471</v>
      </c>
      <c r="Q42">
        <v>1.1018736796746</v>
      </c>
      <c r="R42">
        <v>1.101980000596755</v>
      </c>
      <c r="S42">
        <v>1.1025588622589091</v>
      </c>
      <c r="T42">
        <v>1.1031018053937911</v>
      </c>
      <c r="U42">
        <v>1.1031024326261341</v>
      </c>
      <c r="V42">
        <v>1.1031024326261341</v>
      </c>
    </row>
    <row r="43" spans="1:22" ht="15" customHeight="1" x14ac:dyDescent="0.25">
      <c r="A43" s="119"/>
      <c r="B43" s="120"/>
      <c r="C43" s="120"/>
      <c r="D43" s="121"/>
      <c r="E43" s="4"/>
      <c r="F43" s="8"/>
      <c r="G43" s="9"/>
      <c r="H43" s="10"/>
      <c r="I43" s="10"/>
      <c r="J43" s="10"/>
      <c r="K43" s="10"/>
      <c r="L43" s="10"/>
      <c r="M43" s="10"/>
      <c r="N43" s="11"/>
    </row>
  </sheetData>
  <mergeCells count="15">
    <mergeCell ref="O1:V1"/>
    <mergeCell ref="O2:V2"/>
    <mergeCell ref="A33:D33"/>
    <mergeCell ref="A34:A42"/>
    <mergeCell ref="A43:D43"/>
    <mergeCell ref="A4:A12"/>
    <mergeCell ref="A13:D13"/>
    <mergeCell ref="A14:A22"/>
    <mergeCell ref="A23:D23"/>
    <mergeCell ref="A24:A3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3"/>
  <sheetViews>
    <sheetView zoomScale="60" zoomScaleNormal="60" workbookViewId="0">
      <selection activeCell="N29" sqref="N29"/>
    </sheetView>
  </sheetViews>
  <sheetFormatPr baseColWidth="10" defaultColWidth="8.88671875" defaultRowHeight="13.2" x14ac:dyDescent="0.25"/>
  <cols>
    <col min="1" max="1" width="11.5546875" style="15" customWidth="1"/>
    <col min="2" max="2" width="18.109375" style="15" customWidth="1"/>
    <col min="3" max="3" width="11.5546875" style="15" customWidth="1"/>
    <col min="4" max="4" width="17.33203125" style="15" customWidth="1"/>
    <col min="5" max="5" width="23" style="15" customWidth="1"/>
    <col min="6" max="6" width="14.6640625" style="15" customWidth="1"/>
    <col min="7" max="1025" width="11.5546875" style="15" customWidth="1"/>
  </cols>
  <sheetData>
    <row r="1" spans="1:22" ht="17.399999999999999" customHeight="1" x14ac:dyDescent="0.3">
      <c r="G1" s="124" t="s">
        <v>0</v>
      </c>
      <c r="H1" s="125"/>
      <c r="I1" s="125"/>
      <c r="J1" s="125"/>
      <c r="K1" s="125"/>
      <c r="L1" s="125"/>
      <c r="M1" s="125"/>
      <c r="N1" s="126"/>
      <c r="O1" s="117" t="s">
        <v>1</v>
      </c>
      <c r="P1" s="118"/>
      <c r="Q1" s="118"/>
      <c r="R1" s="118"/>
      <c r="S1" s="118"/>
      <c r="T1" s="118"/>
      <c r="U1" s="118"/>
      <c r="V1" s="118"/>
    </row>
    <row r="2" spans="1:22" ht="17.399999999999999" customHeight="1" x14ac:dyDescent="0.3">
      <c r="G2" s="127" t="s">
        <v>2</v>
      </c>
      <c r="H2" s="121"/>
      <c r="I2" s="128" t="s">
        <v>3</v>
      </c>
      <c r="J2" s="121"/>
      <c r="K2" s="128" t="s">
        <v>4</v>
      </c>
      <c r="L2" s="121"/>
      <c r="M2" s="128" t="s">
        <v>5</v>
      </c>
      <c r="N2" s="121"/>
      <c r="O2" s="117" t="s">
        <v>6</v>
      </c>
      <c r="P2" s="118"/>
      <c r="Q2" s="118"/>
      <c r="R2" s="118"/>
      <c r="S2" s="118"/>
      <c r="T2" s="118"/>
      <c r="U2" s="118"/>
      <c r="V2" s="118"/>
    </row>
    <row r="3" spans="1:22" ht="17.399999999999999" customHeight="1" x14ac:dyDescent="0.3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2" t="s">
        <v>13</v>
      </c>
      <c r="H3" s="1" t="s">
        <v>14</v>
      </c>
      <c r="I3" s="1" t="s">
        <v>13</v>
      </c>
      <c r="J3" s="1" t="s">
        <v>14</v>
      </c>
      <c r="K3" s="1" t="s">
        <v>13</v>
      </c>
      <c r="L3" s="1" t="s">
        <v>14</v>
      </c>
      <c r="M3" s="1" t="s">
        <v>13</v>
      </c>
      <c r="N3" s="1" t="s">
        <v>14</v>
      </c>
      <c r="O3" s="16">
        <v>2</v>
      </c>
      <c r="P3" s="16">
        <v>3</v>
      </c>
      <c r="Q3" s="16">
        <v>4</v>
      </c>
      <c r="R3" s="16">
        <v>5</v>
      </c>
      <c r="S3" s="16">
        <v>6</v>
      </c>
      <c r="T3" s="16">
        <v>7</v>
      </c>
      <c r="U3" s="16">
        <v>8</v>
      </c>
      <c r="V3" s="16">
        <v>9</v>
      </c>
    </row>
    <row r="4" spans="1:22" ht="15" customHeight="1" x14ac:dyDescent="0.25">
      <c r="A4" s="122" t="s">
        <v>124</v>
      </c>
      <c r="B4" s="3">
        <v>1</v>
      </c>
      <c r="C4" s="3" t="s">
        <v>83</v>
      </c>
      <c r="D4" s="3">
        <v>17.5</v>
      </c>
      <c r="E4" s="3"/>
      <c r="F4" s="3"/>
      <c r="G4">
        <v>1.1599999999999999E-2</v>
      </c>
      <c r="H4">
        <v>0.1736</v>
      </c>
      <c r="I4">
        <v>1.21E-2</v>
      </c>
      <c r="J4">
        <v>4.7199999999999999E-2</v>
      </c>
      <c r="K4">
        <v>0.17180000000000001</v>
      </c>
      <c r="L4">
        <v>0.16869999999999999</v>
      </c>
      <c r="M4">
        <v>7.4999999999999997E-2</v>
      </c>
      <c r="N4">
        <v>0.1225</v>
      </c>
      <c r="O4">
        <v>1.1425076852922149</v>
      </c>
      <c r="P4">
        <v>1.250901688739394</v>
      </c>
      <c r="Q4">
        <v>1.2509092410952269</v>
      </c>
      <c r="R4">
        <v>1.251453744326378</v>
      </c>
      <c r="S4">
        <v>1.2527456633577021</v>
      </c>
      <c r="T4">
        <v>1.253062387698741</v>
      </c>
      <c r="U4">
        <v>1.2530627736083091</v>
      </c>
      <c r="V4">
        <v>1.2530627736083091</v>
      </c>
    </row>
    <row r="5" spans="1:22" ht="15" customHeight="1" x14ac:dyDescent="0.25">
      <c r="A5" s="123"/>
      <c r="B5" s="3">
        <f t="shared" ref="B5:B12" si="0">B4+1</f>
        <v>2</v>
      </c>
      <c r="C5" s="3" t="s">
        <v>17</v>
      </c>
      <c r="D5" s="3">
        <v>2</v>
      </c>
      <c r="E5" s="3"/>
      <c r="F5" s="3"/>
      <c r="G5">
        <v>6.4999999999999997E-3</v>
      </c>
      <c r="H5">
        <v>0.156</v>
      </c>
      <c r="I5">
        <v>1.2800000000000001E-2</v>
      </c>
      <c r="J5">
        <v>3.3799999999999997E-2</v>
      </c>
      <c r="K5">
        <v>0.16550000000000001</v>
      </c>
      <c r="L5">
        <v>0.16830000000000001</v>
      </c>
      <c r="M5">
        <v>9.2399999999999996E-2</v>
      </c>
      <c r="N5">
        <v>0.1399</v>
      </c>
      <c r="O5">
        <v>1.3072289497399729</v>
      </c>
      <c r="P5">
        <v>1.3731279824876319</v>
      </c>
      <c r="Q5">
        <v>1.373457384142889</v>
      </c>
      <c r="R5">
        <v>1.373506101257336</v>
      </c>
      <c r="S5">
        <v>1.3750175626242529</v>
      </c>
      <c r="T5">
        <v>1.3752272514109301</v>
      </c>
      <c r="U5">
        <v>1.3753277463910341</v>
      </c>
      <c r="V5">
        <v>1.3753277463910341</v>
      </c>
    </row>
    <row r="6" spans="1:22" ht="15" customHeight="1" x14ac:dyDescent="0.25">
      <c r="A6" s="123"/>
      <c r="B6" s="3">
        <f t="shared" si="0"/>
        <v>3</v>
      </c>
      <c r="C6" s="3" t="s">
        <v>78</v>
      </c>
      <c r="D6" s="3">
        <v>11.5</v>
      </c>
      <c r="E6" s="3"/>
      <c r="F6" s="3"/>
      <c r="G6">
        <v>1.95E-2</v>
      </c>
      <c r="H6">
        <v>0.1426</v>
      </c>
      <c r="I6">
        <v>3.2199999999999999E-2</v>
      </c>
      <c r="J6">
        <v>1.5900000000000001E-2</v>
      </c>
      <c r="K6">
        <v>0.20080000000000001</v>
      </c>
      <c r="L6">
        <v>0.13819999999999999</v>
      </c>
      <c r="M6">
        <v>9.7500000000000003E-2</v>
      </c>
      <c r="N6">
        <v>0.14449999999999999</v>
      </c>
      <c r="O6">
        <v>0.80854544597281464</v>
      </c>
      <c r="P6">
        <v>1.0743298790929741</v>
      </c>
      <c r="Q6">
        <v>1.0969209374906601</v>
      </c>
      <c r="R6">
        <v>1.0983674391699589</v>
      </c>
      <c r="S6">
        <v>1.0984507430078929</v>
      </c>
      <c r="T6">
        <v>1.100324848411754</v>
      </c>
      <c r="U6">
        <v>1.100358092816621</v>
      </c>
      <c r="V6">
        <v>1.100358092816621</v>
      </c>
    </row>
    <row r="7" spans="1:22" ht="15" customHeight="1" x14ac:dyDescent="0.25">
      <c r="A7" s="123"/>
      <c r="B7" s="3">
        <f t="shared" si="0"/>
        <v>4</v>
      </c>
      <c r="C7" s="3" t="s">
        <v>36</v>
      </c>
      <c r="D7" s="3">
        <v>10.5</v>
      </c>
      <c r="E7" s="3"/>
      <c r="F7" s="3"/>
      <c r="G7">
        <v>1.6999999999999999E-3</v>
      </c>
      <c r="H7">
        <v>0.16370000000000001</v>
      </c>
      <c r="I7">
        <v>7.7999999999999996E-3</v>
      </c>
      <c r="J7">
        <v>4.0800000000000003E-2</v>
      </c>
      <c r="K7">
        <v>0.1925</v>
      </c>
      <c r="L7">
        <v>0.1399</v>
      </c>
      <c r="M7">
        <v>0.1181</v>
      </c>
      <c r="N7">
        <v>0.16539999999999999</v>
      </c>
      <c r="O7">
        <v>1.050634002188354</v>
      </c>
      <c r="P7">
        <v>1.222427440588512</v>
      </c>
      <c r="Q7">
        <v>1.2238223249130791</v>
      </c>
      <c r="R7">
        <v>1.232619679612287</v>
      </c>
      <c r="S7">
        <v>1.232838973210691</v>
      </c>
      <c r="T7">
        <v>1.2333495363540921</v>
      </c>
      <c r="U7">
        <v>1.233360786720763</v>
      </c>
      <c r="V7">
        <v>1.233360786720763</v>
      </c>
    </row>
    <row r="8" spans="1:22" ht="15" customHeight="1" x14ac:dyDescent="0.25">
      <c r="A8" s="123"/>
      <c r="B8" s="3">
        <f t="shared" si="0"/>
        <v>5</v>
      </c>
      <c r="C8" s="3" t="s">
        <v>57</v>
      </c>
      <c r="D8" s="3">
        <v>14.5</v>
      </c>
      <c r="E8" s="3"/>
      <c r="F8" s="3"/>
      <c r="G8">
        <v>6.4000000000000003E-3</v>
      </c>
      <c r="H8">
        <v>0.15570000000000001</v>
      </c>
      <c r="I8">
        <v>2.8199999999999999E-2</v>
      </c>
      <c r="J8">
        <v>2.4500000000000001E-2</v>
      </c>
      <c r="K8">
        <v>0.1867</v>
      </c>
      <c r="L8">
        <v>0.15620000000000001</v>
      </c>
      <c r="M8">
        <v>0.10879999999999999</v>
      </c>
      <c r="N8">
        <v>0.15579999999999999</v>
      </c>
      <c r="O8">
        <v>0.79993557111624847</v>
      </c>
      <c r="P8">
        <v>1.0591919716179721</v>
      </c>
      <c r="Q8">
        <v>1.072951193169295</v>
      </c>
      <c r="R8">
        <v>1.073320378153148</v>
      </c>
      <c r="S8">
        <v>1.073920910756504</v>
      </c>
      <c r="T8">
        <v>1.074265092334983</v>
      </c>
      <c r="U8">
        <v>1.074297918899568</v>
      </c>
      <c r="V8">
        <v>1.074297918899568</v>
      </c>
    </row>
    <row r="9" spans="1:22" ht="15" customHeight="1" x14ac:dyDescent="0.25">
      <c r="A9" s="123"/>
      <c r="B9" s="3">
        <f t="shared" si="0"/>
        <v>6</v>
      </c>
      <c r="C9" s="3" t="s">
        <v>38</v>
      </c>
      <c r="D9" s="3">
        <v>8</v>
      </c>
      <c r="E9" s="3"/>
      <c r="F9" s="3"/>
      <c r="G9">
        <v>1.4E-2</v>
      </c>
      <c r="H9">
        <v>0.14810000000000001</v>
      </c>
      <c r="I9">
        <v>2.1899999999999999E-2</v>
      </c>
      <c r="J9">
        <v>2.3699999999999999E-2</v>
      </c>
      <c r="K9">
        <v>0.21590000000000001</v>
      </c>
      <c r="L9">
        <v>0.1123</v>
      </c>
      <c r="M9">
        <v>0.1166</v>
      </c>
      <c r="N9">
        <v>0.1638</v>
      </c>
      <c r="O9">
        <v>0.95312875557646159</v>
      </c>
      <c r="P9">
        <v>1.1971771277965251</v>
      </c>
      <c r="Q9">
        <v>1.1998042581529871</v>
      </c>
      <c r="R9">
        <v>1.211009582737733</v>
      </c>
      <c r="S9">
        <v>1.211498070698128</v>
      </c>
      <c r="T9">
        <v>1.21155183609607</v>
      </c>
      <c r="U9">
        <v>1.211552604688533</v>
      </c>
      <c r="V9">
        <v>1.211552604688533</v>
      </c>
    </row>
    <row r="10" spans="1:22" ht="15" customHeight="1" x14ac:dyDescent="0.25">
      <c r="A10" s="123"/>
      <c r="B10" s="3">
        <f t="shared" si="0"/>
        <v>7</v>
      </c>
      <c r="C10" s="3" t="s">
        <v>17</v>
      </c>
      <c r="D10" s="3">
        <v>2.5</v>
      </c>
      <c r="E10" s="3"/>
      <c r="F10" s="3"/>
      <c r="G10">
        <v>2.8799999999999999E-2</v>
      </c>
      <c r="H10">
        <v>0.13320000000000001</v>
      </c>
      <c r="I10">
        <v>5.16E-2</v>
      </c>
      <c r="J10">
        <v>1.4E-2</v>
      </c>
      <c r="K10">
        <v>0.19839999999999999</v>
      </c>
      <c r="L10">
        <v>0.13980000000000001</v>
      </c>
      <c r="M10">
        <v>0.1095</v>
      </c>
      <c r="N10">
        <v>0.15659999999999999</v>
      </c>
      <c r="O10">
        <v>1.1991856080893599</v>
      </c>
      <c r="P10">
        <v>1.3697189005835451</v>
      </c>
      <c r="Q10">
        <v>1.3754438649436349</v>
      </c>
      <c r="R10">
        <v>1.377743660046282</v>
      </c>
      <c r="S10">
        <v>1.377745248674044</v>
      </c>
      <c r="T10">
        <v>1.3781220787901589</v>
      </c>
      <c r="U10">
        <v>1.378221781488576</v>
      </c>
      <c r="V10">
        <v>1.378221781488576</v>
      </c>
    </row>
    <row r="11" spans="1:22" ht="15" customHeight="1" x14ac:dyDescent="0.25">
      <c r="A11" s="123"/>
      <c r="B11" s="3">
        <f t="shared" si="0"/>
        <v>8</v>
      </c>
      <c r="C11" s="3" t="s">
        <v>79</v>
      </c>
      <c r="D11" s="3">
        <v>7.5</v>
      </c>
      <c r="E11" s="3"/>
      <c r="F11" s="3"/>
      <c r="G11">
        <v>2.0400000000000001E-2</v>
      </c>
      <c r="H11">
        <v>0.14169999999999999</v>
      </c>
      <c r="I11">
        <v>4.9000000000000002E-2</v>
      </c>
      <c r="J11">
        <v>1.6899999999999998E-2</v>
      </c>
      <c r="K11">
        <v>0.23930000000000001</v>
      </c>
      <c r="L11">
        <v>0.1085</v>
      </c>
      <c r="M11">
        <v>0.1179</v>
      </c>
      <c r="N11">
        <v>0.1648</v>
      </c>
      <c r="O11">
        <v>0.9336962668608777</v>
      </c>
      <c r="P11">
        <v>1.303535917420561</v>
      </c>
      <c r="Q11">
        <v>1.3044326826556429</v>
      </c>
      <c r="R11">
        <v>1.304558098079911</v>
      </c>
      <c r="S11">
        <v>1.304590778439521</v>
      </c>
      <c r="T11">
        <v>1.3046728594467241</v>
      </c>
      <c r="U11">
        <v>1.3046809745695029</v>
      </c>
      <c r="V11">
        <v>1.3046809745695029</v>
      </c>
    </row>
    <row r="12" spans="1:22" ht="15" customHeight="1" x14ac:dyDescent="0.25">
      <c r="A12" s="123"/>
      <c r="B12" s="3">
        <f t="shared" si="0"/>
        <v>9</v>
      </c>
      <c r="C12" s="3" t="s">
        <v>29</v>
      </c>
      <c r="D12" s="3">
        <v>11.5</v>
      </c>
      <c r="E12" s="3"/>
      <c r="F12" s="3"/>
      <c r="G12">
        <v>2.4500000000000001E-2</v>
      </c>
      <c r="H12">
        <v>0.13800000000000001</v>
      </c>
      <c r="I12">
        <v>6.3600000000000004E-2</v>
      </c>
      <c r="J12">
        <v>2.6100000000000002E-2</v>
      </c>
      <c r="K12">
        <v>0.22559999999999999</v>
      </c>
      <c r="L12">
        <v>9.9699999999999997E-2</v>
      </c>
      <c r="M12">
        <v>0.11119999999999999</v>
      </c>
      <c r="N12">
        <v>0.15840000000000001</v>
      </c>
      <c r="O12">
        <v>1.2331517264958469</v>
      </c>
      <c r="P12">
        <v>1.4694929795826499</v>
      </c>
      <c r="Q12">
        <v>1.469766250168355</v>
      </c>
      <c r="R12">
        <v>1.471273568633338</v>
      </c>
      <c r="S12">
        <v>1.476496353267531</v>
      </c>
      <c r="T12">
        <v>1.476496353846201</v>
      </c>
      <c r="U12">
        <v>1.4770122556244041</v>
      </c>
      <c r="V12">
        <v>1.4770122556244041</v>
      </c>
    </row>
    <row r="13" spans="1:22" ht="15" customHeight="1" x14ac:dyDescent="0.25">
      <c r="A13" s="119"/>
      <c r="B13" s="120"/>
      <c r="C13" s="120"/>
      <c r="D13" s="121"/>
      <c r="E13" s="4" t="s">
        <v>84</v>
      </c>
      <c r="F13" s="4"/>
    </row>
    <row r="14" spans="1:22" ht="15" customHeight="1" x14ac:dyDescent="0.25">
      <c r="A14" s="122" t="s">
        <v>124</v>
      </c>
      <c r="B14" s="3">
        <f>B12+1</f>
        <v>10</v>
      </c>
      <c r="C14" s="3" t="s">
        <v>36</v>
      </c>
      <c r="D14" s="3">
        <v>13</v>
      </c>
      <c r="E14" s="3"/>
      <c r="F14" s="3"/>
      <c r="G14">
        <v>2.5999999999999999E-2</v>
      </c>
      <c r="H14">
        <v>0.13619999999999999</v>
      </c>
      <c r="I14">
        <v>3.6499999999999998E-2</v>
      </c>
      <c r="J14">
        <v>1.09E-2</v>
      </c>
      <c r="K14">
        <v>0.1857</v>
      </c>
      <c r="L14">
        <v>0.1268</v>
      </c>
      <c r="M14">
        <v>0.1065</v>
      </c>
      <c r="N14">
        <v>0.15379999999999999</v>
      </c>
      <c r="O14">
        <v>1.334438682246138</v>
      </c>
      <c r="P14">
        <v>1.4304769432819631</v>
      </c>
      <c r="Q14">
        <v>1.430591626544188</v>
      </c>
      <c r="R14">
        <v>1.4320634068592071</v>
      </c>
      <c r="S14">
        <v>1.432098561548194</v>
      </c>
      <c r="T14">
        <v>1.43223753078831</v>
      </c>
      <c r="U14">
        <v>1.4324859637893179</v>
      </c>
      <c r="V14">
        <v>1.4324859637893179</v>
      </c>
    </row>
    <row r="15" spans="1:22" ht="15" customHeight="1" x14ac:dyDescent="0.25">
      <c r="A15" s="123"/>
      <c r="B15" s="3">
        <f t="shared" ref="B15:B22" si="1">B14+1</f>
        <v>11</v>
      </c>
      <c r="C15" s="3" t="s">
        <v>18</v>
      </c>
      <c r="D15" s="3">
        <v>10.5</v>
      </c>
      <c r="E15" s="3"/>
      <c r="F15" s="3"/>
      <c r="G15">
        <v>2.53E-2</v>
      </c>
      <c r="H15">
        <v>0.1371</v>
      </c>
      <c r="I15">
        <v>2.2800000000000001E-2</v>
      </c>
      <c r="J15">
        <v>2.1100000000000001E-2</v>
      </c>
      <c r="K15">
        <v>0.13489999999999999</v>
      </c>
      <c r="L15">
        <v>0.21379999999999999</v>
      </c>
      <c r="M15">
        <v>6.8199999999999997E-2</v>
      </c>
      <c r="N15">
        <v>0.11559999999999999</v>
      </c>
      <c r="O15">
        <v>1.308883588467576</v>
      </c>
      <c r="P15">
        <v>1.3190062969732159</v>
      </c>
      <c r="Q15">
        <v>1.329961745089552</v>
      </c>
      <c r="R15">
        <v>1.330051460990453</v>
      </c>
      <c r="S15">
        <v>1.330532561145229</v>
      </c>
      <c r="T15">
        <v>1.3306365136736811</v>
      </c>
      <c r="U15">
        <v>1.330761962079849</v>
      </c>
      <c r="V15">
        <v>1.330761962079849</v>
      </c>
    </row>
    <row r="16" spans="1:22" ht="15" customHeight="1" x14ac:dyDescent="0.25">
      <c r="A16" s="123"/>
      <c r="B16" s="3">
        <f t="shared" si="1"/>
        <v>12</v>
      </c>
      <c r="C16" s="3" t="s">
        <v>27</v>
      </c>
      <c r="D16" s="3">
        <v>10</v>
      </c>
      <c r="E16" s="3"/>
      <c r="F16" s="3"/>
      <c r="G16">
        <v>1.2200000000000001E-2</v>
      </c>
      <c r="H16">
        <v>0.15010000000000001</v>
      </c>
      <c r="I16">
        <v>1.2E-2</v>
      </c>
      <c r="J16">
        <v>3.2199999999999999E-2</v>
      </c>
      <c r="K16">
        <v>0.1234</v>
      </c>
      <c r="L16">
        <v>0.19900000000000001</v>
      </c>
      <c r="M16">
        <v>5.6399999999999999E-2</v>
      </c>
      <c r="N16">
        <v>0.1038</v>
      </c>
      <c r="O16">
        <v>1.0364026729789959</v>
      </c>
      <c r="P16">
        <v>1.056835094053838</v>
      </c>
      <c r="Q16">
        <v>1.0608432437028501</v>
      </c>
      <c r="R16">
        <v>1.0615378496506209</v>
      </c>
      <c r="S16">
        <v>1.0615867651257691</v>
      </c>
      <c r="T16">
        <v>1.06273595319203</v>
      </c>
      <c r="U16">
        <v>1.062856937820714</v>
      </c>
      <c r="V16">
        <v>1.062856937820714</v>
      </c>
    </row>
    <row r="17" spans="1:22" ht="15" customHeight="1" x14ac:dyDescent="0.25">
      <c r="A17" s="123"/>
      <c r="B17" s="3">
        <f t="shared" si="1"/>
        <v>13</v>
      </c>
      <c r="C17" s="3" t="s">
        <v>30</v>
      </c>
      <c r="D17" s="3">
        <v>14</v>
      </c>
      <c r="E17" s="3"/>
      <c r="F17" s="3"/>
      <c r="G17">
        <v>5.3699999999999998E-2</v>
      </c>
      <c r="H17">
        <v>0.1087</v>
      </c>
      <c r="I17">
        <v>5.11E-2</v>
      </c>
      <c r="J17">
        <v>8.0000000000000002E-3</v>
      </c>
      <c r="K17">
        <v>0.1293</v>
      </c>
      <c r="L17">
        <v>0.19900000000000001</v>
      </c>
      <c r="M17">
        <v>7.9799999999999996E-2</v>
      </c>
      <c r="N17">
        <v>0.12720000000000001</v>
      </c>
      <c r="O17">
        <v>1.659805016019309</v>
      </c>
      <c r="P17">
        <v>1.6622547638053271</v>
      </c>
      <c r="Q17">
        <v>1.67078537315662</v>
      </c>
      <c r="R17">
        <v>1.670795311304355</v>
      </c>
      <c r="S17">
        <v>1.6712022065759149</v>
      </c>
      <c r="T17">
        <v>1.671337341524344</v>
      </c>
      <c r="U17">
        <v>1.6715652871875</v>
      </c>
      <c r="V17">
        <v>1.6715652871875</v>
      </c>
    </row>
    <row r="18" spans="1:22" ht="15" customHeight="1" x14ac:dyDescent="0.25">
      <c r="A18" s="123"/>
      <c r="B18" s="3">
        <f t="shared" si="1"/>
        <v>14</v>
      </c>
      <c r="C18" s="3" t="s">
        <v>64</v>
      </c>
      <c r="D18" s="3">
        <v>5.5</v>
      </c>
      <c r="E18" s="3"/>
      <c r="F18" s="3"/>
      <c r="G18">
        <v>6.7699999999999996E-2</v>
      </c>
      <c r="H18">
        <v>9.4500000000000001E-2</v>
      </c>
      <c r="I18">
        <v>7.0199999999999999E-2</v>
      </c>
      <c r="J18">
        <v>2.6599999999999999E-2</v>
      </c>
      <c r="K18">
        <v>0.1265</v>
      </c>
      <c r="L18">
        <v>0.20569999999999999</v>
      </c>
      <c r="M18">
        <v>7.8299999999999995E-2</v>
      </c>
      <c r="N18">
        <v>0.12570000000000001</v>
      </c>
      <c r="O18">
        <v>1.7432889563487479</v>
      </c>
      <c r="P18">
        <v>1.745441519331546</v>
      </c>
      <c r="Q18">
        <v>1.764914929930848</v>
      </c>
      <c r="R18">
        <v>1.7659297804270919</v>
      </c>
      <c r="S18">
        <v>1.7659339213684151</v>
      </c>
      <c r="T18">
        <v>1.766035763743973</v>
      </c>
      <c r="U18">
        <v>1.7660541424542251</v>
      </c>
      <c r="V18">
        <v>1.7660541424542251</v>
      </c>
    </row>
    <row r="19" spans="1:22" ht="15" customHeight="1" x14ac:dyDescent="0.25">
      <c r="A19" s="123"/>
      <c r="B19" s="3">
        <f t="shared" si="1"/>
        <v>15</v>
      </c>
      <c r="C19" s="3" t="s">
        <v>68</v>
      </c>
      <c r="D19" s="3">
        <v>2</v>
      </c>
      <c r="E19" s="3"/>
      <c r="F19" s="3"/>
      <c r="G19">
        <v>6.2899999999999998E-2</v>
      </c>
      <c r="H19">
        <v>9.9299999999999999E-2</v>
      </c>
      <c r="I19">
        <v>6.6600000000000006E-2</v>
      </c>
      <c r="J19">
        <v>2.2700000000000001E-2</v>
      </c>
      <c r="K19">
        <v>0.13389999999999999</v>
      </c>
      <c r="L19">
        <v>0.1971</v>
      </c>
      <c r="M19">
        <v>8.2400000000000001E-2</v>
      </c>
      <c r="N19">
        <v>0.1298</v>
      </c>
      <c r="O19">
        <v>1.837140348068482</v>
      </c>
      <c r="P19">
        <v>1.8399494694673479</v>
      </c>
      <c r="Q19">
        <v>1.8488873897149209</v>
      </c>
      <c r="R19">
        <v>1.8504561394454691</v>
      </c>
      <c r="S19">
        <v>1.850525451750666</v>
      </c>
      <c r="T19">
        <v>1.8507570474816111</v>
      </c>
      <c r="U19">
        <v>1.8508452921687859</v>
      </c>
      <c r="V19">
        <v>1.8508452921687859</v>
      </c>
    </row>
    <row r="20" spans="1:22" ht="15" customHeight="1" x14ac:dyDescent="0.25">
      <c r="A20" s="123"/>
      <c r="B20" s="3">
        <f t="shared" si="1"/>
        <v>16</v>
      </c>
      <c r="C20" s="3" t="s">
        <v>36</v>
      </c>
      <c r="D20" s="3">
        <v>12</v>
      </c>
      <c r="E20" s="3"/>
      <c r="F20" s="3"/>
      <c r="G20">
        <v>4.4400000000000002E-2</v>
      </c>
      <c r="H20">
        <v>0.1176</v>
      </c>
      <c r="I20">
        <v>4.3499999999999997E-2</v>
      </c>
      <c r="J20">
        <v>5.7000000000000002E-3</v>
      </c>
      <c r="K20">
        <v>0.14410000000000001</v>
      </c>
      <c r="L20">
        <v>0.1578</v>
      </c>
      <c r="M20">
        <v>6.7100000000000007E-2</v>
      </c>
      <c r="N20">
        <v>0.1145</v>
      </c>
      <c r="O20">
        <v>1.3632743706155219</v>
      </c>
      <c r="P20">
        <v>1.3859263256638441</v>
      </c>
      <c r="Q20">
        <v>1.3904052794496069</v>
      </c>
      <c r="R20">
        <v>1.3915176406181979</v>
      </c>
      <c r="S20">
        <v>1.393532564083207</v>
      </c>
      <c r="T20">
        <v>1.3943608672194561</v>
      </c>
      <c r="U20">
        <v>1.395349850889787</v>
      </c>
      <c r="V20">
        <v>1.395349850889787</v>
      </c>
    </row>
    <row r="21" spans="1:22" ht="15" customHeight="1" x14ac:dyDescent="0.25">
      <c r="A21" s="123"/>
      <c r="B21" s="3">
        <f t="shared" si="1"/>
        <v>17</v>
      </c>
      <c r="C21" s="3" t="s">
        <v>50</v>
      </c>
      <c r="D21" s="3">
        <v>1.5</v>
      </c>
      <c r="E21" s="3"/>
      <c r="F21" s="3"/>
      <c r="G21">
        <v>3.5299999999999998E-2</v>
      </c>
      <c r="H21">
        <v>0.12690000000000001</v>
      </c>
      <c r="I21">
        <v>3.44E-2</v>
      </c>
      <c r="J21">
        <v>9.5999999999999992E-3</v>
      </c>
      <c r="K21">
        <v>0.121</v>
      </c>
      <c r="L21">
        <v>0.22420000000000001</v>
      </c>
      <c r="M21">
        <v>5.1999999999999998E-2</v>
      </c>
      <c r="N21">
        <v>9.9400000000000002E-2</v>
      </c>
      <c r="O21">
        <v>1.1855001446272091</v>
      </c>
      <c r="P21">
        <v>1.189795560895289</v>
      </c>
      <c r="Q21">
        <v>1.2125836069145131</v>
      </c>
      <c r="R21">
        <v>1.2129844511003289</v>
      </c>
      <c r="S21">
        <v>1.21304977485603</v>
      </c>
      <c r="T21">
        <v>1.21420759539089</v>
      </c>
      <c r="U21">
        <v>1.214215047122873</v>
      </c>
      <c r="V21">
        <v>1.214215047122873</v>
      </c>
    </row>
    <row r="22" spans="1:22" ht="15" customHeight="1" x14ac:dyDescent="0.25">
      <c r="A22" s="123"/>
      <c r="B22" s="3">
        <f t="shared" si="1"/>
        <v>18</v>
      </c>
      <c r="C22" s="3" t="s">
        <v>38</v>
      </c>
      <c r="D22" s="3">
        <v>7</v>
      </c>
      <c r="E22" s="3"/>
      <c r="F22" s="3"/>
      <c r="G22">
        <v>3.4200000000000001E-2</v>
      </c>
      <c r="H22">
        <v>0.12790000000000001</v>
      </c>
      <c r="I22">
        <v>4.1399999999999999E-2</v>
      </c>
      <c r="J22">
        <v>4.7000000000000002E-3</v>
      </c>
      <c r="K22">
        <v>9.8699999999999996E-2</v>
      </c>
      <c r="L22">
        <v>0.21840000000000001</v>
      </c>
      <c r="M22">
        <v>6.13E-2</v>
      </c>
      <c r="N22">
        <v>0.10879999999999999</v>
      </c>
      <c r="O22">
        <v>1.233169802875048</v>
      </c>
      <c r="P22">
        <v>1.23648172724582</v>
      </c>
      <c r="Q22">
        <v>1.242834780658111</v>
      </c>
      <c r="R22">
        <v>1.2452498602050901</v>
      </c>
      <c r="S22">
        <v>1.246669772609035</v>
      </c>
      <c r="T22">
        <v>1.2470079962580221</v>
      </c>
      <c r="U22">
        <v>1.2471808647209</v>
      </c>
      <c r="V22">
        <v>1.2471808647209</v>
      </c>
    </row>
    <row r="23" spans="1:22" ht="15" customHeight="1" x14ac:dyDescent="0.25">
      <c r="A23" s="119"/>
      <c r="B23" s="120"/>
      <c r="C23" s="120"/>
      <c r="D23" s="121"/>
      <c r="E23" s="4" t="s">
        <v>86</v>
      </c>
      <c r="F23" s="4"/>
    </row>
    <row r="24" spans="1:22" ht="15" customHeight="1" x14ac:dyDescent="0.25">
      <c r="A24" s="122" t="s">
        <v>124</v>
      </c>
      <c r="B24" s="3">
        <f>B22+1</f>
        <v>19</v>
      </c>
      <c r="C24" s="3" t="s">
        <v>51</v>
      </c>
      <c r="D24" s="3">
        <v>16.5</v>
      </c>
      <c r="E24" s="3"/>
      <c r="F24" s="3"/>
      <c r="G24">
        <v>3.4700000000000002E-2</v>
      </c>
      <c r="H24">
        <v>0.12740000000000001</v>
      </c>
      <c r="I24">
        <v>3.4000000000000002E-2</v>
      </c>
      <c r="J24">
        <v>1.03E-2</v>
      </c>
      <c r="K24">
        <v>0.1087</v>
      </c>
      <c r="L24">
        <v>0.22770000000000001</v>
      </c>
      <c r="M24">
        <v>7.2499999999999995E-2</v>
      </c>
      <c r="N24">
        <v>0.1198</v>
      </c>
      <c r="O24">
        <v>1.431874920016956</v>
      </c>
      <c r="P24">
        <v>1.432261323643224</v>
      </c>
      <c r="Q24">
        <v>1.434490748154484</v>
      </c>
      <c r="R24">
        <v>1.4359225249110821</v>
      </c>
      <c r="S24">
        <v>1.438481175083417</v>
      </c>
      <c r="T24">
        <v>1.439265920061962</v>
      </c>
      <c r="U24">
        <v>1.4392663533172141</v>
      </c>
      <c r="V24">
        <v>1.4392663533172141</v>
      </c>
    </row>
    <row r="25" spans="1:22" ht="15" customHeight="1" x14ac:dyDescent="0.25">
      <c r="A25" s="123"/>
      <c r="B25" s="3">
        <f t="shared" ref="B25:B32" si="2">B24+1</f>
        <v>20</v>
      </c>
      <c r="C25" s="3" t="s">
        <v>39</v>
      </c>
      <c r="D25" s="3">
        <v>3.5</v>
      </c>
      <c r="E25" s="3"/>
      <c r="F25" s="3"/>
      <c r="G25">
        <v>5.91E-2</v>
      </c>
      <c r="H25">
        <v>0.1032</v>
      </c>
      <c r="I25">
        <v>5.8900000000000001E-2</v>
      </c>
      <c r="J25">
        <v>1.5299999999999999E-2</v>
      </c>
      <c r="K25">
        <v>0.1074</v>
      </c>
      <c r="L25">
        <v>0.2074</v>
      </c>
      <c r="M25">
        <v>4.6600000000000003E-2</v>
      </c>
      <c r="N25">
        <v>9.4E-2</v>
      </c>
      <c r="O25">
        <v>1.2990562314223051</v>
      </c>
      <c r="P25">
        <v>1.302876861927315</v>
      </c>
      <c r="Q25">
        <v>1.335625414507184</v>
      </c>
      <c r="R25">
        <v>1.3356519038246919</v>
      </c>
      <c r="S25">
        <v>1.3371553251253241</v>
      </c>
      <c r="T25">
        <v>1.3396188304552299</v>
      </c>
      <c r="U25">
        <v>1.3397918562983919</v>
      </c>
      <c r="V25">
        <v>1.3397918562983919</v>
      </c>
    </row>
    <row r="26" spans="1:22" ht="15" customHeight="1" x14ac:dyDescent="0.25">
      <c r="A26" s="123"/>
      <c r="B26" s="3">
        <f t="shared" si="2"/>
        <v>21</v>
      </c>
      <c r="C26" s="3" t="s">
        <v>29</v>
      </c>
      <c r="D26" s="3">
        <v>11.5</v>
      </c>
      <c r="E26" s="3"/>
      <c r="F26" s="3"/>
      <c r="G26">
        <v>4.0800000000000003E-2</v>
      </c>
      <c r="H26">
        <v>0.1212</v>
      </c>
      <c r="I26">
        <v>4.1000000000000002E-2</v>
      </c>
      <c r="J26">
        <v>5.1999999999999998E-3</v>
      </c>
      <c r="K26">
        <v>0.1231</v>
      </c>
      <c r="L26">
        <v>0.19320000000000001</v>
      </c>
      <c r="M26">
        <v>6.8400000000000002E-2</v>
      </c>
      <c r="N26">
        <v>0.1158</v>
      </c>
      <c r="O26">
        <v>1.433185069285962</v>
      </c>
      <c r="P26">
        <v>1.434266352924785</v>
      </c>
      <c r="Q26">
        <v>1.435274360892782</v>
      </c>
      <c r="R26">
        <v>1.440462747602006</v>
      </c>
      <c r="S26">
        <v>1.442950916800116</v>
      </c>
      <c r="T26">
        <v>1.4430425027141689</v>
      </c>
      <c r="U26">
        <v>1.4431569598418119</v>
      </c>
      <c r="V26">
        <v>1.4431569598418119</v>
      </c>
    </row>
    <row r="27" spans="1:22" ht="15" customHeight="1" x14ac:dyDescent="0.25">
      <c r="A27" s="123"/>
      <c r="B27" s="3">
        <f t="shared" si="2"/>
        <v>22</v>
      </c>
      <c r="C27" s="3" t="s">
        <v>20</v>
      </c>
      <c r="D27" s="3">
        <v>15.5</v>
      </c>
      <c r="E27" s="3"/>
      <c r="F27" s="3"/>
      <c r="G27">
        <v>3.4299999999999997E-2</v>
      </c>
      <c r="H27">
        <v>0.12770000000000001</v>
      </c>
      <c r="I27">
        <v>3.2500000000000001E-2</v>
      </c>
      <c r="J27">
        <v>1.1900000000000001E-2</v>
      </c>
      <c r="K27">
        <v>0.14000000000000001</v>
      </c>
      <c r="L27">
        <v>0.13900000000000001</v>
      </c>
      <c r="M27">
        <v>7.5300000000000006E-2</v>
      </c>
      <c r="N27">
        <v>0.1227</v>
      </c>
      <c r="O27">
        <v>1.317794132635121</v>
      </c>
      <c r="P27">
        <v>1.335876307344003</v>
      </c>
      <c r="Q27">
        <v>1.3373964319929661</v>
      </c>
      <c r="R27">
        <v>1.3493588557306739</v>
      </c>
      <c r="S27">
        <v>1.3493896830587599</v>
      </c>
      <c r="T27">
        <v>1.349443455885643</v>
      </c>
      <c r="U27">
        <v>1.349451833237177</v>
      </c>
      <c r="V27">
        <v>1.349451833237177</v>
      </c>
    </row>
    <row r="28" spans="1:22" ht="15" customHeight="1" x14ac:dyDescent="0.25">
      <c r="A28" s="123"/>
      <c r="B28" s="3">
        <f t="shared" si="2"/>
        <v>23</v>
      </c>
      <c r="C28" s="3" t="s">
        <v>20</v>
      </c>
      <c r="D28" s="3">
        <v>12.5</v>
      </c>
      <c r="E28" s="3"/>
      <c r="F28" s="3"/>
      <c r="G28">
        <v>5.2900000000000003E-2</v>
      </c>
      <c r="H28">
        <v>0.1091</v>
      </c>
      <c r="I28">
        <v>7.7100000000000002E-2</v>
      </c>
      <c r="J28">
        <v>3.4200000000000001E-2</v>
      </c>
      <c r="K28">
        <v>0.185</v>
      </c>
      <c r="L28">
        <v>7.3300000000000004E-2</v>
      </c>
      <c r="M28">
        <v>7.9000000000000001E-2</v>
      </c>
      <c r="N28">
        <v>0.12640000000000001</v>
      </c>
      <c r="O28">
        <v>1.565518583942149</v>
      </c>
      <c r="P28">
        <v>1.627606420941093</v>
      </c>
      <c r="Q28">
        <v>1.638443559868505</v>
      </c>
      <c r="R28">
        <v>1.6391409857095789</v>
      </c>
      <c r="S28">
        <v>1.6426733507078259</v>
      </c>
      <c r="T28">
        <v>1.6427778885159661</v>
      </c>
      <c r="U28">
        <v>1.6430271561422809</v>
      </c>
      <c r="V28">
        <v>1.6430271561422809</v>
      </c>
    </row>
    <row r="29" spans="1:22" ht="15" customHeight="1" x14ac:dyDescent="0.25">
      <c r="A29" s="123"/>
      <c r="B29" s="3">
        <f t="shared" si="2"/>
        <v>24</v>
      </c>
      <c r="C29" s="3" t="s">
        <v>140</v>
      </c>
      <c r="D29" s="3">
        <v>18.5</v>
      </c>
      <c r="E29" s="3"/>
      <c r="F29" s="3"/>
      <c r="G29">
        <v>9.1499999999999998E-2</v>
      </c>
      <c r="H29">
        <v>7.0599999999999996E-2</v>
      </c>
      <c r="I29">
        <v>0.1195</v>
      </c>
      <c r="J29">
        <v>7.5700000000000003E-2</v>
      </c>
      <c r="K29">
        <v>0.2137</v>
      </c>
      <c r="L29">
        <v>6.25E-2</v>
      </c>
      <c r="M29">
        <v>6.5699999999999995E-2</v>
      </c>
      <c r="N29">
        <v>0.11310000000000001</v>
      </c>
      <c r="O29">
        <v>2.285270417347562</v>
      </c>
      <c r="P29">
        <v>2.312729167381022</v>
      </c>
      <c r="Q29">
        <v>2.337862809956067</v>
      </c>
      <c r="R29">
        <v>2.3385298215616341</v>
      </c>
      <c r="S29">
        <v>2.3385314484018802</v>
      </c>
      <c r="T29">
        <v>2.338532162826616</v>
      </c>
      <c r="U29">
        <v>2.3385509341924231</v>
      </c>
      <c r="V29">
        <v>2.3385509341924231</v>
      </c>
    </row>
    <row r="30" spans="1:22" ht="15" customHeight="1" x14ac:dyDescent="0.25">
      <c r="A30" s="123"/>
      <c r="B30" s="3">
        <f t="shared" si="2"/>
        <v>25</v>
      </c>
      <c r="C30" s="3" t="s">
        <v>36</v>
      </c>
      <c r="D30" s="3">
        <v>12</v>
      </c>
      <c r="E30" s="3"/>
      <c r="F30" s="3"/>
      <c r="G30">
        <v>4.5600000000000002E-2</v>
      </c>
      <c r="H30">
        <v>0.1164</v>
      </c>
      <c r="I30">
        <v>5.4199999999999998E-2</v>
      </c>
      <c r="J30">
        <v>1.0500000000000001E-2</v>
      </c>
      <c r="K30">
        <v>0.14949999999999999</v>
      </c>
      <c r="L30">
        <v>0.1082</v>
      </c>
      <c r="M30">
        <v>7.1999999999999995E-2</v>
      </c>
      <c r="N30">
        <v>0.1188</v>
      </c>
      <c r="O30">
        <v>1.1228891620528969</v>
      </c>
      <c r="P30">
        <v>1.1939405251655739</v>
      </c>
      <c r="Q30">
        <v>1.1940895463625389</v>
      </c>
      <c r="R30">
        <v>1.2062476999564331</v>
      </c>
      <c r="S30">
        <v>1.2083423914947979</v>
      </c>
      <c r="T30">
        <v>1.2085088690800829</v>
      </c>
      <c r="U30">
        <v>1.2085915123325119</v>
      </c>
      <c r="V30">
        <v>1.2085915123325119</v>
      </c>
    </row>
    <row r="31" spans="1:22" ht="15" customHeight="1" x14ac:dyDescent="0.25">
      <c r="A31" s="123"/>
      <c r="B31" s="3">
        <f t="shared" si="2"/>
        <v>26</v>
      </c>
      <c r="C31" s="3" t="s">
        <v>38</v>
      </c>
      <c r="D31" s="3">
        <v>2.5</v>
      </c>
      <c r="E31" s="3"/>
      <c r="F31" s="3"/>
      <c r="G31">
        <v>7.0400000000000004E-2</v>
      </c>
      <c r="H31">
        <v>9.1700000000000004E-2</v>
      </c>
      <c r="I31">
        <v>8.2100000000000006E-2</v>
      </c>
      <c r="J31">
        <v>3.8199999999999998E-2</v>
      </c>
      <c r="K31">
        <v>0.15090000000000001</v>
      </c>
      <c r="L31">
        <v>0.1119</v>
      </c>
      <c r="M31">
        <v>6.3100000000000003E-2</v>
      </c>
      <c r="N31">
        <v>0.10970000000000001</v>
      </c>
      <c r="O31">
        <v>1.577478239977403</v>
      </c>
      <c r="P31">
        <v>1.618366604395868</v>
      </c>
      <c r="Q31">
        <v>1.6186249726711961</v>
      </c>
      <c r="R31">
        <v>1.619568115084612</v>
      </c>
      <c r="S31">
        <v>1.619572335864089</v>
      </c>
      <c r="T31">
        <v>1.619604459300312</v>
      </c>
      <c r="U31">
        <v>1.619606317443999</v>
      </c>
      <c r="V31">
        <v>1.619606317443999</v>
      </c>
    </row>
    <row r="32" spans="1:22" ht="15" customHeight="1" x14ac:dyDescent="0.25">
      <c r="A32" s="123"/>
      <c r="B32" s="3">
        <f t="shared" si="2"/>
        <v>27</v>
      </c>
      <c r="C32" s="3" t="s">
        <v>80</v>
      </c>
      <c r="D32" s="3">
        <v>13.5</v>
      </c>
      <c r="E32" s="3"/>
      <c r="F32" s="3"/>
      <c r="G32">
        <v>0.11</v>
      </c>
      <c r="H32">
        <v>5.2400000000000002E-2</v>
      </c>
      <c r="I32">
        <v>0.11409999999999999</v>
      </c>
      <c r="J32">
        <v>7.0400000000000004E-2</v>
      </c>
      <c r="K32">
        <v>0.1452</v>
      </c>
      <c r="L32">
        <v>0.1137</v>
      </c>
      <c r="M32">
        <v>5.3699999999999998E-2</v>
      </c>
      <c r="N32">
        <v>0.1011</v>
      </c>
      <c r="O32">
        <v>2.285093297659496</v>
      </c>
      <c r="P32">
        <v>2.291025597715183</v>
      </c>
      <c r="Q32">
        <v>2.2921818646021741</v>
      </c>
      <c r="R32">
        <v>2.2923944004788428</v>
      </c>
      <c r="S32">
        <v>2.295124986341686</v>
      </c>
      <c r="T32">
        <v>2.2954335424345782</v>
      </c>
      <c r="U32">
        <v>2.2954628611469761</v>
      </c>
      <c r="V32">
        <v>2.2954628611469761</v>
      </c>
    </row>
    <row r="33" spans="1:22" ht="15" customHeight="1" x14ac:dyDescent="0.25">
      <c r="A33" s="119"/>
      <c r="B33" s="120"/>
      <c r="C33" s="120"/>
      <c r="D33" s="121"/>
      <c r="E33" s="4" t="s">
        <v>114</v>
      </c>
      <c r="F33" s="4"/>
    </row>
    <row r="34" spans="1:22" ht="15" customHeight="1" x14ac:dyDescent="0.25">
      <c r="A34" s="122" t="s">
        <v>124</v>
      </c>
      <c r="B34" s="3">
        <f>B32+1</f>
        <v>28</v>
      </c>
      <c r="C34" s="3" t="s">
        <v>141</v>
      </c>
      <c r="D34" s="3">
        <v>9.5</v>
      </c>
      <c r="E34" s="3"/>
      <c r="F34" s="3"/>
      <c r="G34">
        <v>6.7500000000000004E-2</v>
      </c>
      <c r="H34">
        <v>9.4799999999999995E-2</v>
      </c>
      <c r="I34">
        <v>5.9900000000000002E-2</v>
      </c>
      <c r="J34">
        <v>1.8800000000000001E-2</v>
      </c>
      <c r="K34">
        <v>0.10290000000000001</v>
      </c>
      <c r="L34">
        <v>0.18</v>
      </c>
      <c r="M34">
        <v>7.1999999999999995E-2</v>
      </c>
      <c r="N34">
        <v>0.1195</v>
      </c>
      <c r="O34">
        <v>1.63038423995052</v>
      </c>
      <c r="P34">
        <v>1.6304060569503971</v>
      </c>
      <c r="Q34">
        <v>1.6336728459472381</v>
      </c>
      <c r="R34">
        <v>1.637196406818122</v>
      </c>
      <c r="S34">
        <v>1.6381150393937109</v>
      </c>
      <c r="T34">
        <v>1.638482303370463</v>
      </c>
      <c r="U34">
        <v>1.63848780970082</v>
      </c>
      <c r="V34">
        <v>1.63848780970082</v>
      </c>
    </row>
    <row r="35" spans="1:22" ht="15" customHeight="1" x14ac:dyDescent="0.25">
      <c r="A35" s="123"/>
      <c r="B35" s="3">
        <f t="shared" ref="B35:B42" si="3">B34+1</f>
        <v>29</v>
      </c>
      <c r="C35" s="3" t="s">
        <v>66</v>
      </c>
      <c r="D35" s="3">
        <v>4.5</v>
      </c>
      <c r="E35" s="3"/>
      <c r="F35" s="3"/>
      <c r="G35">
        <v>4.6199999999999998E-2</v>
      </c>
      <c r="H35">
        <v>0.1158</v>
      </c>
      <c r="I35">
        <v>4.2500000000000003E-2</v>
      </c>
      <c r="J35">
        <v>7.7999999999999996E-3</v>
      </c>
      <c r="K35">
        <v>0.1047</v>
      </c>
      <c r="L35">
        <v>0.1706</v>
      </c>
      <c r="M35">
        <v>6.8500000000000005E-2</v>
      </c>
      <c r="N35">
        <v>0.1159</v>
      </c>
      <c r="O35">
        <v>1.292564306162034</v>
      </c>
      <c r="P35">
        <v>1.296713019983234</v>
      </c>
      <c r="Q35">
        <v>1.2971710157453631</v>
      </c>
      <c r="R35">
        <v>1.303030203935021</v>
      </c>
      <c r="S35">
        <v>1.303354700536649</v>
      </c>
      <c r="T35">
        <v>1.303627626204847</v>
      </c>
      <c r="U35">
        <v>1.3038092089099971</v>
      </c>
      <c r="V35">
        <v>1.3038092089099971</v>
      </c>
    </row>
    <row r="36" spans="1:22" ht="15" customHeight="1" x14ac:dyDescent="0.25">
      <c r="A36" s="123"/>
      <c r="B36" s="3">
        <f t="shared" si="3"/>
        <v>30</v>
      </c>
      <c r="C36" s="3" t="s">
        <v>82</v>
      </c>
      <c r="D36" s="3">
        <v>7.5</v>
      </c>
      <c r="E36" s="3"/>
      <c r="F36" s="3"/>
      <c r="G36">
        <v>3.32E-2</v>
      </c>
      <c r="H36">
        <v>0.12889999999999999</v>
      </c>
      <c r="I36">
        <v>2.5600000000000001E-2</v>
      </c>
      <c r="J36">
        <v>2.0400000000000001E-2</v>
      </c>
      <c r="K36">
        <v>0.1077</v>
      </c>
      <c r="L36">
        <v>0.24510000000000001</v>
      </c>
      <c r="M36">
        <v>5.3199999999999997E-2</v>
      </c>
      <c r="N36">
        <v>0.10059999999999999</v>
      </c>
      <c r="O36">
        <v>1.114823918995923</v>
      </c>
      <c r="P36">
        <v>1.1163505922351951</v>
      </c>
      <c r="Q36">
        <v>1.133350573586333</v>
      </c>
      <c r="R36">
        <v>1.1381144373317931</v>
      </c>
      <c r="S36">
        <v>1.140068899007449</v>
      </c>
      <c r="T36">
        <v>1.1402344632123389</v>
      </c>
      <c r="U36">
        <v>1.140234605310998</v>
      </c>
      <c r="V36">
        <v>1.140234605310998</v>
      </c>
    </row>
    <row r="37" spans="1:22" ht="15" customHeight="1" x14ac:dyDescent="0.25">
      <c r="A37" s="123"/>
      <c r="B37" s="3">
        <f t="shared" si="3"/>
        <v>31</v>
      </c>
      <c r="C37" s="12" t="s">
        <v>18</v>
      </c>
      <c r="D37" s="3">
        <v>15.5</v>
      </c>
      <c r="E37" s="3"/>
      <c r="F37" s="3"/>
      <c r="G37">
        <v>3.7999999999999999E-2</v>
      </c>
      <c r="H37">
        <v>0.1244</v>
      </c>
      <c r="I37">
        <v>2.8299999999999999E-2</v>
      </c>
      <c r="J37">
        <v>1.8200000000000001E-2</v>
      </c>
      <c r="K37">
        <v>0.1081</v>
      </c>
      <c r="L37">
        <v>0.1832</v>
      </c>
      <c r="M37">
        <v>6.7000000000000004E-2</v>
      </c>
      <c r="N37">
        <v>0.1145</v>
      </c>
      <c r="O37">
        <v>1.257868251838083</v>
      </c>
      <c r="P37">
        <v>1.2606166170248629</v>
      </c>
      <c r="Q37">
        <v>1.2620457572901229</v>
      </c>
      <c r="R37">
        <v>1.269243505995058</v>
      </c>
      <c r="S37">
        <v>1.270975544663498</v>
      </c>
      <c r="T37">
        <v>1.2709978244966169</v>
      </c>
      <c r="U37">
        <v>1.2711669782672039</v>
      </c>
      <c r="V37">
        <v>1.2711669782672039</v>
      </c>
    </row>
    <row r="38" spans="1:22" ht="15" customHeight="1" x14ac:dyDescent="0.25">
      <c r="A38" s="123"/>
      <c r="B38" s="3">
        <f t="shared" si="3"/>
        <v>32</v>
      </c>
      <c r="C38" s="3" t="s">
        <v>23</v>
      </c>
      <c r="D38" s="3">
        <v>9</v>
      </c>
      <c r="E38" s="3"/>
      <c r="F38" s="3"/>
      <c r="G38">
        <v>6.6799999999999998E-2</v>
      </c>
      <c r="H38">
        <v>9.5299999999999996E-2</v>
      </c>
      <c r="I38">
        <v>5.6599999999999998E-2</v>
      </c>
      <c r="J38">
        <v>1.78E-2</v>
      </c>
      <c r="K38">
        <v>9.4799999999999995E-2</v>
      </c>
      <c r="L38">
        <v>0.1706</v>
      </c>
      <c r="M38">
        <v>6.0499999999999998E-2</v>
      </c>
      <c r="N38">
        <v>0.1079</v>
      </c>
      <c r="O38">
        <v>1.3988199731118089</v>
      </c>
      <c r="P38">
        <v>1.4004822635715619</v>
      </c>
      <c r="Q38">
        <v>1.4071069116146671</v>
      </c>
      <c r="R38">
        <v>1.414321503317018</v>
      </c>
      <c r="S38">
        <v>1.417555093547981</v>
      </c>
      <c r="T38">
        <v>1.4175922046369041</v>
      </c>
      <c r="U38">
        <v>1.4176269161199779</v>
      </c>
      <c r="V38">
        <v>1.4176269161199779</v>
      </c>
    </row>
    <row r="39" spans="1:22" ht="15" customHeight="1" x14ac:dyDescent="0.25">
      <c r="A39" s="123"/>
      <c r="B39" s="3">
        <f t="shared" si="3"/>
        <v>33</v>
      </c>
      <c r="C39" s="3" t="s">
        <v>64</v>
      </c>
      <c r="D39" s="3">
        <v>4.5</v>
      </c>
      <c r="E39" s="3"/>
      <c r="F39" s="3"/>
      <c r="G39">
        <v>5.3499999999999999E-2</v>
      </c>
      <c r="H39">
        <v>0.1086</v>
      </c>
      <c r="I39">
        <v>5.21E-2</v>
      </c>
      <c r="J39">
        <v>1.0200000000000001E-2</v>
      </c>
      <c r="K39">
        <v>7.9899999999999999E-2</v>
      </c>
      <c r="L39">
        <v>0.22040000000000001</v>
      </c>
      <c r="M39">
        <v>5.2299999999999999E-2</v>
      </c>
      <c r="N39">
        <v>9.9699999999999997E-2</v>
      </c>
      <c r="O39">
        <v>1.397323894480013</v>
      </c>
      <c r="P39">
        <v>1.400851560064081</v>
      </c>
      <c r="Q39">
        <v>1.4024897126368601</v>
      </c>
      <c r="R39">
        <v>1.4034241761217729</v>
      </c>
      <c r="S39">
        <v>1.4046224258588249</v>
      </c>
      <c r="T39">
        <v>1.404953050604371</v>
      </c>
      <c r="U39">
        <v>1.404972179179365</v>
      </c>
      <c r="V39">
        <v>1.404972179179365</v>
      </c>
    </row>
    <row r="40" spans="1:22" ht="15" customHeight="1" x14ac:dyDescent="0.25">
      <c r="A40" s="123"/>
      <c r="B40" s="3">
        <f t="shared" si="3"/>
        <v>34</v>
      </c>
      <c r="C40" s="3" t="s">
        <v>22</v>
      </c>
      <c r="D40" s="3">
        <v>7</v>
      </c>
      <c r="E40" s="5"/>
      <c r="F40" s="5"/>
      <c r="G40">
        <v>3.2800000000000003E-2</v>
      </c>
      <c r="H40">
        <v>0.12920000000000001</v>
      </c>
      <c r="I40">
        <v>3.4599999999999999E-2</v>
      </c>
      <c r="J40">
        <v>9.2999999999999992E-3</v>
      </c>
      <c r="K40">
        <v>8.9800000000000005E-2</v>
      </c>
      <c r="L40">
        <v>0.19209999999999999</v>
      </c>
      <c r="M40">
        <v>4.9200000000000001E-2</v>
      </c>
      <c r="N40">
        <v>9.6000000000000002E-2</v>
      </c>
      <c r="O40">
        <v>1.3999784864783611</v>
      </c>
      <c r="P40">
        <v>1.400019793555362</v>
      </c>
      <c r="Q40">
        <v>1.403945335493838</v>
      </c>
      <c r="R40">
        <v>1.4040841823569441</v>
      </c>
      <c r="S40">
        <v>1.404094359419175</v>
      </c>
      <c r="T40">
        <v>1.404132905993366</v>
      </c>
      <c r="U40">
        <v>1.404132946037757</v>
      </c>
      <c r="V40">
        <v>1.404132946037757</v>
      </c>
    </row>
    <row r="41" spans="1:22" ht="15" customHeight="1" x14ac:dyDescent="0.25">
      <c r="A41" s="123"/>
      <c r="B41" s="3">
        <f t="shared" si="3"/>
        <v>35</v>
      </c>
      <c r="C41" s="3" t="s">
        <v>39</v>
      </c>
      <c r="D41" s="3">
        <v>6</v>
      </c>
      <c r="E41" s="5"/>
      <c r="F41" s="5"/>
      <c r="G41">
        <v>6.7599999999999993E-2</v>
      </c>
      <c r="H41">
        <v>9.4500000000000001E-2</v>
      </c>
      <c r="I41">
        <v>6.3399999999999998E-2</v>
      </c>
      <c r="J41">
        <v>2.1299999999999999E-2</v>
      </c>
      <c r="K41">
        <v>8.4699999999999998E-2</v>
      </c>
      <c r="L41">
        <v>0.21790000000000001</v>
      </c>
      <c r="M41">
        <v>5.21E-2</v>
      </c>
      <c r="N41">
        <v>9.9299999999999999E-2</v>
      </c>
      <c r="O41">
        <v>1.7284408385097461</v>
      </c>
      <c r="P41">
        <v>1.736122226112258</v>
      </c>
      <c r="Q41">
        <v>1.7379462964694219</v>
      </c>
      <c r="R41">
        <v>1.7379948940136549</v>
      </c>
      <c r="S41">
        <v>1.7380248058150229</v>
      </c>
      <c r="T41">
        <v>1.738169000467656</v>
      </c>
      <c r="U41">
        <v>1.7382183463041101</v>
      </c>
      <c r="V41">
        <v>1.7382183463041101</v>
      </c>
    </row>
    <row r="42" spans="1:22" ht="15" customHeight="1" x14ac:dyDescent="0.25">
      <c r="A42" s="123"/>
      <c r="B42" s="6">
        <f t="shared" si="3"/>
        <v>36</v>
      </c>
      <c r="C42" s="6" t="s">
        <v>40</v>
      </c>
      <c r="D42" s="6">
        <v>3</v>
      </c>
      <c r="E42" s="7"/>
      <c r="F42" s="7"/>
      <c r="G42">
        <v>6.5600000000000006E-2</v>
      </c>
      <c r="H42">
        <v>9.64E-2</v>
      </c>
      <c r="I42">
        <v>6.8699999999999997E-2</v>
      </c>
      <c r="J42">
        <v>2.52E-2</v>
      </c>
      <c r="K42">
        <v>0.1183</v>
      </c>
      <c r="L42">
        <v>0.20930000000000001</v>
      </c>
      <c r="M42">
        <v>6.6000000000000003E-2</v>
      </c>
      <c r="N42">
        <v>0.1132</v>
      </c>
      <c r="O42">
        <v>1.8919011731161921</v>
      </c>
      <c r="P42">
        <v>1.8932290213350591</v>
      </c>
      <c r="Q42">
        <v>1.8958777322668869</v>
      </c>
      <c r="R42">
        <v>1.895881783009179</v>
      </c>
      <c r="S42">
        <v>1.897104899991904</v>
      </c>
      <c r="T42">
        <v>1.897104932109273</v>
      </c>
      <c r="U42">
        <v>1.8971859102278901</v>
      </c>
      <c r="V42">
        <v>1.8971859102278901</v>
      </c>
    </row>
    <row r="43" spans="1:22" ht="15" customHeight="1" x14ac:dyDescent="0.25">
      <c r="A43" s="119"/>
      <c r="B43" s="120"/>
      <c r="C43" s="120"/>
      <c r="D43" s="121"/>
      <c r="E43" s="4"/>
      <c r="F43" s="8"/>
      <c r="G43" s="9"/>
      <c r="H43" s="10"/>
      <c r="I43" s="10"/>
      <c r="J43" s="10"/>
      <c r="K43" s="10"/>
      <c r="L43" s="10"/>
      <c r="M43" s="10"/>
      <c r="N43" s="11"/>
    </row>
  </sheetData>
  <mergeCells count="15">
    <mergeCell ref="O1:V1"/>
    <mergeCell ref="O2:V2"/>
    <mergeCell ref="A33:D33"/>
    <mergeCell ref="A34:A42"/>
    <mergeCell ref="A43:D43"/>
    <mergeCell ref="A4:A12"/>
    <mergeCell ref="A13:D13"/>
    <mergeCell ref="A14:A22"/>
    <mergeCell ref="A23:D23"/>
    <mergeCell ref="A24:A3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3"/>
  <sheetViews>
    <sheetView zoomScale="60" zoomScaleNormal="60" workbookViewId="0">
      <selection activeCell="N29" sqref="N29"/>
    </sheetView>
  </sheetViews>
  <sheetFormatPr baseColWidth="10" defaultColWidth="8.88671875" defaultRowHeight="13.2" x14ac:dyDescent="0.25"/>
  <cols>
    <col min="1" max="1" width="11.5546875" style="15" customWidth="1"/>
    <col min="2" max="2" width="18.109375" style="15" customWidth="1"/>
    <col min="3" max="3" width="11.5546875" style="15" customWidth="1"/>
    <col min="4" max="4" width="17.33203125" style="15" customWidth="1"/>
    <col min="5" max="5" width="23" style="15" customWidth="1"/>
    <col min="6" max="6" width="14.6640625" style="15" customWidth="1"/>
    <col min="7" max="1025" width="11.5546875" style="15" customWidth="1"/>
  </cols>
  <sheetData>
    <row r="1" spans="1:22" ht="17.399999999999999" customHeight="1" x14ac:dyDescent="0.3">
      <c r="G1" s="124" t="s">
        <v>0</v>
      </c>
      <c r="H1" s="125"/>
      <c r="I1" s="125"/>
      <c r="J1" s="125"/>
      <c r="K1" s="125"/>
      <c r="L1" s="125"/>
      <c r="M1" s="125"/>
      <c r="N1" s="126"/>
      <c r="O1" s="117" t="s">
        <v>1</v>
      </c>
      <c r="P1" s="118"/>
      <c r="Q1" s="118"/>
      <c r="R1" s="118"/>
      <c r="S1" s="118"/>
      <c r="T1" s="118"/>
      <c r="U1" s="118"/>
      <c r="V1" s="118"/>
    </row>
    <row r="2" spans="1:22" ht="17.399999999999999" customHeight="1" x14ac:dyDescent="0.3">
      <c r="G2" s="127" t="s">
        <v>2</v>
      </c>
      <c r="H2" s="121"/>
      <c r="I2" s="128" t="s">
        <v>3</v>
      </c>
      <c r="J2" s="121"/>
      <c r="K2" s="128" t="s">
        <v>4</v>
      </c>
      <c r="L2" s="121"/>
      <c r="M2" s="128" t="s">
        <v>5</v>
      </c>
      <c r="N2" s="121"/>
      <c r="O2" s="117" t="s">
        <v>6</v>
      </c>
      <c r="P2" s="118"/>
      <c r="Q2" s="118"/>
      <c r="R2" s="118"/>
      <c r="S2" s="118"/>
      <c r="T2" s="118"/>
      <c r="U2" s="118"/>
      <c r="V2" s="118"/>
    </row>
    <row r="3" spans="1:22" ht="17.399999999999999" customHeight="1" x14ac:dyDescent="0.3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2" t="s">
        <v>13</v>
      </c>
      <c r="H3" s="1" t="s">
        <v>14</v>
      </c>
      <c r="I3" s="1" t="s">
        <v>13</v>
      </c>
      <c r="J3" s="1" t="s">
        <v>14</v>
      </c>
      <c r="K3" s="1" t="s">
        <v>13</v>
      </c>
      <c r="L3" s="1" t="s">
        <v>14</v>
      </c>
      <c r="M3" s="1" t="s">
        <v>13</v>
      </c>
      <c r="N3" s="1" t="s">
        <v>14</v>
      </c>
      <c r="O3" s="16">
        <v>2</v>
      </c>
      <c r="P3" s="16">
        <v>3</v>
      </c>
      <c r="Q3" s="16">
        <v>4</v>
      </c>
      <c r="R3" s="16">
        <v>5</v>
      </c>
      <c r="S3" s="16">
        <v>6</v>
      </c>
      <c r="T3" s="16">
        <v>7</v>
      </c>
      <c r="U3" s="16">
        <v>8</v>
      </c>
      <c r="V3" s="16">
        <v>9</v>
      </c>
    </row>
    <row r="4" spans="1:22" ht="15" customHeight="1" x14ac:dyDescent="0.25">
      <c r="A4" s="122" t="s">
        <v>124</v>
      </c>
      <c r="B4" s="3">
        <v>1</v>
      </c>
      <c r="C4" s="3" t="s">
        <v>105</v>
      </c>
      <c r="D4" s="3">
        <v>30</v>
      </c>
      <c r="E4" s="3"/>
      <c r="F4" s="3"/>
      <c r="G4">
        <v>1.4800000000000001E-2</v>
      </c>
      <c r="H4">
        <v>0.14729999999999999</v>
      </c>
      <c r="I4">
        <v>2.8199999999999999E-2</v>
      </c>
      <c r="J4">
        <v>1.8700000000000001E-2</v>
      </c>
      <c r="K4">
        <v>5.7200000000000001E-2</v>
      </c>
      <c r="L4">
        <v>0.218</v>
      </c>
      <c r="M4">
        <v>3.44E-2</v>
      </c>
      <c r="N4">
        <v>8.1699999999999995E-2</v>
      </c>
      <c r="O4">
        <v>0.53993040051507113</v>
      </c>
      <c r="P4">
        <v>0.58120052636745312</v>
      </c>
      <c r="Q4">
        <v>0.60170022165528825</v>
      </c>
      <c r="R4">
        <v>0.63357346046450458</v>
      </c>
      <c r="S4">
        <v>0.63666362307871294</v>
      </c>
      <c r="T4">
        <v>0.6414784873975814</v>
      </c>
      <c r="U4">
        <v>0.64181027797459245</v>
      </c>
      <c r="V4">
        <v>0.64181027797459245</v>
      </c>
    </row>
    <row r="5" spans="1:22" ht="15" customHeight="1" x14ac:dyDescent="0.25">
      <c r="A5" s="123"/>
      <c r="B5" s="3">
        <f t="shared" ref="B5:B12" si="0">B4+1</f>
        <v>2</v>
      </c>
      <c r="C5" s="3" t="s">
        <v>91</v>
      </c>
      <c r="D5" s="3">
        <v>15.5</v>
      </c>
      <c r="E5" s="3"/>
      <c r="F5" s="3"/>
      <c r="G5">
        <v>3.9399999999999998E-2</v>
      </c>
      <c r="H5">
        <v>0.1229</v>
      </c>
      <c r="I5">
        <v>5.7099999999999998E-2</v>
      </c>
      <c r="J5">
        <v>1.41E-2</v>
      </c>
      <c r="K5">
        <v>5.5300000000000002E-2</v>
      </c>
      <c r="L5">
        <v>0.2049</v>
      </c>
      <c r="M5">
        <v>6.5799999999999997E-2</v>
      </c>
      <c r="N5">
        <v>0.11169999999999999</v>
      </c>
      <c r="O5">
        <v>1.2552669043661351</v>
      </c>
      <c r="P5">
        <v>1.2561307949366101</v>
      </c>
      <c r="Q5">
        <v>1.2596328016217719</v>
      </c>
      <c r="R5">
        <v>1.260028931822496</v>
      </c>
      <c r="S5">
        <v>1.266708951376923</v>
      </c>
      <c r="T5">
        <v>1.2679056501933119</v>
      </c>
      <c r="U5">
        <v>1.2681746946693131</v>
      </c>
      <c r="V5">
        <v>1.2681746946693131</v>
      </c>
    </row>
    <row r="6" spans="1:22" ht="15" customHeight="1" x14ac:dyDescent="0.25">
      <c r="A6" s="123"/>
      <c r="B6" s="3">
        <f t="shared" si="0"/>
        <v>3</v>
      </c>
      <c r="C6" s="3" t="s">
        <v>37</v>
      </c>
      <c r="D6" s="3">
        <v>5.5</v>
      </c>
      <c r="E6" s="3"/>
      <c r="F6" s="3"/>
      <c r="G6">
        <v>3.8300000000000001E-2</v>
      </c>
      <c r="H6">
        <v>0.1241</v>
      </c>
      <c r="I6">
        <v>5.7000000000000002E-2</v>
      </c>
      <c r="J6">
        <v>1.4E-2</v>
      </c>
      <c r="K6">
        <v>8.8599999999999998E-2</v>
      </c>
      <c r="L6">
        <v>0.22359999999999999</v>
      </c>
      <c r="M6">
        <v>7.17E-2</v>
      </c>
      <c r="N6">
        <v>0.11650000000000001</v>
      </c>
      <c r="O6">
        <v>1.4790585593082579</v>
      </c>
      <c r="P6">
        <v>1.4842353762103251</v>
      </c>
      <c r="Q6">
        <v>1.494388216836348</v>
      </c>
      <c r="R6">
        <v>1.49878165891251</v>
      </c>
      <c r="S6">
        <v>1.513001796649474</v>
      </c>
      <c r="T6">
        <v>1.5133238784038161</v>
      </c>
      <c r="U6">
        <v>1.514017714442951</v>
      </c>
      <c r="V6">
        <v>1.514017714442951</v>
      </c>
    </row>
    <row r="7" spans="1:22" ht="15" customHeight="1" x14ac:dyDescent="0.25">
      <c r="A7" s="123"/>
      <c r="B7" s="3">
        <f t="shared" si="0"/>
        <v>4</v>
      </c>
      <c r="C7" s="3" t="s">
        <v>22</v>
      </c>
      <c r="D7" s="3">
        <v>3</v>
      </c>
      <c r="E7" s="3"/>
      <c r="F7" s="3"/>
      <c r="G7">
        <v>3.9600000000000003E-2</v>
      </c>
      <c r="H7">
        <v>0.1225</v>
      </c>
      <c r="I7">
        <v>5.3400000000000003E-2</v>
      </c>
      <c r="J7">
        <v>1.0200000000000001E-2</v>
      </c>
      <c r="K7">
        <v>6.3500000000000001E-2</v>
      </c>
      <c r="L7">
        <v>0.1993</v>
      </c>
      <c r="M7">
        <v>4.7899999999999998E-2</v>
      </c>
      <c r="N7">
        <v>9.35E-2</v>
      </c>
      <c r="O7">
        <v>1.1602427284612331</v>
      </c>
      <c r="P7">
        <v>1.1605007540806409</v>
      </c>
      <c r="Q7">
        <v>1.1618376321345021</v>
      </c>
      <c r="R7">
        <v>1.1704425457319869</v>
      </c>
      <c r="S7">
        <v>1.174620771510732</v>
      </c>
      <c r="T7">
        <v>1.1746254095584909</v>
      </c>
      <c r="U7">
        <v>1.1746370798203749</v>
      </c>
      <c r="V7">
        <v>1.1746370798203749</v>
      </c>
    </row>
    <row r="8" spans="1:22" ht="15" customHeight="1" x14ac:dyDescent="0.25">
      <c r="A8" s="123"/>
      <c r="B8" s="3">
        <f t="shared" si="0"/>
        <v>5</v>
      </c>
      <c r="C8" s="3" t="s">
        <v>37</v>
      </c>
      <c r="D8" s="3">
        <v>8.5</v>
      </c>
      <c r="E8" s="3"/>
      <c r="F8" s="3"/>
      <c r="G8">
        <v>4.65E-2</v>
      </c>
      <c r="H8">
        <v>0.1158</v>
      </c>
      <c r="I8">
        <v>6.0299999999999999E-2</v>
      </c>
      <c r="J8">
        <v>1.6500000000000001E-2</v>
      </c>
      <c r="K8">
        <v>7.7200000000000005E-2</v>
      </c>
      <c r="L8">
        <v>0.1797</v>
      </c>
      <c r="M8">
        <v>5.5300000000000002E-2</v>
      </c>
      <c r="N8">
        <v>0.10199999999999999</v>
      </c>
      <c r="O8">
        <v>1.3150689618228559</v>
      </c>
      <c r="P8">
        <v>1.338063430732352</v>
      </c>
      <c r="Q8">
        <v>1.341142782314432</v>
      </c>
      <c r="R8">
        <v>1.341145457943677</v>
      </c>
      <c r="S8">
        <v>1.341729418914664</v>
      </c>
      <c r="T8">
        <v>1.3417498656569979</v>
      </c>
      <c r="U8">
        <v>1.3424268040692371</v>
      </c>
      <c r="V8">
        <v>1.3424268040692371</v>
      </c>
    </row>
    <row r="9" spans="1:22" ht="15" customHeight="1" x14ac:dyDescent="0.25">
      <c r="A9" s="123"/>
      <c r="B9" s="3">
        <f t="shared" si="0"/>
        <v>6</v>
      </c>
      <c r="C9" s="3" t="s">
        <v>52</v>
      </c>
      <c r="D9" s="3">
        <v>7.5</v>
      </c>
      <c r="E9" s="3"/>
      <c r="F9" s="3"/>
      <c r="G9">
        <v>6.1800000000000001E-2</v>
      </c>
      <c r="H9">
        <v>0.1002</v>
      </c>
      <c r="I9">
        <v>7.1199999999999999E-2</v>
      </c>
      <c r="J9">
        <v>2.7400000000000001E-2</v>
      </c>
      <c r="K9">
        <v>7.8799999999999995E-2</v>
      </c>
      <c r="L9">
        <v>0.2084</v>
      </c>
      <c r="M9">
        <v>1.44E-2</v>
      </c>
      <c r="N9">
        <v>6.13E-2</v>
      </c>
      <c r="O9">
        <v>1.468484597245941</v>
      </c>
      <c r="P9">
        <v>1.515358132223444</v>
      </c>
      <c r="Q9">
        <v>1.544843749699593</v>
      </c>
      <c r="R9">
        <v>1.54513080509295</v>
      </c>
      <c r="S9">
        <v>1.5457107584017089</v>
      </c>
      <c r="T9">
        <v>1.545968015736316</v>
      </c>
      <c r="U9">
        <v>1.54596956661268</v>
      </c>
      <c r="V9">
        <v>1.54596956661268</v>
      </c>
    </row>
    <row r="10" spans="1:22" ht="15" customHeight="1" x14ac:dyDescent="0.25">
      <c r="A10" s="123"/>
      <c r="B10" s="3">
        <f t="shared" si="0"/>
        <v>7</v>
      </c>
      <c r="C10" s="3" t="s">
        <v>40</v>
      </c>
      <c r="D10" s="3">
        <v>8</v>
      </c>
      <c r="E10" s="3"/>
      <c r="F10" s="3"/>
      <c r="G10">
        <v>6.0299999999999999E-2</v>
      </c>
      <c r="H10">
        <v>0.1019</v>
      </c>
      <c r="I10">
        <v>7.5499999999999998E-2</v>
      </c>
      <c r="J10">
        <v>3.1699999999999999E-2</v>
      </c>
      <c r="K10">
        <v>8.7599999999999997E-2</v>
      </c>
      <c r="L10">
        <v>0.1807</v>
      </c>
      <c r="M10">
        <v>3.2899999999999999E-2</v>
      </c>
      <c r="N10">
        <v>7.6799999999999993E-2</v>
      </c>
      <c r="O10">
        <v>1.5825743271773829</v>
      </c>
      <c r="P10">
        <v>1.5835353821643781</v>
      </c>
      <c r="Q10">
        <v>1.585351292319392</v>
      </c>
      <c r="R10">
        <v>1.590898554075546</v>
      </c>
      <c r="S10">
        <v>1.590985218804579</v>
      </c>
      <c r="T10">
        <v>1.59103242777145</v>
      </c>
      <c r="U10">
        <v>1.591456253598998</v>
      </c>
      <c r="V10">
        <v>1.591456253598998</v>
      </c>
    </row>
    <row r="11" spans="1:22" ht="15" customHeight="1" x14ac:dyDescent="0.25">
      <c r="A11" s="123"/>
      <c r="B11" s="3">
        <f t="shared" si="0"/>
        <v>8</v>
      </c>
      <c r="C11" s="3" t="s">
        <v>96</v>
      </c>
      <c r="D11" s="3">
        <v>13</v>
      </c>
      <c r="E11" s="3"/>
      <c r="F11" s="3"/>
      <c r="G11">
        <v>5.0500000000000003E-2</v>
      </c>
      <c r="H11">
        <v>0.1116</v>
      </c>
      <c r="I11">
        <v>5.62E-2</v>
      </c>
      <c r="J11">
        <v>1.2800000000000001E-2</v>
      </c>
      <c r="K11">
        <v>0.11559999999999999</v>
      </c>
      <c r="L11">
        <v>0.23280000000000001</v>
      </c>
      <c r="M11">
        <v>1.6E-2</v>
      </c>
      <c r="N11">
        <v>3.2500000000000001E-2</v>
      </c>
      <c r="O11">
        <v>1.3668188579433589</v>
      </c>
      <c r="P11">
        <v>1.372926135741436</v>
      </c>
      <c r="Q11">
        <v>1.4229170224395311</v>
      </c>
      <c r="R11">
        <v>1.434023236307318</v>
      </c>
      <c r="S11">
        <v>1.439763994762415</v>
      </c>
      <c r="T11">
        <v>1.4401534822207871</v>
      </c>
      <c r="U11">
        <v>1.440739648111814</v>
      </c>
      <c r="V11">
        <v>1.440739648111814</v>
      </c>
    </row>
    <row r="12" spans="1:22" ht="15" customHeight="1" x14ac:dyDescent="0.25">
      <c r="A12" s="123"/>
      <c r="B12" s="3">
        <f t="shared" si="0"/>
        <v>9</v>
      </c>
      <c r="C12" s="3" t="s">
        <v>142</v>
      </c>
      <c r="D12" s="3">
        <v>16.5</v>
      </c>
      <c r="E12" s="3"/>
      <c r="F12" s="3"/>
      <c r="G12">
        <v>3.6400000000000002E-2</v>
      </c>
      <c r="H12">
        <v>0.12559999999999999</v>
      </c>
      <c r="I12">
        <v>4.4600000000000001E-2</v>
      </c>
      <c r="J12">
        <v>2.3999999999999998E-3</v>
      </c>
      <c r="K12">
        <v>6.5799999999999997E-2</v>
      </c>
      <c r="L12">
        <v>0.23119999999999999</v>
      </c>
      <c r="M12">
        <v>2.63E-2</v>
      </c>
      <c r="N12">
        <v>6.6699999999999995E-2</v>
      </c>
      <c r="O12">
        <v>1.0100771042801879</v>
      </c>
      <c r="P12">
        <v>1.0737755458685649</v>
      </c>
      <c r="Q12">
        <v>1.088899071093905</v>
      </c>
      <c r="R12">
        <v>1.090351670544107</v>
      </c>
      <c r="S12">
        <v>1.091166814508455</v>
      </c>
      <c r="T12">
        <v>1.0957519675496321</v>
      </c>
      <c r="U12">
        <v>1.0957615930662541</v>
      </c>
      <c r="V12">
        <v>1.0957615930662541</v>
      </c>
    </row>
    <row r="13" spans="1:22" ht="15" customHeight="1" x14ac:dyDescent="0.25">
      <c r="A13" s="119"/>
      <c r="B13" s="120"/>
      <c r="C13" s="120"/>
      <c r="D13" s="121"/>
      <c r="E13" s="4" t="s">
        <v>119</v>
      </c>
      <c r="F13" s="4"/>
    </row>
    <row r="14" spans="1:22" ht="15" customHeight="1" x14ac:dyDescent="0.25">
      <c r="A14" s="122" t="s">
        <v>124</v>
      </c>
      <c r="B14" s="3">
        <f>B12+1</f>
        <v>10</v>
      </c>
      <c r="C14" s="3" t="s">
        <v>56</v>
      </c>
      <c r="D14" s="3">
        <v>1.5</v>
      </c>
      <c r="E14" s="3"/>
      <c r="F14" s="3"/>
      <c r="G14">
        <v>1.2E-2</v>
      </c>
      <c r="H14">
        <v>0.1502</v>
      </c>
      <c r="I14">
        <v>5.1000000000000004E-3</v>
      </c>
      <c r="J14">
        <v>3.9699999999999999E-2</v>
      </c>
      <c r="K14">
        <v>9.1300000000000006E-2</v>
      </c>
      <c r="L14">
        <v>0.27029999999999998</v>
      </c>
      <c r="M14">
        <v>6.7100000000000007E-2</v>
      </c>
      <c r="N14">
        <v>0.02</v>
      </c>
      <c r="O14">
        <v>0.74535335506262901</v>
      </c>
      <c r="P14">
        <v>0.78012855182902663</v>
      </c>
      <c r="Q14">
        <v>0.80279632202684614</v>
      </c>
      <c r="R14">
        <v>0.84901750563103195</v>
      </c>
      <c r="S14">
        <v>0.84903265662655047</v>
      </c>
      <c r="T14">
        <v>0.85715372189545069</v>
      </c>
      <c r="U14">
        <v>0.85741251829167275</v>
      </c>
      <c r="V14">
        <v>0.85741251829167275</v>
      </c>
    </row>
    <row r="15" spans="1:22" ht="15" customHeight="1" x14ac:dyDescent="0.25">
      <c r="A15" s="123"/>
      <c r="B15" s="3">
        <f t="shared" ref="B15:B22" si="1">B14+1</f>
        <v>11</v>
      </c>
      <c r="C15" s="3" t="s">
        <v>34</v>
      </c>
      <c r="D15" s="3">
        <v>15.5</v>
      </c>
      <c r="E15" s="3"/>
      <c r="F15" s="3"/>
      <c r="G15">
        <v>2.4799999999999999E-2</v>
      </c>
      <c r="H15">
        <v>0.13719999999999999</v>
      </c>
      <c r="I15">
        <v>2.8500000000000001E-2</v>
      </c>
      <c r="J15">
        <v>1.54E-2</v>
      </c>
      <c r="K15">
        <v>6.7100000000000007E-2</v>
      </c>
      <c r="L15">
        <v>0.25769999999999998</v>
      </c>
      <c r="M15">
        <v>0.1074</v>
      </c>
      <c r="N15">
        <v>6.1199999999999997E-2</v>
      </c>
      <c r="O15">
        <v>1.073599227090541</v>
      </c>
      <c r="P15">
        <v>1.079939737888626</v>
      </c>
      <c r="Q15">
        <v>1.122322644708361</v>
      </c>
      <c r="R15">
        <v>1.123948599417018</v>
      </c>
      <c r="S15">
        <v>1.1254710038509379</v>
      </c>
      <c r="T15">
        <v>1.12763702083267</v>
      </c>
      <c r="U15">
        <v>1.1277126017562249</v>
      </c>
      <c r="V15">
        <v>1.1277126017562249</v>
      </c>
    </row>
    <row r="16" spans="1:22" ht="15" customHeight="1" x14ac:dyDescent="0.25">
      <c r="A16" s="123"/>
      <c r="B16" s="3">
        <f t="shared" si="1"/>
        <v>12</v>
      </c>
      <c r="C16" s="3" t="s">
        <v>36</v>
      </c>
      <c r="D16" s="3">
        <v>13</v>
      </c>
      <c r="E16" s="3"/>
      <c r="F16" s="3"/>
      <c r="G16">
        <v>4.7300000000000002E-2</v>
      </c>
      <c r="H16">
        <v>0.1147</v>
      </c>
      <c r="I16">
        <v>5.5E-2</v>
      </c>
      <c r="J16">
        <v>1.11E-2</v>
      </c>
      <c r="K16">
        <v>7.6200000000000004E-2</v>
      </c>
      <c r="L16">
        <v>0.25409999999999999</v>
      </c>
      <c r="M16">
        <v>9.3899999999999997E-2</v>
      </c>
      <c r="N16">
        <v>4.6699999999999998E-2</v>
      </c>
      <c r="O16">
        <v>1.4428239551847619</v>
      </c>
      <c r="P16">
        <v>1.465615006884782</v>
      </c>
      <c r="Q16">
        <v>1.4899571188999841</v>
      </c>
      <c r="R16">
        <v>1.494801993936806</v>
      </c>
      <c r="S16">
        <v>1.494849515442763</v>
      </c>
      <c r="T16">
        <v>1.494952537857609</v>
      </c>
      <c r="U16">
        <v>1.495338685115118</v>
      </c>
      <c r="V16">
        <v>1.495338685115118</v>
      </c>
    </row>
    <row r="17" spans="1:22" ht="15" customHeight="1" x14ac:dyDescent="0.25">
      <c r="A17" s="123"/>
      <c r="B17" s="3">
        <f t="shared" si="1"/>
        <v>13</v>
      </c>
      <c r="C17" s="3" t="s">
        <v>79</v>
      </c>
      <c r="D17" s="3">
        <v>3.5</v>
      </c>
      <c r="E17" s="3"/>
      <c r="F17" s="3"/>
      <c r="G17">
        <v>4.82E-2</v>
      </c>
      <c r="H17">
        <v>0.1139</v>
      </c>
      <c r="I17">
        <v>5.4899999999999997E-2</v>
      </c>
      <c r="J17">
        <v>1.0999999999999999E-2</v>
      </c>
      <c r="K17">
        <v>7.6700000000000004E-2</v>
      </c>
      <c r="L17">
        <v>0.2306</v>
      </c>
      <c r="M17">
        <v>0.1022</v>
      </c>
      <c r="N17">
        <v>5.4800000000000001E-2</v>
      </c>
      <c r="O17">
        <v>1.4024357612809899</v>
      </c>
      <c r="P17">
        <v>1.4465581401138861</v>
      </c>
      <c r="Q17">
        <v>1.520506968230372</v>
      </c>
      <c r="R17">
        <v>1.523874099338935</v>
      </c>
      <c r="S17">
        <v>1.524111938370782</v>
      </c>
      <c r="T17">
        <v>1.524177619002349</v>
      </c>
      <c r="U17">
        <v>1.5241828871029159</v>
      </c>
      <c r="V17">
        <v>1.5241828871029159</v>
      </c>
    </row>
    <row r="18" spans="1:22" ht="15" customHeight="1" x14ac:dyDescent="0.25">
      <c r="A18" s="123"/>
      <c r="B18" s="3">
        <f t="shared" si="1"/>
        <v>14</v>
      </c>
      <c r="C18" s="3" t="s">
        <v>53</v>
      </c>
      <c r="D18" s="3">
        <v>5.5</v>
      </c>
      <c r="E18" s="3"/>
      <c r="F18" s="3"/>
      <c r="G18">
        <v>3.4500000000000003E-2</v>
      </c>
      <c r="H18">
        <v>0.1275</v>
      </c>
      <c r="I18">
        <v>3.6700000000000003E-2</v>
      </c>
      <c r="J18">
        <v>7.3000000000000001E-3</v>
      </c>
      <c r="K18">
        <v>9.64E-2</v>
      </c>
      <c r="L18">
        <v>0.2351</v>
      </c>
      <c r="M18">
        <v>0.1207</v>
      </c>
      <c r="N18">
        <v>7.6100000000000001E-2</v>
      </c>
      <c r="O18">
        <v>1.2398626277958611</v>
      </c>
      <c r="P18">
        <v>1.2620007104966371</v>
      </c>
      <c r="Q18">
        <v>1.304312965900454</v>
      </c>
      <c r="R18">
        <v>1.3043156594568079</v>
      </c>
      <c r="S18">
        <v>1.312195623120527</v>
      </c>
      <c r="T18">
        <v>1.3128341103736869</v>
      </c>
      <c r="U18">
        <v>1.3130263933722801</v>
      </c>
      <c r="V18">
        <v>1.3130263933722801</v>
      </c>
    </row>
    <row r="19" spans="1:22" ht="15" customHeight="1" x14ac:dyDescent="0.25">
      <c r="A19" s="123"/>
      <c r="B19" s="3">
        <f t="shared" si="1"/>
        <v>15</v>
      </c>
      <c r="C19" s="3" t="s">
        <v>79</v>
      </c>
      <c r="D19" s="3">
        <v>8.5</v>
      </c>
      <c r="E19" s="3"/>
      <c r="F19" s="3"/>
      <c r="G19">
        <v>8.7599999999999997E-2</v>
      </c>
      <c r="H19">
        <v>7.4399999999999994E-2</v>
      </c>
      <c r="I19">
        <v>9.5799999999999996E-2</v>
      </c>
      <c r="J19">
        <v>5.21E-2</v>
      </c>
      <c r="K19">
        <v>9.0200000000000002E-2</v>
      </c>
      <c r="L19">
        <v>0.23080000000000001</v>
      </c>
      <c r="M19">
        <v>9.1200000000000003E-2</v>
      </c>
      <c r="N19">
        <v>4.41E-2</v>
      </c>
      <c r="O19">
        <v>2.1918846720276388</v>
      </c>
      <c r="P19">
        <v>2.195577982512098</v>
      </c>
      <c r="Q19">
        <v>2.2067534143997172</v>
      </c>
      <c r="R19">
        <v>2.2068060362482931</v>
      </c>
      <c r="S19">
        <v>2.2068185527009421</v>
      </c>
      <c r="T19">
        <v>2.207219473461222</v>
      </c>
      <c r="U19">
        <v>2.20723341219884</v>
      </c>
      <c r="V19">
        <v>2.20723341219884</v>
      </c>
    </row>
    <row r="20" spans="1:22" ht="15" customHeight="1" x14ac:dyDescent="0.25">
      <c r="A20" s="123"/>
      <c r="B20" s="3">
        <f t="shared" si="1"/>
        <v>16</v>
      </c>
      <c r="C20" s="3" t="s">
        <v>90</v>
      </c>
      <c r="D20" s="3">
        <v>32</v>
      </c>
      <c r="E20" s="3"/>
      <c r="F20" s="3"/>
      <c r="G20">
        <v>1.72E-2</v>
      </c>
      <c r="H20">
        <v>0.14480000000000001</v>
      </c>
      <c r="I20">
        <v>2.23E-2</v>
      </c>
      <c r="J20">
        <v>2.2200000000000001E-2</v>
      </c>
      <c r="K20">
        <v>0.10340000000000001</v>
      </c>
      <c r="L20">
        <v>0.27429999999999999</v>
      </c>
      <c r="M20">
        <v>0.1123</v>
      </c>
      <c r="N20">
        <v>6.6500000000000004E-2</v>
      </c>
      <c r="O20">
        <v>1.132945304211328</v>
      </c>
      <c r="P20">
        <v>1.133578793826346</v>
      </c>
      <c r="Q20">
        <v>1.165035370686905</v>
      </c>
      <c r="R20">
        <v>1.18330694844087</v>
      </c>
      <c r="S20">
        <v>1.1835075811575471</v>
      </c>
      <c r="T20">
        <v>1.1853426244441669</v>
      </c>
      <c r="U20">
        <v>1.1853433401324951</v>
      </c>
      <c r="V20">
        <v>1.1853433401324951</v>
      </c>
    </row>
    <row r="21" spans="1:22" ht="15" customHeight="1" x14ac:dyDescent="0.25">
      <c r="A21" s="123"/>
      <c r="B21" s="3">
        <f t="shared" si="1"/>
        <v>17</v>
      </c>
      <c r="C21" s="3" t="s">
        <v>45</v>
      </c>
      <c r="D21" s="3">
        <v>30</v>
      </c>
      <c r="E21" s="3"/>
      <c r="F21" s="3"/>
      <c r="G21">
        <v>1.6000000000000001E-3</v>
      </c>
      <c r="H21">
        <v>0.16070000000000001</v>
      </c>
      <c r="I21">
        <v>1.2E-2</v>
      </c>
      <c r="J21">
        <v>3.6200000000000003E-2</v>
      </c>
      <c r="K21">
        <v>9.2200000000000004E-2</v>
      </c>
      <c r="L21">
        <v>0.34260000000000002</v>
      </c>
      <c r="M21">
        <v>0.1234</v>
      </c>
      <c r="N21">
        <v>7.9100000000000004E-2</v>
      </c>
      <c r="O21">
        <v>1.123015729830773</v>
      </c>
      <c r="P21">
        <v>1.1255520669080741</v>
      </c>
      <c r="Q21">
        <v>1.1329994194032249</v>
      </c>
      <c r="R21">
        <v>1.1381558902514151</v>
      </c>
      <c r="S21">
        <v>1.1418478448898519</v>
      </c>
      <c r="T21">
        <v>1.162856598741836</v>
      </c>
      <c r="U21">
        <v>1.1628580848907359</v>
      </c>
      <c r="V21">
        <v>1.1628580848907359</v>
      </c>
    </row>
    <row r="22" spans="1:22" ht="15" customHeight="1" x14ac:dyDescent="0.25">
      <c r="A22" s="123"/>
      <c r="B22" s="3">
        <f t="shared" si="1"/>
        <v>18</v>
      </c>
      <c r="C22" s="3" t="s">
        <v>47</v>
      </c>
      <c r="D22" s="3">
        <v>9</v>
      </c>
      <c r="E22" s="3"/>
      <c r="F22" s="3"/>
      <c r="G22">
        <v>1.8100000000000002E-2</v>
      </c>
      <c r="H22">
        <v>0.14399999999999999</v>
      </c>
      <c r="I22">
        <v>2.07E-2</v>
      </c>
      <c r="J22">
        <v>2.35E-2</v>
      </c>
      <c r="K22">
        <v>5.4199999999999998E-2</v>
      </c>
      <c r="L22">
        <v>0.30640000000000001</v>
      </c>
      <c r="M22">
        <v>0.10050000000000001</v>
      </c>
      <c r="N22">
        <v>5.4699999999999999E-2</v>
      </c>
      <c r="O22">
        <v>0.9061771362880191</v>
      </c>
      <c r="P22">
        <v>0.91524391514859593</v>
      </c>
      <c r="Q22">
        <v>0.9459878542307395</v>
      </c>
      <c r="R22">
        <v>0.95392793426516387</v>
      </c>
      <c r="S22">
        <v>0.95553783043151685</v>
      </c>
      <c r="T22">
        <v>0.96082469181878016</v>
      </c>
      <c r="U22">
        <v>0.96092927832959774</v>
      </c>
      <c r="V22">
        <v>0.96092927832959774</v>
      </c>
    </row>
    <row r="23" spans="1:22" ht="15" customHeight="1" x14ac:dyDescent="0.25">
      <c r="A23" s="119"/>
      <c r="B23" s="120"/>
      <c r="C23" s="120"/>
      <c r="D23" s="121"/>
      <c r="E23" s="4" t="s">
        <v>99</v>
      </c>
      <c r="F23" s="4"/>
    </row>
    <row r="24" spans="1:22" ht="15" customHeight="1" x14ac:dyDescent="0.25">
      <c r="A24" s="122" t="s">
        <v>124</v>
      </c>
      <c r="B24" s="3">
        <f>B22+1</f>
        <v>19</v>
      </c>
      <c r="C24" s="3" t="s">
        <v>16</v>
      </c>
      <c r="D24" s="3">
        <v>21</v>
      </c>
      <c r="E24" s="3"/>
      <c r="F24" s="3"/>
      <c r="G24">
        <v>2.7900000000000001E-2</v>
      </c>
      <c r="H24">
        <v>0.13420000000000001</v>
      </c>
      <c r="I24">
        <v>3.2399999999999998E-2</v>
      </c>
      <c r="J24">
        <v>1.15E-2</v>
      </c>
      <c r="K24">
        <v>0.1195</v>
      </c>
      <c r="L24">
        <v>0.36699999999999999</v>
      </c>
      <c r="M24">
        <v>0.11600000000000001</v>
      </c>
      <c r="N24">
        <v>6.9400000000000003E-2</v>
      </c>
      <c r="O24">
        <v>1.4499196169727691</v>
      </c>
      <c r="P24">
        <v>1.488932626474887</v>
      </c>
      <c r="Q24">
        <v>1.4889721165652561</v>
      </c>
      <c r="R24">
        <v>1.4891161600662151</v>
      </c>
      <c r="S24">
        <v>1.5006407519394731</v>
      </c>
      <c r="T24">
        <v>1.5028547849382929</v>
      </c>
      <c r="U24">
        <v>1.5030127777884981</v>
      </c>
      <c r="V24">
        <v>1.5030127777884981</v>
      </c>
    </row>
    <row r="25" spans="1:22" ht="15" customHeight="1" x14ac:dyDescent="0.25">
      <c r="A25" s="123"/>
      <c r="B25" s="3">
        <f t="shared" ref="B25:B32" si="2">B24+1</f>
        <v>20</v>
      </c>
      <c r="C25" s="3" t="s">
        <v>91</v>
      </c>
      <c r="D25" s="3">
        <v>14</v>
      </c>
      <c r="E25" s="3"/>
      <c r="F25" s="3"/>
      <c r="G25">
        <v>1.5699999999999999E-2</v>
      </c>
      <c r="H25">
        <v>0.1777</v>
      </c>
      <c r="I25">
        <v>1.66E-2</v>
      </c>
      <c r="J25">
        <v>5.9900000000000002E-2</v>
      </c>
      <c r="K25">
        <v>0.127</v>
      </c>
      <c r="L25">
        <v>0.34179999999999999</v>
      </c>
      <c r="M25">
        <v>9.06E-2</v>
      </c>
      <c r="N25">
        <v>4.5199999999999997E-2</v>
      </c>
      <c r="O25">
        <v>1.151334258250323</v>
      </c>
      <c r="P25">
        <v>1.159401033276662</v>
      </c>
      <c r="Q25">
        <v>1.1595516222454461</v>
      </c>
      <c r="R25">
        <v>1.2083570235105341</v>
      </c>
      <c r="S25">
        <v>1.213551847095395</v>
      </c>
      <c r="T25">
        <v>1.214153512344897</v>
      </c>
      <c r="U25">
        <v>1.214268619804918</v>
      </c>
      <c r="V25">
        <v>1.214268619804918</v>
      </c>
    </row>
    <row r="26" spans="1:22" ht="15" customHeight="1" x14ac:dyDescent="0.25">
      <c r="A26" s="123"/>
      <c r="B26" s="3">
        <f t="shared" si="2"/>
        <v>21</v>
      </c>
      <c r="C26" s="3" t="s">
        <v>47</v>
      </c>
      <c r="D26" s="3">
        <v>7</v>
      </c>
      <c r="E26" s="3"/>
      <c r="F26" s="3"/>
      <c r="G26">
        <v>1.38E-2</v>
      </c>
      <c r="H26">
        <v>0.1482</v>
      </c>
      <c r="I26">
        <v>1.29E-2</v>
      </c>
      <c r="J26">
        <v>3.1099999999999999E-2</v>
      </c>
      <c r="K26">
        <v>0.1227</v>
      </c>
      <c r="L26">
        <v>0.34610000000000002</v>
      </c>
      <c r="M26">
        <v>0.1258</v>
      </c>
      <c r="N26">
        <v>8.0500000000000002E-2</v>
      </c>
      <c r="O26">
        <v>1.3333224571699269</v>
      </c>
      <c r="P26">
        <v>1.3334384073847589</v>
      </c>
      <c r="Q26">
        <v>1.3397532848820399</v>
      </c>
      <c r="R26">
        <v>1.3426507164213519</v>
      </c>
      <c r="S26">
        <v>1.347379760419394</v>
      </c>
      <c r="T26">
        <v>1.3473805595739541</v>
      </c>
      <c r="U26">
        <v>1.348012996869735</v>
      </c>
      <c r="V26">
        <v>1.348012996869735</v>
      </c>
    </row>
    <row r="27" spans="1:22" ht="15" customHeight="1" x14ac:dyDescent="0.25">
      <c r="A27" s="123"/>
      <c r="B27" s="3">
        <f t="shared" si="2"/>
        <v>22</v>
      </c>
      <c r="C27" s="3" t="s">
        <v>57</v>
      </c>
      <c r="D27" s="3">
        <v>14.5</v>
      </c>
      <c r="E27" s="3"/>
      <c r="F27" s="3"/>
      <c r="G27">
        <v>2.92E-2</v>
      </c>
      <c r="H27">
        <v>0.1328</v>
      </c>
      <c r="I27">
        <v>2.0799999999999999E-2</v>
      </c>
      <c r="J27">
        <v>2.7699999999999999E-2</v>
      </c>
      <c r="K27">
        <v>0.1022</v>
      </c>
      <c r="L27">
        <v>0.3488</v>
      </c>
      <c r="M27">
        <v>9.7199999999999995E-2</v>
      </c>
      <c r="N27">
        <v>5.1299999999999998E-2</v>
      </c>
      <c r="O27">
        <v>1.310325663484742</v>
      </c>
      <c r="P27">
        <v>1.337381154531021</v>
      </c>
      <c r="Q27">
        <v>1.3528757807251091</v>
      </c>
      <c r="R27">
        <v>1.3607364360010541</v>
      </c>
      <c r="S27">
        <v>1.360996148852524</v>
      </c>
      <c r="T27">
        <v>1.3610379460952149</v>
      </c>
      <c r="U27">
        <v>1.361724504388186</v>
      </c>
      <c r="V27">
        <v>1.361724504388186</v>
      </c>
    </row>
    <row r="28" spans="1:22" ht="15" customHeight="1" x14ac:dyDescent="0.25">
      <c r="A28" s="123"/>
      <c r="B28" s="3">
        <f t="shared" si="2"/>
        <v>23</v>
      </c>
      <c r="C28" s="3" t="s">
        <v>21</v>
      </c>
      <c r="D28" s="3">
        <v>12.5</v>
      </c>
      <c r="E28" s="3"/>
      <c r="F28" s="3"/>
      <c r="G28">
        <v>2.5999999999999999E-2</v>
      </c>
      <c r="H28">
        <v>0.188</v>
      </c>
      <c r="I28">
        <v>3.4000000000000002E-2</v>
      </c>
      <c r="J28">
        <v>7.7799999999999994E-2</v>
      </c>
      <c r="K28">
        <v>7.4999999999999997E-2</v>
      </c>
      <c r="L28">
        <v>0.33</v>
      </c>
      <c r="M28">
        <v>5.5599999999999997E-2</v>
      </c>
      <c r="N28">
        <v>8.3999999999999995E-3</v>
      </c>
      <c r="O28">
        <v>0.70365602838934427</v>
      </c>
      <c r="P28">
        <v>0.84538170158399328</v>
      </c>
      <c r="Q28">
        <v>0.8457180793947473</v>
      </c>
      <c r="R28">
        <v>0.84572111452524479</v>
      </c>
      <c r="S28">
        <v>0.84572116047797152</v>
      </c>
      <c r="T28">
        <v>0.84879764214694642</v>
      </c>
      <c r="U28">
        <v>0.84965559680753022</v>
      </c>
      <c r="V28">
        <v>0.84965559680753022</v>
      </c>
    </row>
    <row r="29" spans="1:22" ht="15" customHeight="1" x14ac:dyDescent="0.25">
      <c r="A29" s="123"/>
      <c r="B29" s="3">
        <f t="shared" si="2"/>
        <v>24</v>
      </c>
      <c r="C29" s="3" t="s">
        <v>87</v>
      </c>
      <c r="D29" s="3">
        <v>10.5</v>
      </c>
      <c r="E29" s="3"/>
      <c r="F29" s="3"/>
      <c r="G29">
        <v>2.8999999999999998E-3</v>
      </c>
      <c r="H29">
        <v>0.15959999999999999</v>
      </c>
      <c r="I29">
        <v>1.0500000000000001E-2</v>
      </c>
      <c r="J29">
        <v>5.2400000000000002E-2</v>
      </c>
      <c r="K29">
        <v>7.7700000000000005E-2</v>
      </c>
      <c r="L29">
        <v>0.33350000000000002</v>
      </c>
      <c r="M29">
        <v>6.7500000000000004E-2</v>
      </c>
      <c r="N29">
        <v>2.01E-2</v>
      </c>
      <c r="O29">
        <v>0.64490098622946757</v>
      </c>
      <c r="P29">
        <v>0.84943200150134435</v>
      </c>
      <c r="Q29">
        <v>0.8497777246003958</v>
      </c>
      <c r="R29">
        <v>0.851578540978573</v>
      </c>
      <c r="S29">
        <v>0.85187160646315963</v>
      </c>
      <c r="T29">
        <v>0.8524011878630996</v>
      </c>
      <c r="U29">
        <v>0.85452702425889637</v>
      </c>
      <c r="V29">
        <v>0.85452702425889637</v>
      </c>
    </row>
    <row r="30" spans="1:22" ht="15" customHeight="1" x14ac:dyDescent="0.25">
      <c r="A30" s="123"/>
      <c r="B30" s="3">
        <f t="shared" si="2"/>
        <v>25</v>
      </c>
      <c r="C30" s="3" t="s">
        <v>91</v>
      </c>
      <c r="D30" s="3">
        <v>12.5</v>
      </c>
      <c r="E30" s="3"/>
      <c r="F30" s="3"/>
      <c r="G30">
        <v>4.5999999999999999E-2</v>
      </c>
      <c r="H30">
        <v>0.11609999999999999</v>
      </c>
      <c r="I30">
        <v>4.3799999999999999E-2</v>
      </c>
      <c r="J30">
        <v>4.7000000000000002E-3</v>
      </c>
      <c r="K30">
        <v>5.3999999999999999E-2</v>
      </c>
      <c r="L30">
        <v>0.29480000000000001</v>
      </c>
      <c r="M30">
        <v>4.2500000000000003E-2</v>
      </c>
      <c r="N30">
        <v>1.12E-2</v>
      </c>
      <c r="O30">
        <v>1.1431310675234301</v>
      </c>
      <c r="P30">
        <v>1.245146959312605</v>
      </c>
      <c r="Q30">
        <v>1.245461714806829</v>
      </c>
      <c r="R30">
        <v>1.2568340486496821</v>
      </c>
      <c r="S30">
        <v>1.2571460260876011</v>
      </c>
      <c r="T30">
        <v>1.257167035664148</v>
      </c>
      <c r="U30">
        <v>1.257401871969164</v>
      </c>
      <c r="V30">
        <v>1.257401871969164</v>
      </c>
    </row>
    <row r="31" spans="1:22" ht="15" customHeight="1" x14ac:dyDescent="0.25">
      <c r="A31" s="123"/>
      <c r="B31" s="3">
        <f t="shared" si="2"/>
        <v>26</v>
      </c>
      <c r="C31" s="3" t="s">
        <v>47</v>
      </c>
      <c r="D31" s="3">
        <v>5.5</v>
      </c>
      <c r="E31" s="3"/>
      <c r="F31" s="3"/>
      <c r="G31">
        <v>4.2000000000000003E-2</v>
      </c>
      <c r="H31">
        <v>0.1203</v>
      </c>
      <c r="I31">
        <v>3.1800000000000002E-2</v>
      </c>
      <c r="J31">
        <v>1.6E-2</v>
      </c>
      <c r="K31">
        <v>0.1138</v>
      </c>
      <c r="L31">
        <v>0.34570000000000001</v>
      </c>
      <c r="M31">
        <v>5.8799999999999998E-2</v>
      </c>
      <c r="N31">
        <v>1.37E-2</v>
      </c>
      <c r="O31">
        <v>1.129211617501866</v>
      </c>
      <c r="P31">
        <v>1.333731796567301</v>
      </c>
      <c r="Q31">
        <v>1.3505297738731039</v>
      </c>
      <c r="R31">
        <v>1.370607398287973</v>
      </c>
      <c r="S31">
        <v>1.370842315983837</v>
      </c>
      <c r="T31">
        <v>1.370879616379975</v>
      </c>
      <c r="U31">
        <v>1.3712977023444111</v>
      </c>
      <c r="V31">
        <v>1.3712977023444111</v>
      </c>
    </row>
    <row r="32" spans="1:22" ht="15" customHeight="1" x14ac:dyDescent="0.25">
      <c r="A32" s="123"/>
      <c r="B32" s="3">
        <f t="shared" si="2"/>
        <v>27</v>
      </c>
      <c r="C32" s="3" t="s">
        <v>79</v>
      </c>
      <c r="D32" s="3">
        <v>4</v>
      </c>
      <c r="E32" s="3"/>
      <c r="F32" s="3"/>
      <c r="G32">
        <v>2.7900000000000001E-2</v>
      </c>
      <c r="H32">
        <v>0.13420000000000001</v>
      </c>
      <c r="I32">
        <v>1.9199999999999998E-2</v>
      </c>
      <c r="J32">
        <v>2.76E-2</v>
      </c>
      <c r="K32">
        <v>0.1072</v>
      </c>
      <c r="L32">
        <v>0.33810000000000001</v>
      </c>
      <c r="M32">
        <v>8.0799999999999997E-2</v>
      </c>
      <c r="N32">
        <v>3.3700000000000001E-2</v>
      </c>
      <c r="O32">
        <v>1.069596317521105</v>
      </c>
      <c r="P32">
        <v>1.1746436281919419</v>
      </c>
      <c r="Q32">
        <v>1.1895487661435851</v>
      </c>
      <c r="R32">
        <v>1.2107070177740871</v>
      </c>
      <c r="S32">
        <v>1.2149779754836449</v>
      </c>
      <c r="T32">
        <v>1.216589696276366</v>
      </c>
      <c r="U32">
        <v>1.216686174491322</v>
      </c>
      <c r="V32">
        <v>1.216686174491322</v>
      </c>
    </row>
    <row r="33" spans="1:22" ht="15" customHeight="1" x14ac:dyDescent="0.25">
      <c r="A33" s="119"/>
      <c r="B33" s="120"/>
      <c r="C33" s="120"/>
      <c r="D33" s="121"/>
      <c r="E33" s="4" t="s">
        <v>104</v>
      </c>
      <c r="F33" s="4"/>
    </row>
    <row r="34" spans="1:22" ht="15" customHeight="1" x14ac:dyDescent="0.25">
      <c r="A34" s="122" t="s">
        <v>124</v>
      </c>
      <c r="B34" s="3">
        <f>B32+1</f>
        <v>28</v>
      </c>
      <c r="C34" s="3" t="s">
        <v>78</v>
      </c>
      <c r="D34" s="3">
        <v>11</v>
      </c>
      <c r="E34" s="3"/>
      <c r="F34" s="3"/>
      <c r="G34">
        <v>9.1000000000000004E-3</v>
      </c>
      <c r="H34">
        <v>0.153</v>
      </c>
      <c r="I34">
        <v>8.0999999999999996E-3</v>
      </c>
      <c r="J34">
        <v>4.8099999999999997E-2</v>
      </c>
      <c r="K34">
        <v>5.3499999999999999E-2</v>
      </c>
      <c r="L34">
        <v>0.29320000000000002</v>
      </c>
      <c r="M34">
        <v>6.9900000000000004E-2</v>
      </c>
      <c r="N34">
        <v>2.8000000000000001E-2</v>
      </c>
      <c r="O34">
        <v>0.72746715163113285</v>
      </c>
      <c r="P34">
        <v>0.7296501702069903</v>
      </c>
      <c r="Q34">
        <v>0.73022371270450348</v>
      </c>
      <c r="R34">
        <v>0.7313824286918168</v>
      </c>
      <c r="S34">
        <v>0.73239128912261886</v>
      </c>
      <c r="T34">
        <v>0.73791108561752639</v>
      </c>
      <c r="U34">
        <v>0.7379586625984571</v>
      </c>
      <c r="V34">
        <v>0.7379586625984571</v>
      </c>
    </row>
    <row r="35" spans="1:22" ht="15" customHeight="1" x14ac:dyDescent="0.25">
      <c r="A35" s="123"/>
      <c r="B35" s="3">
        <f t="shared" ref="B35:B42" si="3">B34+1</f>
        <v>29</v>
      </c>
      <c r="C35" s="3" t="s">
        <v>53</v>
      </c>
      <c r="D35" s="3">
        <v>8</v>
      </c>
      <c r="E35" s="3"/>
      <c r="F35" s="3"/>
      <c r="G35">
        <v>4.0000000000000001E-3</v>
      </c>
      <c r="H35">
        <v>0.1583</v>
      </c>
      <c r="I35">
        <v>6.0000000000000001E-3</v>
      </c>
      <c r="J35">
        <v>4.9099999999999998E-2</v>
      </c>
      <c r="K35">
        <v>9.4E-2</v>
      </c>
      <c r="L35">
        <v>0.33500000000000002</v>
      </c>
      <c r="M35">
        <v>0.1028</v>
      </c>
      <c r="N35">
        <v>5.7700000000000001E-2</v>
      </c>
      <c r="O35">
        <v>1.160519277974835</v>
      </c>
      <c r="P35">
        <v>1.166919927128129</v>
      </c>
      <c r="Q35">
        <v>1.167916122200823</v>
      </c>
      <c r="R35">
        <v>1.168428287757491</v>
      </c>
      <c r="S35">
        <v>1.1684513791208551</v>
      </c>
      <c r="T35">
        <v>1.1685469606205461</v>
      </c>
      <c r="U35">
        <v>1.16856548423775</v>
      </c>
      <c r="V35">
        <v>1.16856548423775</v>
      </c>
    </row>
    <row r="36" spans="1:22" ht="15" customHeight="1" x14ac:dyDescent="0.25">
      <c r="A36" s="123"/>
      <c r="B36" s="3">
        <f t="shared" si="3"/>
        <v>30</v>
      </c>
      <c r="C36" s="3" t="s">
        <v>48</v>
      </c>
      <c r="D36" s="3">
        <v>12.5</v>
      </c>
      <c r="E36" s="3"/>
      <c r="F36" s="3"/>
      <c r="G36">
        <v>2.8999999999999998E-3</v>
      </c>
      <c r="H36">
        <v>0.15909999999999999</v>
      </c>
      <c r="I36">
        <v>1.06E-2</v>
      </c>
      <c r="J36">
        <v>5.28E-2</v>
      </c>
      <c r="K36">
        <v>0.10680000000000001</v>
      </c>
      <c r="L36">
        <v>0.3301</v>
      </c>
      <c r="M36">
        <v>0.1487</v>
      </c>
      <c r="N36">
        <v>0.10489999999999999</v>
      </c>
      <c r="O36">
        <v>1.502997658021205</v>
      </c>
      <c r="P36">
        <v>1.5208878142976789</v>
      </c>
      <c r="Q36">
        <v>1.521061171583975</v>
      </c>
      <c r="R36">
        <v>1.5220448578798611</v>
      </c>
      <c r="S36">
        <v>1.526576588058187</v>
      </c>
      <c r="T36">
        <v>1.526742612716697</v>
      </c>
      <c r="U36">
        <v>1.527429196552045</v>
      </c>
      <c r="V36">
        <v>1.527429196552045</v>
      </c>
    </row>
    <row r="37" spans="1:22" ht="15" customHeight="1" x14ac:dyDescent="0.25">
      <c r="A37" s="123"/>
      <c r="B37" s="3">
        <f t="shared" si="3"/>
        <v>31</v>
      </c>
      <c r="C37" s="12" t="s">
        <v>83</v>
      </c>
      <c r="D37" s="3">
        <v>21</v>
      </c>
      <c r="E37" s="3"/>
      <c r="F37" s="3"/>
      <c r="G37">
        <v>3.1600000000000003E-2</v>
      </c>
      <c r="H37">
        <v>0.1305</v>
      </c>
      <c r="I37">
        <v>2.9000000000000001E-2</v>
      </c>
      <c r="J37">
        <v>1.5299999999999999E-2</v>
      </c>
      <c r="K37">
        <v>0.15079999999999999</v>
      </c>
      <c r="L37">
        <v>0.36730000000000002</v>
      </c>
      <c r="M37">
        <v>0.129</v>
      </c>
      <c r="N37">
        <v>8.5099999999999995E-2</v>
      </c>
      <c r="O37">
        <v>1.8278013533712441</v>
      </c>
      <c r="P37">
        <v>1.83802617817474</v>
      </c>
      <c r="Q37">
        <v>1.853042555129744</v>
      </c>
      <c r="R37">
        <v>1.855750950990952</v>
      </c>
      <c r="S37">
        <v>1.8574709634972191</v>
      </c>
      <c r="T37">
        <v>1.8575510794900041</v>
      </c>
      <c r="U37">
        <v>1.857609940088361</v>
      </c>
      <c r="V37">
        <v>1.857609940088361</v>
      </c>
    </row>
    <row r="38" spans="1:22" ht="15" customHeight="1" x14ac:dyDescent="0.25">
      <c r="A38" s="123"/>
      <c r="B38" s="3">
        <f t="shared" si="3"/>
        <v>32</v>
      </c>
      <c r="C38" s="3" t="s">
        <v>67</v>
      </c>
      <c r="D38" s="3">
        <v>10.5</v>
      </c>
      <c r="E38" s="3"/>
      <c r="F38" s="3"/>
      <c r="G38">
        <v>1.6000000000000001E-3</v>
      </c>
      <c r="H38">
        <v>0.16039999999999999</v>
      </c>
      <c r="I38">
        <v>6.7000000000000002E-3</v>
      </c>
      <c r="J38">
        <v>0.05</v>
      </c>
      <c r="K38">
        <v>0.14380000000000001</v>
      </c>
      <c r="L38">
        <v>0.38040000000000002</v>
      </c>
      <c r="M38">
        <v>0.1203</v>
      </c>
      <c r="N38">
        <v>7.51E-2</v>
      </c>
      <c r="O38">
        <v>1.5288465892838381</v>
      </c>
      <c r="P38">
        <v>1.5360854782573119</v>
      </c>
      <c r="Q38">
        <v>1.5435363514960181</v>
      </c>
      <c r="R38">
        <v>1.5496789893653899</v>
      </c>
      <c r="S38">
        <v>1.552018693922385</v>
      </c>
      <c r="T38">
        <v>1.5520532197298289</v>
      </c>
      <c r="U38">
        <v>1.5522327074140609</v>
      </c>
      <c r="V38">
        <v>1.5522327074140609</v>
      </c>
    </row>
    <row r="39" spans="1:22" ht="15" customHeight="1" x14ac:dyDescent="0.25">
      <c r="A39" s="123"/>
      <c r="B39" s="3">
        <f t="shared" si="3"/>
        <v>33</v>
      </c>
      <c r="C39" s="3" t="s">
        <v>22</v>
      </c>
      <c r="D39" s="3">
        <v>9</v>
      </c>
      <c r="E39" s="3"/>
      <c r="F39" s="3"/>
      <c r="G39">
        <v>3.1800000000000002E-2</v>
      </c>
      <c r="H39">
        <v>0.13020000000000001</v>
      </c>
      <c r="I39">
        <v>2.29E-2</v>
      </c>
      <c r="J39">
        <v>2.5000000000000001E-2</v>
      </c>
      <c r="K39">
        <v>0.1404</v>
      </c>
      <c r="L39">
        <v>0.38350000000000001</v>
      </c>
      <c r="M39">
        <v>0.16600000000000001</v>
      </c>
      <c r="N39">
        <v>0.1215</v>
      </c>
      <c r="O39">
        <v>1.7184452817547811</v>
      </c>
      <c r="P39">
        <v>1.7291273585180751</v>
      </c>
      <c r="Q39">
        <v>1.731098163556541</v>
      </c>
      <c r="R39">
        <v>1.7477871418591779</v>
      </c>
      <c r="S39">
        <v>1.750286316027452</v>
      </c>
      <c r="T39">
        <v>1.7512128002396321</v>
      </c>
      <c r="U39">
        <v>1.751274767569966</v>
      </c>
      <c r="V39">
        <v>1.751274767569966</v>
      </c>
    </row>
    <row r="40" spans="1:22" ht="15" customHeight="1" x14ac:dyDescent="0.25">
      <c r="A40" s="123"/>
      <c r="B40" s="3">
        <f t="shared" si="3"/>
        <v>34</v>
      </c>
      <c r="C40" s="3" t="s">
        <v>72</v>
      </c>
      <c r="D40" s="3">
        <v>5</v>
      </c>
      <c r="E40" s="5"/>
      <c r="F40" s="5"/>
      <c r="G40">
        <v>1.9199999999999998E-2</v>
      </c>
      <c r="H40">
        <v>0.1429</v>
      </c>
      <c r="I40">
        <v>1.24E-2</v>
      </c>
      <c r="J40">
        <v>3.2899999999999999E-2</v>
      </c>
      <c r="K40">
        <v>0.1454</v>
      </c>
      <c r="L40">
        <v>0.3589</v>
      </c>
      <c r="M40">
        <v>0.1389</v>
      </c>
      <c r="N40">
        <v>9.6000000000000002E-2</v>
      </c>
      <c r="O40">
        <v>1.655650915357596</v>
      </c>
      <c r="P40">
        <v>1.702476777910362</v>
      </c>
      <c r="Q40">
        <v>1.704669242653533</v>
      </c>
      <c r="R40">
        <v>1.7049742309726481</v>
      </c>
      <c r="S40">
        <v>1.705604565618138</v>
      </c>
      <c r="T40">
        <v>1.7059734265525801</v>
      </c>
      <c r="U40">
        <v>1.7059734275337139</v>
      </c>
      <c r="V40">
        <v>1.7059734275337139</v>
      </c>
    </row>
    <row r="41" spans="1:22" ht="15" customHeight="1" x14ac:dyDescent="0.25">
      <c r="A41" s="123"/>
      <c r="B41" s="3">
        <f t="shared" si="3"/>
        <v>35</v>
      </c>
      <c r="C41" s="3" t="s">
        <v>139</v>
      </c>
      <c r="D41" s="3">
        <v>18</v>
      </c>
      <c r="E41" s="5"/>
      <c r="F41" s="5"/>
      <c r="G41">
        <v>3.4000000000000002E-2</v>
      </c>
      <c r="H41">
        <v>0.128</v>
      </c>
      <c r="I41">
        <v>3.6999999999999998E-2</v>
      </c>
      <c r="J41">
        <v>6.8999999999999999E-3</v>
      </c>
      <c r="K41">
        <v>0.1502</v>
      </c>
      <c r="L41">
        <v>0.35639999999999999</v>
      </c>
      <c r="M41">
        <v>0.13669999999999999</v>
      </c>
      <c r="N41">
        <v>9.3399999999999997E-2</v>
      </c>
      <c r="O41">
        <v>1.837366661142952</v>
      </c>
      <c r="P41">
        <v>1.875524092352804</v>
      </c>
      <c r="Q41">
        <v>1.8809075009560681</v>
      </c>
      <c r="R41">
        <v>1.8827472275660151</v>
      </c>
      <c r="S41">
        <v>1.8851482944367439</v>
      </c>
      <c r="T41">
        <v>1.886054856015116</v>
      </c>
      <c r="U41">
        <v>1.886081334653622</v>
      </c>
      <c r="V41">
        <v>1.886081334653622</v>
      </c>
    </row>
    <row r="42" spans="1:22" ht="15" customHeight="1" x14ac:dyDescent="0.25">
      <c r="A42" s="123"/>
      <c r="B42" s="6">
        <f t="shared" si="3"/>
        <v>36</v>
      </c>
      <c r="C42" s="6" t="s">
        <v>65</v>
      </c>
      <c r="D42" s="6">
        <v>13</v>
      </c>
      <c r="E42" s="7"/>
      <c r="F42" s="7"/>
      <c r="G42">
        <v>2.3300000000000001E-2</v>
      </c>
      <c r="H42">
        <v>0.13880000000000001</v>
      </c>
      <c r="I42">
        <v>1.41E-2</v>
      </c>
      <c r="J42">
        <v>3.3700000000000001E-2</v>
      </c>
      <c r="K42">
        <v>0.1736</v>
      </c>
      <c r="L42">
        <v>0.42770000000000002</v>
      </c>
      <c r="M42">
        <v>0.13200000000000001</v>
      </c>
      <c r="N42">
        <v>8.5599999999999996E-2</v>
      </c>
      <c r="O42">
        <v>1.654163425692293</v>
      </c>
      <c r="P42">
        <v>1.711329575886525</v>
      </c>
      <c r="Q42">
        <v>1.7213163731720511</v>
      </c>
      <c r="R42">
        <v>1.724327233817909</v>
      </c>
      <c r="S42">
        <v>1.7327032118126711</v>
      </c>
      <c r="T42">
        <v>1.732949779954664</v>
      </c>
      <c r="U42">
        <v>1.7329876214641631</v>
      </c>
      <c r="V42">
        <v>1.7329876214641631</v>
      </c>
    </row>
    <row r="43" spans="1:22" ht="15" customHeight="1" x14ac:dyDescent="0.25">
      <c r="A43" s="119"/>
      <c r="B43" s="120"/>
      <c r="C43" s="120"/>
      <c r="D43" s="121"/>
      <c r="E43" s="4"/>
      <c r="F43" s="8"/>
      <c r="G43" s="9"/>
      <c r="H43" s="10"/>
      <c r="I43" s="10"/>
      <c r="J43" s="10"/>
      <c r="K43" s="10"/>
      <c r="L43" s="10"/>
      <c r="M43" s="10"/>
      <c r="N43" s="11"/>
    </row>
  </sheetData>
  <mergeCells count="15">
    <mergeCell ref="O1:V1"/>
    <mergeCell ref="O2:V2"/>
    <mergeCell ref="A33:D33"/>
    <mergeCell ref="A34:A42"/>
    <mergeCell ref="A43:D43"/>
    <mergeCell ref="A4:A12"/>
    <mergeCell ref="A13:D13"/>
    <mergeCell ref="A14:A22"/>
    <mergeCell ref="A23:D23"/>
    <mergeCell ref="A24:A3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3"/>
  <sheetViews>
    <sheetView zoomScale="60" zoomScaleNormal="60" workbookViewId="0">
      <selection activeCell="N29" sqref="N29"/>
    </sheetView>
  </sheetViews>
  <sheetFormatPr baseColWidth="10" defaultColWidth="8.88671875" defaultRowHeight="13.2" x14ac:dyDescent="0.25"/>
  <cols>
    <col min="1" max="1" width="11.5546875" style="15" customWidth="1"/>
    <col min="2" max="2" width="18.109375" style="15" customWidth="1"/>
    <col min="3" max="3" width="11.5546875" style="15" customWidth="1"/>
    <col min="4" max="4" width="17.33203125" style="15" customWidth="1"/>
    <col min="5" max="5" width="23" style="15" customWidth="1"/>
    <col min="6" max="6" width="14.6640625" style="15" customWidth="1"/>
    <col min="7" max="1025" width="11.5546875" style="15" customWidth="1"/>
  </cols>
  <sheetData>
    <row r="1" spans="1:22" ht="17.399999999999999" customHeight="1" x14ac:dyDescent="0.3">
      <c r="A1" t="s">
        <v>143</v>
      </c>
      <c r="G1" s="124" t="s">
        <v>0</v>
      </c>
      <c r="H1" s="125"/>
      <c r="I1" s="125"/>
      <c r="J1" s="125"/>
      <c r="K1" s="125"/>
      <c r="L1" s="125"/>
      <c r="M1" s="125"/>
      <c r="N1" s="126"/>
      <c r="O1" s="117" t="s">
        <v>1</v>
      </c>
      <c r="P1" s="118"/>
      <c r="Q1" s="118"/>
      <c r="R1" s="118"/>
      <c r="S1" s="118"/>
      <c r="T1" s="118"/>
      <c r="U1" s="118"/>
      <c r="V1" s="118"/>
    </row>
    <row r="2" spans="1:22" ht="17.399999999999999" customHeight="1" x14ac:dyDescent="0.3">
      <c r="G2" s="127" t="s">
        <v>2</v>
      </c>
      <c r="H2" s="121"/>
      <c r="I2" s="128" t="s">
        <v>3</v>
      </c>
      <c r="J2" s="121"/>
      <c r="K2" s="128" t="s">
        <v>4</v>
      </c>
      <c r="L2" s="121"/>
      <c r="M2" s="128" t="s">
        <v>5</v>
      </c>
      <c r="N2" s="121"/>
      <c r="O2" s="117" t="s">
        <v>6</v>
      </c>
      <c r="P2" s="118"/>
      <c r="Q2" s="118"/>
      <c r="R2" s="118"/>
      <c r="S2" s="118"/>
      <c r="T2" s="118"/>
      <c r="U2" s="118"/>
      <c r="V2" s="118"/>
    </row>
    <row r="3" spans="1:22" ht="17.399999999999999" customHeight="1" x14ac:dyDescent="0.3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2" t="s">
        <v>13</v>
      </c>
      <c r="H3" s="1" t="s">
        <v>14</v>
      </c>
      <c r="I3" s="1" t="s">
        <v>13</v>
      </c>
      <c r="J3" s="1" t="s">
        <v>14</v>
      </c>
      <c r="K3" s="1" t="s">
        <v>13</v>
      </c>
      <c r="L3" s="1" t="s">
        <v>14</v>
      </c>
      <c r="M3" s="1" t="s">
        <v>13</v>
      </c>
      <c r="N3" s="1" t="s">
        <v>14</v>
      </c>
      <c r="O3" s="16">
        <v>2</v>
      </c>
      <c r="P3" s="16">
        <v>3</v>
      </c>
      <c r="Q3" s="16">
        <v>4</v>
      </c>
      <c r="R3" s="16">
        <v>5</v>
      </c>
      <c r="S3" s="16">
        <v>6</v>
      </c>
      <c r="T3" s="16">
        <v>7</v>
      </c>
      <c r="U3" s="16">
        <v>8</v>
      </c>
      <c r="V3" s="16">
        <v>9</v>
      </c>
    </row>
    <row r="4" spans="1:22" ht="15" customHeight="1" x14ac:dyDescent="0.25">
      <c r="A4" s="122" t="s">
        <v>124</v>
      </c>
      <c r="B4" s="3">
        <v>1</v>
      </c>
      <c r="C4" s="3" t="s">
        <v>91</v>
      </c>
      <c r="D4" s="3">
        <v>12.5</v>
      </c>
      <c r="E4" s="3"/>
      <c r="F4" s="3"/>
      <c r="G4">
        <v>1.29E-2</v>
      </c>
      <c r="H4">
        <v>0.1492</v>
      </c>
      <c r="I4">
        <v>4.7699999999999999E-2</v>
      </c>
      <c r="J4">
        <v>2.06E-2</v>
      </c>
      <c r="K4">
        <v>0.12470000000000001</v>
      </c>
      <c r="L4">
        <v>0.25430000000000003</v>
      </c>
      <c r="M4">
        <v>1.6799999999999999E-2</v>
      </c>
      <c r="N4">
        <v>3.6900000000000002E-2</v>
      </c>
      <c r="O4">
        <v>0.85391288056177972</v>
      </c>
      <c r="P4">
        <v>0.93668403085324026</v>
      </c>
      <c r="Q4">
        <v>0.93842977151566631</v>
      </c>
      <c r="R4">
        <v>0.95104203825986955</v>
      </c>
      <c r="S4">
        <v>0.95105684315793815</v>
      </c>
      <c r="T4">
        <v>0.95277744039961676</v>
      </c>
      <c r="U4">
        <v>0.95337194329584474</v>
      </c>
      <c r="V4">
        <v>0.95337194329584474</v>
      </c>
    </row>
    <row r="5" spans="1:22" ht="15" customHeight="1" x14ac:dyDescent="0.25">
      <c r="A5" s="123"/>
      <c r="B5" s="3">
        <f t="shared" ref="B5:B12" si="0">B4+1</f>
        <v>2</v>
      </c>
      <c r="C5" s="3" t="s">
        <v>39</v>
      </c>
      <c r="D5" s="3">
        <v>5</v>
      </c>
      <c r="E5" s="3"/>
      <c r="F5" s="3"/>
      <c r="G5">
        <v>2.7799999999999998E-2</v>
      </c>
      <c r="H5">
        <v>0.1343</v>
      </c>
      <c r="I5">
        <v>8.5500000000000007E-2</v>
      </c>
      <c r="J5">
        <v>4.8800000000000003E-2</v>
      </c>
      <c r="K5">
        <v>9.6199999999999994E-2</v>
      </c>
      <c r="L5">
        <v>0.29099999999999998</v>
      </c>
      <c r="M5">
        <v>4.2799999999999998E-2</v>
      </c>
      <c r="N5">
        <v>2.9700000000000001E-2</v>
      </c>
      <c r="O5">
        <v>1.418936457253849</v>
      </c>
      <c r="P5">
        <v>1.4405858321428049</v>
      </c>
      <c r="Q5">
        <v>1.45255764670262</v>
      </c>
      <c r="R5">
        <v>1.457778696350789</v>
      </c>
      <c r="S5">
        <v>1.457833477692746</v>
      </c>
      <c r="T5">
        <v>1.459288686393331</v>
      </c>
      <c r="U5">
        <v>1.459778517290234</v>
      </c>
      <c r="V5">
        <v>1.459778517290234</v>
      </c>
    </row>
    <row r="6" spans="1:22" ht="15" customHeight="1" x14ac:dyDescent="0.25">
      <c r="A6" s="123"/>
      <c r="B6" s="3">
        <f t="shared" si="0"/>
        <v>3</v>
      </c>
      <c r="C6" s="3" t="s">
        <v>52</v>
      </c>
      <c r="D6" s="3">
        <v>5.5</v>
      </c>
      <c r="E6" s="3"/>
      <c r="F6" s="3"/>
      <c r="G6">
        <v>2.6499999999999999E-2</v>
      </c>
      <c r="H6">
        <v>0.13550000000000001</v>
      </c>
      <c r="I6">
        <v>6.5299999999999997E-2</v>
      </c>
      <c r="J6">
        <v>2.8400000000000002E-2</v>
      </c>
      <c r="K6">
        <v>7.3800000000000004E-2</v>
      </c>
      <c r="L6">
        <v>0.26769999999999999</v>
      </c>
      <c r="M6">
        <v>4.1200000000000001E-2</v>
      </c>
      <c r="N6">
        <v>2.8400000000000002E-2</v>
      </c>
      <c r="O6">
        <v>1.208093088766335</v>
      </c>
      <c r="P6">
        <v>1.2111456074225959</v>
      </c>
      <c r="Q6">
        <v>1.2143895293549121</v>
      </c>
      <c r="R6">
        <v>1.2144193810966319</v>
      </c>
      <c r="S6">
        <v>1.21509758246315</v>
      </c>
      <c r="T6">
        <v>1.2155847680932881</v>
      </c>
      <c r="U6">
        <v>1.215587868729094</v>
      </c>
      <c r="V6">
        <v>1.215587868729094</v>
      </c>
    </row>
    <row r="7" spans="1:22" ht="15" customHeight="1" x14ac:dyDescent="0.25">
      <c r="A7" s="123"/>
      <c r="B7" s="3">
        <f t="shared" si="0"/>
        <v>4</v>
      </c>
      <c r="C7" s="3" t="s">
        <v>96</v>
      </c>
      <c r="D7" s="3">
        <v>11</v>
      </c>
      <c r="E7" s="3"/>
      <c r="F7" s="3"/>
      <c r="G7">
        <v>3.2599999999999997E-2</v>
      </c>
      <c r="H7">
        <v>0.12939999999999999</v>
      </c>
      <c r="I7">
        <v>8.6499999999999994E-2</v>
      </c>
      <c r="J7">
        <v>4.8300000000000003E-2</v>
      </c>
      <c r="K7">
        <v>0.1084</v>
      </c>
      <c r="L7">
        <v>0.22209999999999999</v>
      </c>
      <c r="M7">
        <v>1.24E-2</v>
      </c>
      <c r="N7">
        <v>5.57E-2</v>
      </c>
      <c r="O7">
        <v>1.270616531500621</v>
      </c>
      <c r="P7">
        <v>1.276049006527991</v>
      </c>
      <c r="Q7">
        <v>1.284467646158131</v>
      </c>
      <c r="R7">
        <v>1.2880861674619719</v>
      </c>
      <c r="S7">
        <v>1.295095876112192</v>
      </c>
      <c r="T7">
        <v>1.295518739604931</v>
      </c>
      <c r="U7">
        <v>1.295521094460145</v>
      </c>
      <c r="V7">
        <v>1.295521094460145</v>
      </c>
    </row>
    <row r="8" spans="1:22" ht="15" customHeight="1" x14ac:dyDescent="0.25">
      <c r="A8" s="123"/>
      <c r="B8" s="3">
        <f t="shared" si="0"/>
        <v>5</v>
      </c>
      <c r="C8" s="3" t="s">
        <v>79</v>
      </c>
      <c r="D8" s="3">
        <v>3</v>
      </c>
      <c r="E8" s="3"/>
      <c r="F8" s="3"/>
      <c r="G8">
        <v>2.7699999999999999E-2</v>
      </c>
      <c r="H8">
        <v>0.1343</v>
      </c>
      <c r="I8">
        <v>6.8599999999999994E-2</v>
      </c>
      <c r="J8">
        <v>3.1899999999999998E-2</v>
      </c>
      <c r="K8">
        <v>9.7299999999999998E-2</v>
      </c>
      <c r="L8">
        <v>0.24460000000000001</v>
      </c>
      <c r="M8">
        <v>1.03E-2</v>
      </c>
      <c r="N8">
        <v>5.0900000000000001E-2</v>
      </c>
      <c r="O8">
        <v>1.1039146795177059</v>
      </c>
      <c r="P8">
        <v>1.119983215569327</v>
      </c>
      <c r="Q8">
        <v>1.12110885454906</v>
      </c>
      <c r="R8">
        <v>1.12486432058382</v>
      </c>
      <c r="S8">
        <v>1.1276727807311551</v>
      </c>
      <c r="T8">
        <v>1.1283708401842349</v>
      </c>
      <c r="U8">
        <v>1.128476884334817</v>
      </c>
      <c r="V8">
        <v>1.128476884334817</v>
      </c>
    </row>
    <row r="9" spans="1:22" ht="15" customHeight="1" x14ac:dyDescent="0.25">
      <c r="A9" s="123"/>
      <c r="B9" s="3">
        <f t="shared" si="0"/>
        <v>6</v>
      </c>
      <c r="C9" s="3" t="s">
        <v>37</v>
      </c>
      <c r="D9" s="3">
        <v>6</v>
      </c>
      <c r="E9" s="3"/>
      <c r="F9" s="3"/>
      <c r="G9">
        <v>3.5799999999999998E-2</v>
      </c>
      <c r="H9">
        <v>0.12620000000000001</v>
      </c>
      <c r="I9">
        <v>7.17E-2</v>
      </c>
      <c r="J9">
        <v>3.1699999999999999E-2</v>
      </c>
      <c r="K9">
        <v>8.9300000000000004E-2</v>
      </c>
      <c r="L9">
        <v>0.27589999999999998</v>
      </c>
      <c r="M9">
        <v>0.04</v>
      </c>
      <c r="N9">
        <v>3.2800000000000003E-2</v>
      </c>
      <c r="O9">
        <v>1.4450620113409121</v>
      </c>
      <c r="P9">
        <v>1.4474806699629119</v>
      </c>
      <c r="Q9">
        <v>1.4525467238930061</v>
      </c>
      <c r="R9">
        <v>1.4531390641718041</v>
      </c>
      <c r="S9">
        <v>1.4536320269486711</v>
      </c>
      <c r="T9">
        <v>1.455324497423031</v>
      </c>
      <c r="U9">
        <v>1.455363854046094</v>
      </c>
      <c r="V9">
        <v>1.455363854046094</v>
      </c>
    </row>
    <row r="10" spans="1:22" ht="15" customHeight="1" x14ac:dyDescent="0.25">
      <c r="A10" s="123"/>
      <c r="B10" s="3">
        <f t="shared" si="0"/>
        <v>7</v>
      </c>
      <c r="C10" s="3" t="s">
        <v>66</v>
      </c>
      <c r="D10" s="3">
        <v>5.5</v>
      </c>
      <c r="E10" s="3"/>
      <c r="F10" s="3"/>
      <c r="G10">
        <v>3.3700000000000001E-2</v>
      </c>
      <c r="H10">
        <v>0.1283</v>
      </c>
      <c r="I10">
        <v>8.4199999999999997E-2</v>
      </c>
      <c r="J10">
        <v>4.5199999999999997E-2</v>
      </c>
      <c r="K10">
        <v>0.1255</v>
      </c>
      <c r="L10">
        <v>0.2651</v>
      </c>
      <c r="M10">
        <v>4.8099999999999997E-2</v>
      </c>
      <c r="N10">
        <v>2.6200000000000001E-2</v>
      </c>
      <c r="O10">
        <v>1.4500529816392651</v>
      </c>
      <c r="P10">
        <v>1.4990624707946421</v>
      </c>
      <c r="Q10">
        <v>1.4997827328241911</v>
      </c>
      <c r="R10">
        <v>1.499910258783679</v>
      </c>
      <c r="S10">
        <v>1.500430171147211</v>
      </c>
      <c r="T10">
        <v>1.5006044930167299</v>
      </c>
      <c r="U10">
        <v>1.5007106708909861</v>
      </c>
      <c r="V10">
        <v>1.5007106708909861</v>
      </c>
    </row>
    <row r="11" spans="1:22" ht="15" customHeight="1" x14ac:dyDescent="0.25">
      <c r="A11" s="123"/>
      <c r="B11" s="3">
        <f t="shared" si="0"/>
        <v>8</v>
      </c>
      <c r="C11" s="3" t="s">
        <v>22</v>
      </c>
      <c r="D11" s="3">
        <v>3.5</v>
      </c>
      <c r="E11" s="3"/>
      <c r="F11" s="3"/>
      <c r="G11">
        <v>2.9399999999999999E-2</v>
      </c>
      <c r="H11">
        <v>0.13270000000000001</v>
      </c>
      <c r="I11">
        <v>7.1400000000000005E-2</v>
      </c>
      <c r="J11">
        <v>3.3300000000000003E-2</v>
      </c>
      <c r="K11">
        <v>0.1188</v>
      </c>
      <c r="L11">
        <v>0.2636</v>
      </c>
      <c r="M11">
        <v>4.5699999999999998E-2</v>
      </c>
      <c r="N11">
        <v>2.7199999999999998E-2</v>
      </c>
      <c r="O11">
        <v>1.3340449477974989</v>
      </c>
      <c r="P11">
        <v>1.3590336986368221</v>
      </c>
      <c r="Q11">
        <v>1.3592487959075159</v>
      </c>
      <c r="R11">
        <v>1.35965158377621</v>
      </c>
      <c r="S11">
        <v>1.361590928734691</v>
      </c>
      <c r="T11">
        <v>1.3616500415268671</v>
      </c>
      <c r="U11">
        <v>1.361714905399463</v>
      </c>
      <c r="V11">
        <v>1.361714905399463</v>
      </c>
    </row>
    <row r="12" spans="1:22" ht="15" customHeight="1" x14ac:dyDescent="0.25">
      <c r="A12" s="123"/>
      <c r="B12" s="3">
        <f t="shared" si="0"/>
        <v>9</v>
      </c>
      <c r="C12" s="3" t="s">
        <v>22</v>
      </c>
      <c r="D12" s="3">
        <v>3.5</v>
      </c>
      <c r="E12" s="3"/>
      <c r="F12" s="3"/>
      <c r="G12">
        <v>4.2700000000000002E-2</v>
      </c>
      <c r="H12">
        <v>0.11940000000000001</v>
      </c>
      <c r="I12">
        <v>8.9599999999999999E-2</v>
      </c>
      <c r="J12">
        <v>4.9099999999999998E-2</v>
      </c>
      <c r="K12">
        <v>0.1013</v>
      </c>
      <c r="L12">
        <v>0.28239999999999998</v>
      </c>
      <c r="M12">
        <v>5.8900000000000001E-2</v>
      </c>
      <c r="N12">
        <v>2.6800000000000001E-2</v>
      </c>
      <c r="O12">
        <v>1.5156841557748399</v>
      </c>
      <c r="P12">
        <v>1.5621948373028911</v>
      </c>
      <c r="Q12">
        <v>1.5713477554692159</v>
      </c>
      <c r="R12">
        <v>1.5727744669074499</v>
      </c>
      <c r="S12">
        <v>1.5762871510997449</v>
      </c>
      <c r="T12">
        <v>1.5767515492523549</v>
      </c>
      <c r="U12">
        <v>1.576757232054973</v>
      </c>
      <c r="V12">
        <v>1.576757232054973</v>
      </c>
    </row>
    <row r="13" spans="1:22" ht="15" customHeight="1" x14ac:dyDescent="0.25">
      <c r="A13" s="119"/>
      <c r="B13" s="120"/>
      <c r="C13" s="120"/>
      <c r="D13" s="121"/>
      <c r="E13" s="4" t="s">
        <v>86</v>
      </c>
      <c r="F13" s="4"/>
    </row>
    <row r="14" spans="1:22" ht="15" customHeight="1" x14ac:dyDescent="0.25">
      <c r="A14" s="122" t="s">
        <v>124</v>
      </c>
      <c r="B14" s="3">
        <f>B12+1</f>
        <v>10</v>
      </c>
      <c r="C14" s="3" t="s">
        <v>79</v>
      </c>
      <c r="D14" s="3">
        <v>2.5</v>
      </c>
      <c r="E14" s="3"/>
      <c r="F14" s="3"/>
      <c r="G14">
        <v>2.5000000000000001E-3</v>
      </c>
      <c r="H14">
        <v>0.16450000000000001</v>
      </c>
      <c r="I14">
        <v>2.2100000000000002E-2</v>
      </c>
      <c r="J14">
        <v>3.2599999999999997E-2</v>
      </c>
      <c r="K14">
        <v>0.18590000000000001</v>
      </c>
      <c r="L14">
        <v>0.20130000000000001</v>
      </c>
      <c r="M14">
        <v>3.49E-2</v>
      </c>
      <c r="N14">
        <v>2.1600000000000001E-2</v>
      </c>
      <c r="O14">
        <v>0.58112882349042383</v>
      </c>
      <c r="P14">
        <v>0.67405944163509846</v>
      </c>
      <c r="Q14">
        <v>0.79159730213633128</v>
      </c>
      <c r="R14">
        <v>0.80126076101786237</v>
      </c>
      <c r="S14">
        <v>0.8068692068696437</v>
      </c>
      <c r="T14">
        <v>0.80722368749624518</v>
      </c>
      <c r="U14">
        <v>0.80723962704836749</v>
      </c>
      <c r="V14">
        <v>0.80723962704836749</v>
      </c>
    </row>
    <row r="15" spans="1:22" ht="15" customHeight="1" x14ac:dyDescent="0.25">
      <c r="A15" s="123"/>
      <c r="B15" s="3">
        <f t="shared" ref="B15:B22" si="1">B14+1</f>
        <v>11</v>
      </c>
      <c r="C15" s="3" t="s">
        <v>66</v>
      </c>
      <c r="D15" s="3">
        <v>9</v>
      </c>
      <c r="E15" s="3"/>
      <c r="F15" s="3"/>
      <c r="G15">
        <v>5.8999999999999999E-3</v>
      </c>
      <c r="H15">
        <v>0.15620000000000001</v>
      </c>
      <c r="I15">
        <v>3.2800000000000003E-2</v>
      </c>
      <c r="J15">
        <v>2.3599999999999999E-2</v>
      </c>
      <c r="K15">
        <v>0.1326</v>
      </c>
      <c r="L15">
        <v>0.2213</v>
      </c>
      <c r="M15">
        <v>4.41E-2</v>
      </c>
      <c r="N15">
        <v>2.7799999999999998E-2</v>
      </c>
      <c r="O15">
        <v>0.91735582594709586</v>
      </c>
      <c r="P15">
        <v>0.91783759136692489</v>
      </c>
      <c r="Q15">
        <v>0.94528377511666373</v>
      </c>
      <c r="R15">
        <v>0.94969085063276237</v>
      </c>
      <c r="S15">
        <v>0.95568897274077069</v>
      </c>
      <c r="T15">
        <v>0.95592048985383982</v>
      </c>
      <c r="U15">
        <v>0.95594267788525866</v>
      </c>
      <c r="V15">
        <v>0.95594267788525866</v>
      </c>
    </row>
    <row r="16" spans="1:22" ht="15" customHeight="1" x14ac:dyDescent="0.25">
      <c r="A16" s="123"/>
      <c r="B16" s="3">
        <f t="shared" si="1"/>
        <v>12</v>
      </c>
      <c r="C16" s="3" t="s">
        <v>66</v>
      </c>
      <c r="D16" s="3">
        <v>4</v>
      </c>
      <c r="E16" s="3"/>
      <c r="F16" s="3"/>
      <c r="G16">
        <v>1.1900000000000001E-2</v>
      </c>
      <c r="H16">
        <v>0.15010000000000001</v>
      </c>
      <c r="I16">
        <v>4.4299999999999999E-2</v>
      </c>
      <c r="J16">
        <v>2.0500000000000001E-2</v>
      </c>
      <c r="K16">
        <v>0.1525</v>
      </c>
      <c r="L16">
        <v>0.20610000000000001</v>
      </c>
      <c r="M16">
        <v>4.9299999999999997E-2</v>
      </c>
      <c r="N16">
        <v>2.5999999999999999E-2</v>
      </c>
      <c r="O16">
        <v>0.94923053199548124</v>
      </c>
      <c r="P16">
        <v>0.94929595958233948</v>
      </c>
      <c r="Q16">
        <v>1.003101926423384</v>
      </c>
      <c r="R16">
        <v>1.00558626579456</v>
      </c>
      <c r="S16">
        <v>1.0156560977664759</v>
      </c>
      <c r="T16">
        <v>1.018773161788155</v>
      </c>
      <c r="U16">
        <v>1.0187734373771431</v>
      </c>
      <c r="V16">
        <v>1.0187734373771431</v>
      </c>
    </row>
    <row r="17" spans="1:22" ht="15" customHeight="1" x14ac:dyDescent="0.25">
      <c r="A17" s="123"/>
      <c r="B17" s="3">
        <f t="shared" si="1"/>
        <v>13</v>
      </c>
      <c r="C17" s="3" t="s">
        <v>72</v>
      </c>
      <c r="D17" s="3">
        <v>5.5</v>
      </c>
      <c r="E17" s="3"/>
      <c r="F17" s="3"/>
      <c r="G17">
        <v>1.0500000000000001E-2</v>
      </c>
      <c r="H17">
        <v>0.1517</v>
      </c>
      <c r="I17">
        <v>3.1399999999999997E-2</v>
      </c>
      <c r="J17">
        <v>2.1700000000000001E-2</v>
      </c>
      <c r="K17">
        <v>0.15670000000000001</v>
      </c>
      <c r="L17">
        <v>0.2059</v>
      </c>
      <c r="M17">
        <v>4.3700000000000003E-2</v>
      </c>
      <c r="N17">
        <v>1.38E-2</v>
      </c>
      <c r="O17">
        <v>0.57253136540563299</v>
      </c>
      <c r="P17">
        <v>0.68214088341833967</v>
      </c>
      <c r="Q17">
        <v>0.75467722717142649</v>
      </c>
      <c r="R17">
        <v>0.75610481913317074</v>
      </c>
      <c r="S17">
        <v>0.77561719874016166</v>
      </c>
      <c r="T17">
        <v>0.77739313591726711</v>
      </c>
      <c r="U17">
        <v>0.77791640221053215</v>
      </c>
      <c r="V17">
        <v>0.77791640221053215</v>
      </c>
    </row>
    <row r="18" spans="1:22" ht="15" customHeight="1" x14ac:dyDescent="0.25">
      <c r="A18" s="123"/>
      <c r="B18" s="3">
        <f t="shared" si="1"/>
        <v>14</v>
      </c>
      <c r="C18" s="3" t="s">
        <v>32</v>
      </c>
      <c r="D18" s="3">
        <v>5.5</v>
      </c>
      <c r="E18" s="3"/>
      <c r="F18" s="3"/>
      <c r="G18">
        <v>1.6199999999999999E-2</v>
      </c>
      <c r="H18">
        <v>0.14580000000000001</v>
      </c>
      <c r="I18">
        <v>2.9899999999999999E-2</v>
      </c>
      <c r="J18">
        <v>1.7600000000000001E-2</v>
      </c>
      <c r="K18">
        <v>0.1623</v>
      </c>
      <c r="L18">
        <v>0.17699999999999999</v>
      </c>
      <c r="M18">
        <v>3.9699999999999999E-2</v>
      </c>
      <c r="N18">
        <v>2.5600000000000001E-2</v>
      </c>
      <c r="O18">
        <v>0.86190414797861659</v>
      </c>
      <c r="P18">
        <v>0.866459336724823</v>
      </c>
      <c r="Q18">
        <v>0.95314110405438168</v>
      </c>
      <c r="R18">
        <v>0.96039687804420204</v>
      </c>
      <c r="S18">
        <v>0.96273843072865628</v>
      </c>
      <c r="T18">
        <v>0.96276028984021556</v>
      </c>
      <c r="U18">
        <v>0.96276594445159103</v>
      </c>
      <c r="V18">
        <v>0.96276594445159103</v>
      </c>
    </row>
    <row r="19" spans="1:22" ht="15" customHeight="1" x14ac:dyDescent="0.25">
      <c r="A19" s="123"/>
      <c r="B19" s="3">
        <f t="shared" si="1"/>
        <v>15</v>
      </c>
      <c r="C19" s="3" t="s">
        <v>96</v>
      </c>
      <c r="D19" s="3">
        <v>12</v>
      </c>
      <c r="E19" s="3"/>
      <c r="F19" s="3"/>
      <c r="G19">
        <v>8.9999999999999993E-3</v>
      </c>
      <c r="H19">
        <v>0.153</v>
      </c>
      <c r="I19">
        <v>1.49E-2</v>
      </c>
      <c r="J19">
        <v>3.0300000000000001E-2</v>
      </c>
      <c r="K19">
        <v>0.17780000000000001</v>
      </c>
      <c r="L19">
        <v>0.18429999999999999</v>
      </c>
      <c r="M19">
        <v>3.9899999999999998E-2</v>
      </c>
      <c r="N19">
        <v>2.6700000000000002E-2</v>
      </c>
      <c r="O19">
        <v>0.82286354602851697</v>
      </c>
      <c r="P19">
        <v>0.832371863250564</v>
      </c>
      <c r="Q19">
        <v>0.93355747609941186</v>
      </c>
      <c r="R19">
        <v>0.93743689515895257</v>
      </c>
      <c r="S19">
        <v>0.941374984886026</v>
      </c>
      <c r="T19">
        <v>0.94411882812816739</v>
      </c>
      <c r="U19">
        <v>0.94415171916493834</v>
      </c>
      <c r="V19">
        <v>0.94415171916493834</v>
      </c>
    </row>
    <row r="20" spans="1:22" ht="15" customHeight="1" x14ac:dyDescent="0.25">
      <c r="A20" s="123"/>
      <c r="B20" s="3">
        <f t="shared" si="1"/>
        <v>16</v>
      </c>
      <c r="C20" s="3" t="s">
        <v>36</v>
      </c>
      <c r="D20" s="3">
        <v>11.5</v>
      </c>
      <c r="E20" s="3"/>
      <c r="F20" s="3"/>
      <c r="G20">
        <v>3.09E-2</v>
      </c>
      <c r="H20">
        <v>0.13109999999999999</v>
      </c>
      <c r="I20">
        <v>4.9500000000000002E-2</v>
      </c>
      <c r="J20">
        <v>1.0500000000000001E-2</v>
      </c>
      <c r="K20">
        <v>0.14710000000000001</v>
      </c>
      <c r="L20">
        <v>0.32569999999999999</v>
      </c>
      <c r="M20">
        <v>1.32E-2</v>
      </c>
      <c r="N20">
        <v>3.73E-2</v>
      </c>
      <c r="O20">
        <v>0.87554920149932847</v>
      </c>
      <c r="P20">
        <v>0.93790597782111551</v>
      </c>
      <c r="Q20">
        <v>0.93953167484969125</v>
      </c>
      <c r="R20">
        <v>0.94915126026982122</v>
      </c>
      <c r="S20">
        <v>0.99666366378508098</v>
      </c>
      <c r="T20">
        <v>0.99842118169021576</v>
      </c>
      <c r="U20">
        <v>0.99856603898132767</v>
      </c>
      <c r="V20">
        <v>0.99856603898132767</v>
      </c>
    </row>
    <row r="21" spans="1:22" ht="15" customHeight="1" x14ac:dyDescent="0.25">
      <c r="A21" s="123"/>
      <c r="B21" s="3">
        <f t="shared" si="1"/>
        <v>17</v>
      </c>
      <c r="C21" s="3" t="s">
        <v>72</v>
      </c>
      <c r="D21" s="3">
        <v>3.5</v>
      </c>
      <c r="E21" s="3"/>
      <c r="F21" s="3"/>
      <c r="G21">
        <v>3.2000000000000002E-3</v>
      </c>
      <c r="H21">
        <v>0.1588</v>
      </c>
      <c r="I21">
        <v>2.3099999999999999E-2</v>
      </c>
      <c r="J21">
        <v>2.81E-2</v>
      </c>
      <c r="K21">
        <v>0.1701</v>
      </c>
      <c r="L21">
        <v>0.1779</v>
      </c>
      <c r="M21">
        <v>1.67E-2</v>
      </c>
      <c r="N21">
        <v>3.9699999999999999E-2</v>
      </c>
      <c r="O21">
        <v>0.67637431336004861</v>
      </c>
      <c r="P21">
        <v>0.69788923560781924</v>
      </c>
      <c r="Q21">
        <v>0.8178022194350657</v>
      </c>
      <c r="R21">
        <v>0.81811682290640086</v>
      </c>
      <c r="S21">
        <v>0.81971972603747256</v>
      </c>
      <c r="T21">
        <v>0.81987184602183283</v>
      </c>
      <c r="U21">
        <v>0.81999489792378388</v>
      </c>
      <c r="V21">
        <v>0.81999489792378388</v>
      </c>
    </row>
    <row r="22" spans="1:22" ht="15" customHeight="1" x14ac:dyDescent="0.25">
      <c r="A22" s="123"/>
      <c r="B22" s="3">
        <f t="shared" si="1"/>
        <v>18</v>
      </c>
      <c r="C22" s="3" t="s">
        <v>17</v>
      </c>
      <c r="D22" s="3">
        <v>8.5</v>
      </c>
      <c r="E22" s="3"/>
      <c r="F22" s="3"/>
      <c r="G22">
        <v>2.24E-2</v>
      </c>
      <c r="H22">
        <v>0.1396</v>
      </c>
      <c r="I22">
        <v>4.7500000000000001E-2</v>
      </c>
      <c r="J22">
        <v>1.52E-2</v>
      </c>
      <c r="K22">
        <v>0.1472</v>
      </c>
      <c r="L22">
        <v>0.2147</v>
      </c>
      <c r="M22">
        <v>1.3100000000000001E-2</v>
      </c>
      <c r="N22">
        <v>4.3900000000000002E-2</v>
      </c>
      <c r="O22">
        <v>0.96685701006080571</v>
      </c>
      <c r="P22">
        <v>0.99787293091921803</v>
      </c>
      <c r="Q22">
        <v>1.027241710977697</v>
      </c>
      <c r="R22">
        <v>1.0273533557504899</v>
      </c>
      <c r="S22">
        <v>1.027718016807351</v>
      </c>
      <c r="T22">
        <v>1.0329306905197331</v>
      </c>
      <c r="U22">
        <v>1.032949523088861</v>
      </c>
      <c r="V22">
        <v>1.032949523088861</v>
      </c>
    </row>
    <row r="23" spans="1:22" ht="15" customHeight="1" x14ac:dyDescent="0.25">
      <c r="A23" s="119"/>
      <c r="B23" s="120"/>
      <c r="C23" s="120"/>
      <c r="D23" s="121"/>
      <c r="E23" s="4" t="s">
        <v>144</v>
      </c>
      <c r="F23" s="4"/>
    </row>
    <row r="24" spans="1:22" ht="15" customHeight="1" x14ac:dyDescent="0.25">
      <c r="A24" s="122" t="s">
        <v>124</v>
      </c>
      <c r="B24" s="3">
        <f>B22+1</f>
        <v>19</v>
      </c>
      <c r="C24" s="3" t="s">
        <v>17</v>
      </c>
      <c r="D24" s="3">
        <v>4.5</v>
      </c>
      <c r="E24" s="3"/>
      <c r="F24" s="3"/>
      <c r="G24">
        <v>1.09E-2</v>
      </c>
      <c r="H24">
        <v>0.15110000000000001</v>
      </c>
      <c r="I24">
        <v>4.4400000000000002E-2</v>
      </c>
      <c r="J24">
        <v>2.1700000000000001E-2</v>
      </c>
      <c r="K24">
        <v>0.11119999999999999</v>
      </c>
      <c r="L24">
        <v>0.21879999999999999</v>
      </c>
      <c r="M24">
        <v>2.5000000000000001E-3</v>
      </c>
      <c r="N24">
        <v>4.8000000000000001E-2</v>
      </c>
      <c r="O24">
        <v>0.5680117038080067</v>
      </c>
      <c r="P24">
        <v>0.57089969963707676</v>
      </c>
      <c r="Q24">
        <v>0.63281156081256684</v>
      </c>
      <c r="R24">
        <v>0.66461307478724829</v>
      </c>
      <c r="S24">
        <v>0.66798596350020201</v>
      </c>
      <c r="T24">
        <v>0.67279634320843962</v>
      </c>
      <c r="U24">
        <v>0.67280405203645577</v>
      </c>
      <c r="V24">
        <v>0.67280405203645577</v>
      </c>
    </row>
    <row r="25" spans="1:22" ht="15" customHeight="1" x14ac:dyDescent="0.25">
      <c r="A25" s="123"/>
      <c r="B25" s="3">
        <f t="shared" ref="B25:B32" si="2">B24+1</f>
        <v>20</v>
      </c>
      <c r="C25" s="3" t="s">
        <v>20</v>
      </c>
      <c r="D25" s="3">
        <v>14</v>
      </c>
      <c r="E25" s="3"/>
      <c r="F25" s="3"/>
      <c r="G25">
        <v>2.8899999999999999E-2</v>
      </c>
      <c r="H25">
        <v>0.1331</v>
      </c>
      <c r="I25">
        <v>6.7299999999999999E-2</v>
      </c>
      <c r="J25">
        <v>2.9700000000000001E-2</v>
      </c>
      <c r="K25">
        <v>9.6199999999999994E-2</v>
      </c>
      <c r="L25">
        <v>0.2641</v>
      </c>
      <c r="M25">
        <v>8.0000000000000002E-3</v>
      </c>
      <c r="N25">
        <v>5.1200000000000002E-2</v>
      </c>
      <c r="O25">
        <v>0.99716037588725803</v>
      </c>
      <c r="P25">
        <v>1.018263060741017</v>
      </c>
      <c r="Q25">
        <v>1.0206443555145539</v>
      </c>
      <c r="R25">
        <v>1.0314404767504179</v>
      </c>
      <c r="S25">
        <v>1.0337772417144391</v>
      </c>
      <c r="T25">
        <v>1.0340410892626191</v>
      </c>
      <c r="U25">
        <v>1.034128898208615</v>
      </c>
      <c r="V25">
        <v>1.034128898208615</v>
      </c>
    </row>
    <row r="26" spans="1:22" ht="15" customHeight="1" x14ac:dyDescent="0.25">
      <c r="A26" s="123"/>
      <c r="B26" s="3">
        <f t="shared" si="2"/>
        <v>21</v>
      </c>
      <c r="C26" s="3" t="s">
        <v>65</v>
      </c>
      <c r="D26" s="3">
        <v>10.5</v>
      </c>
      <c r="E26" s="3"/>
      <c r="F26" s="3"/>
      <c r="G26">
        <v>3.3399999999999999E-2</v>
      </c>
      <c r="H26">
        <v>0.12870000000000001</v>
      </c>
      <c r="I26">
        <v>6.3700000000000007E-2</v>
      </c>
      <c r="J26">
        <v>2.4899999999999999E-2</v>
      </c>
      <c r="K26">
        <v>9.8799999999999999E-2</v>
      </c>
      <c r="L26">
        <v>0.24510000000000001</v>
      </c>
      <c r="M26">
        <v>5.5999999999999999E-3</v>
      </c>
      <c r="N26">
        <v>5.1200000000000002E-2</v>
      </c>
      <c r="O26">
        <v>1.0043935597966691</v>
      </c>
      <c r="P26">
        <v>1.011559182528887</v>
      </c>
      <c r="Q26">
        <v>1.021310555942718</v>
      </c>
      <c r="R26">
        <v>1.024986630966936</v>
      </c>
      <c r="S26">
        <v>1.0285324626691641</v>
      </c>
      <c r="T26">
        <v>1.028721958278469</v>
      </c>
      <c r="U26">
        <v>1.02885269827273</v>
      </c>
      <c r="V26">
        <v>1.02885269827273</v>
      </c>
    </row>
    <row r="27" spans="1:22" ht="15" customHeight="1" x14ac:dyDescent="0.25">
      <c r="A27" s="123"/>
      <c r="B27" s="3">
        <f t="shared" si="2"/>
        <v>22</v>
      </c>
      <c r="C27" s="3" t="s">
        <v>82</v>
      </c>
      <c r="D27" s="3">
        <v>7</v>
      </c>
      <c r="E27" s="3"/>
      <c r="F27" s="3"/>
      <c r="G27">
        <v>5.1200000000000002E-2</v>
      </c>
      <c r="H27">
        <v>0.1108</v>
      </c>
      <c r="I27">
        <v>8.7499999999999994E-2</v>
      </c>
      <c r="J27">
        <v>4.5600000000000002E-2</v>
      </c>
      <c r="K27">
        <v>0.11210000000000001</v>
      </c>
      <c r="L27">
        <v>0.1847</v>
      </c>
      <c r="M27">
        <v>0.01</v>
      </c>
      <c r="N27">
        <v>5.1900000000000002E-2</v>
      </c>
      <c r="O27">
        <v>1.4077908741904179</v>
      </c>
      <c r="P27">
        <v>1.437170176742814</v>
      </c>
      <c r="Q27">
        <v>1.4739004662236019</v>
      </c>
      <c r="R27">
        <v>1.478373291332183</v>
      </c>
      <c r="S27">
        <v>1.478389076990243</v>
      </c>
      <c r="T27">
        <v>1.4787399723907411</v>
      </c>
      <c r="U27">
        <v>1.478740192133063</v>
      </c>
      <c r="V27">
        <v>1.478740192133063</v>
      </c>
    </row>
    <row r="28" spans="1:22" ht="15" customHeight="1" x14ac:dyDescent="0.25">
      <c r="A28" s="123"/>
      <c r="B28" s="3">
        <f t="shared" si="2"/>
        <v>23</v>
      </c>
      <c r="C28" s="3" t="s">
        <v>23</v>
      </c>
      <c r="D28" s="3">
        <v>2</v>
      </c>
      <c r="E28" s="3"/>
      <c r="F28" s="3"/>
      <c r="G28">
        <v>4.1799999999999997E-2</v>
      </c>
      <c r="H28">
        <v>0.1203</v>
      </c>
      <c r="I28">
        <v>7.5499999999999998E-2</v>
      </c>
      <c r="J28">
        <v>3.5000000000000003E-2</v>
      </c>
      <c r="K28">
        <v>0.1094</v>
      </c>
      <c r="L28">
        <v>0.21029999999999999</v>
      </c>
      <c r="M28">
        <v>9.4999999999999998E-3</v>
      </c>
      <c r="N28">
        <v>5.5899999999999998E-2</v>
      </c>
      <c r="O28">
        <v>1.2017538792117639</v>
      </c>
      <c r="P28">
        <v>1.204794641594457</v>
      </c>
      <c r="Q28">
        <v>1.2301298859783529</v>
      </c>
      <c r="R28">
        <v>1.230141889544724</v>
      </c>
      <c r="S28">
        <v>1.2301995392754459</v>
      </c>
      <c r="T28">
        <v>1.2304360055685191</v>
      </c>
      <c r="U28">
        <v>1.230659137593624</v>
      </c>
      <c r="V28">
        <v>1.230659137593624</v>
      </c>
    </row>
    <row r="29" spans="1:22" ht="15" customHeight="1" x14ac:dyDescent="0.25">
      <c r="A29" s="123"/>
      <c r="B29" s="3">
        <f t="shared" si="2"/>
        <v>24</v>
      </c>
      <c r="C29" s="3" t="s">
        <v>64</v>
      </c>
      <c r="D29" s="3">
        <v>1.5</v>
      </c>
      <c r="E29" s="3"/>
      <c r="F29" s="3"/>
      <c r="G29">
        <v>1.83E-2</v>
      </c>
      <c r="H29">
        <v>0.14369999999999999</v>
      </c>
      <c r="I29">
        <v>5.7599999999999998E-2</v>
      </c>
      <c r="J29">
        <v>2.5100000000000001E-2</v>
      </c>
      <c r="K29">
        <v>0.12379999999999999</v>
      </c>
      <c r="L29">
        <v>0.20219999999999999</v>
      </c>
      <c r="M29">
        <v>1.4800000000000001E-2</v>
      </c>
      <c r="N29">
        <v>5.6899999999999999E-2</v>
      </c>
      <c r="O29">
        <v>0.95704301111959167</v>
      </c>
      <c r="P29">
        <v>0.97202881840465793</v>
      </c>
      <c r="Q29">
        <v>1.018326612170692</v>
      </c>
      <c r="R29">
        <v>1.0268096886863469</v>
      </c>
      <c r="S29">
        <v>1.028516533062487</v>
      </c>
      <c r="T29">
        <v>1.0286550305554321</v>
      </c>
      <c r="U29">
        <v>1.028801816823609</v>
      </c>
      <c r="V29">
        <v>1.028801816823609</v>
      </c>
    </row>
    <row r="30" spans="1:22" ht="15" customHeight="1" x14ac:dyDescent="0.25">
      <c r="A30" s="123"/>
      <c r="B30" s="3">
        <f t="shared" si="2"/>
        <v>25</v>
      </c>
      <c r="C30" s="3" t="s">
        <v>72</v>
      </c>
      <c r="D30" s="3">
        <v>5</v>
      </c>
      <c r="E30" s="3"/>
      <c r="F30" s="3"/>
      <c r="G30">
        <v>3.3500000000000002E-2</v>
      </c>
      <c r="H30">
        <v>0.1285</v>
      </c>
      <c r="I30">
        <v>7.5999999999999998E-2</v>
      </c>
      <c r="J30">
        <v>3.6900000000000002E-2</v>
      </c>
      <c r="K30">
        <v>0.14580000000000001</v>
      </c>
      <c r="L30">
        <v>0.16789999999999999</v>
      </c>
      <c r="M30">
        <v>6.3E-3</v>
      </c>
      <c r="N30">
        <v>4.7600000000000003E-2</v>
      </c>
      <c r="O30">
        <v>1.1086378690929179</v>
      </c>
      <c r="P30">
        <v>1.108702293317867</v>
      </c>
      <c r="Q30">
        <v>1.1840097279263</v>
      </c>
      <c r="R30">
        <v>1.1840628233478221</v>
      </c>
      <c r="S30">
        <v>1.18482254117356</v>
      </c>
      <c r="T30">
        <v>1.1885402375831591</v>
      </c>
      <c r="U30">
        <v>1.188866402417005</v>
      </c>
      <c r="V30">
        <v>1.188866402417005</v>
      </c>
    </row>
    <row r="31" spans="1:22" ht="15" customHeight="1" x14ac:dyDescent="0.25">
      <c r="A31" s="123"/>
      <c r="B31" s="3">
        <f t="shared" si="2"/>
        <v>26</v>
      </c>
      <c r="C31" s="3" t="s">
        <v>64</v>
      </c>
      <c r="D31" s="3">
        <v>3</v>
      </c>
      <c r="E31" s="3"/>
      <c r="F31" s="3"/>
      <c r="G31">
        <v>3.7900000000000003E-2</v>
      </c>
      <c r="H31">
        <v>0.12429999999999999</v>
      </c>
      <c r="I31">
        <v>6.0600000000000001E-2</v>
      </c>
      <c r="J31">
        <v>2.0400000000000001E-2</v>
      </c>
      <c r="K31">
        <v>0.12659999999999999</v>
      </c>
      <c r="L31">
        <v>0.20880000000000001</v>
      </c>
      <c r="M31">
        <v>2.5000000000000001E-3</v>
      </c>
      <c r="N31">
        <v>4.7100000000000003E-2</v>
      </c>
      <c r="O31">
        <v>1.0472561057195231</v>
      </c>
      <c r="P31">
        <v>1.064460940208878</v>
      </c>
      <c r="Q31">
        <v>1.0948532976043881</v>
      </c>
      <c r="R31">
        <v>1.095331411652807</v>
      </c>
      <c r="S31">
        <v>1.096386023225004</v>
      </c>
      <c r="T31">
        <v>1.0995722601676281</v>
      </c>
      <c r="U31">
        <v>1.1000478479154929</v>
      </c>
      <c r="V31">
        <v>1.1000478479154929</v>
      </c>
    </row>
    <row r="32" spans="1:22" ht="15" customHeight="1" x14ac:dyDescent="0.25">
      <c r="A32" s="123"/>
      <c r="B32" s="3">
        <f t="shared" si="2"/>
        <v>27</v>
      </c>
      <c r="C32" s="3" t="s">
        <v>40</v>
      </c>
      <c r="D32" s="3">
        <v>3</v>
      </c>
      <c r="E32" s="3"/>
      <c r="F32" s="3"/>
      <c r="G32">
        <v>1.14E-2</v>
      </c>
      <c r="H32">
        <v>0.15079999999999999</v>
      </c>
      <c r="I32">
        <v>4.0800000000000003E-2</v>
      </c>
      <c r="J32">
        <v>2.1100000000000001E-2</v>
      </c>
      <c r="K32">
        <v>0.1338</v>
      </c>
      <c r="L32">
        <v>0.21460000000000001</v>
      </c>
      <c r="M32">
        <v>8.6999999999999994E-3</v>
      </c>
      <c r="N32">
        <v>5.4699999999999999E-2</v>
      </c>
      <c r="O32">
        <v>0.68208698953407221</v>
      </c>
      <c r="P32">
        <v>0.6995605869245155</v>
      </c>
      <c r="Q32">
        <v>0.75047492606777133</v>
      </c>
      <c r="R32">
        <v>0.76935466595049984</v>
      </c>
      <c r="S32">
        <v>0.76992281744814761</v>
      </c>
      <c r="T32">
        <v>0.77154586478537224</v>
      </c>
      <c r="U32">
        <v>0.77165570744082324</v>
      </c>
      <c r="V32">
        <v>0.77165570744082324</v>
      </c>
    </row>
    <row r="33" spans="1:22" ht="15" customHeight="1" x14ac:dyDescent="0.25">
      <c r="A33" s="119"/>
      <c r="B33" s="120"/>
      <c r="C33" s="120"/>
      <c r="D33" s="121"/>
      <c r="E33" s="4" t="s">
        <v>84</v>
      </c>
      <c r="F33" s="4"/>
    </row>
    <row r="34" spans="1:22" ht="15" customHeight="1" x14ac:dyDescent="0.25">
      <c r="A34" s="122" t="s">
        <v>124</v>
      </c>
      <c r="B34" s="3">
        <f>B32+1</f>
        <v>28</v>
      </c>
      <c r="C34" s="3" t="s">
        <v>82</v>
      </c>
      <c r="D34" s="3">
        <v>7</v>
      </c>
      <c r="E34" s="3"/>
      <c r="F34" s="3"/>
      <c r="G34">
        <v>1.7600000000000001E-2</v>
      </c>
      <c r="H34">
        <v>0.14449999999999999</v>
      </c>
      <c r="I34">
        <v>4.4400000000000002E-2</v>
      </c>
      <c r="J34">
        <v>1.7899999999999999E-2</v>
      </c>
      <c r="K34">
        <v>0.1537</v>
      </c>
      <c r="L34">
        <v>0.22420000000000001</v>
      </c>
      <c r="M34">
        <v>1.38E-2</v>
      </c>
      <c r="N34">
        <v>3.8699999999999998E-2</v>
      </c>
      <c r="O34">
        <v>0.80328302504338767</v>
      </c>
      <c r="P34">
        <v>0.82955385820970395</v>
      </c>
      <c r="Q34">
        <v>0.87478667389744869</v>
      </c>
      <c r="R34">
        <v>0.8849326661880127</v>
      </c>
      <c r="S34">
        <v>0.88844845522614202</v>
      </c>
      <c r="T34">
        <v>0.89089884919175033</v>
      </c>
      <c r="U34">
        <v>0.89101855898936844</v>
      </c>
      <c r="V34">
        <v>0.89101855898936844</v>
      </c>
    </row>
    <row r="35" spans="1:22" ht="15" customHeight="1" x14ac:dyDescent="0.25">
      <c r="A35" s="123"/>
      <c r="B35" s="3">
        <f t="shared" ref="B35:B42" si="3">B34+1</f>
        <v>29</v>
      </c>
      <c r="C35" s="3" t="s">
        <v>45</v>
      </c>
      <c r="D35" s="3">
        <v>21</v>
      </c>
      <c r="E35" s="3"/>
      <c r="F35" s="3"/>
      <c r="G35">
        <v>1.7999999999999999E-2</v>
      </c>
      <c r="H35">
        <v>0.14410000000000001</v>
      </c>
      <c r="I35">
        <v>5.0999999999999997E-2</v>
      </c>
      <c r="J35">
        <v>2.0899999999999998E-2</v>
      </c>
      <c r="K35">
        <v>9.4899999999999998E-2</v>
      </c>
      <c r="L35">
        <v>0.25490000000000002</v>
      </c>
      <c r="M35">
        <v>2.5499999999999998E-2</v>
      </c>
      <c r="N35">
        <v>3.8800000000000001E-2</v>
      </c>
      <c r="O35">
        <v>1.041781841104805</v>
      </c>
      <c r="P35">
        <v>1.0444005591161161</v>
      </c>
      <c r="Q35">
        <v>1.0453633008686301</v>
      </c>
      <c r="R35">
        <v>1.0515271772236869</v>
      </c>
      <c r="S35">
        <v>1.052078932463834</v>
      </c>
      <c r="T35">
        <v>1.0523990319391681</v>
      </c>
      <c r="U35">
        <v>1.0525541382021899</v>
      </c>
      <c r="V35">
        <v>1.0525541382021899</v>
      </c>
    </row>
    <row r="36" spans="1:22" ht="15" customHeight="1" x14ac:dyDescent="0.25">
      <c r="A36" s="123"/>
      <c r="B36" s="3">
        <f t="shared" si="3"/>
        <v>30</v>
      </c>
      <c r="C36" s="3" t="s">
        <v>64</v>
      </c>
      <c r="D36" s="3">
        <v>9</v>
      </c>
      <c r="E36" s="3"/>
      <c r="F36" s="3"/>
      <c r="G36">
        <v>3.6700000000000003E-2</v>
      </c>
      <c r="H36">
        <v>0.12529999999999999</v>
      </c>
      <c r="I36">
        <v>7.2800000000000004E-2</v>
      </c>
      <c r="J36">
        <v>3.2899999999999999E-2</v>
      </c>
      <c r="K36">
        <v>0.10340000000000001</v>
      </c>
      <c r="L36">
        <v>0.2329</v>
      </c>
      <c r="M36">
        <v>1.3299999999999999E-2</v>
      </c>
      <c r="N36">
        <v>4.5100000000000001E-2</v>
      </c>
      <c r="O36">
        <v>1.2303984526478811</v>
      </c>
      <c r="P36">
        <v>1.2311921356632509</v>
      </c>
      <c r="Q36">
        <v>1.2368477070548249</v>
      </c>
      <c r="R36">
        <v>1.236879563674206</v>
      </c>
      <c r="S36">
        <v>1.2368817650427271</v>
      </c>
      <c r="T36">
        <v>1.2378975891418751</v>
      </c>
      <c r="U36">
        <v>1.2379482096405989</v>
      </c>
      <c r="V36">
        <v>1.2379482096405989</v>
      </c>
    </row>
    <row r="37" spans="1:22" ht="15" customHeight="1" x14ac:dyDescent="0.25">
      <c r="A37" s="123"/>
      <c r="B37" s="3">
        <f t="shared" si="3"/>
        <v>31</v>
      </c>
      <c r="C37" s="12" t="s">
        <v>23</v>
      </c>
      <c r="D37" s="3">
        <v>2.5</v>
      </c>
      <c r="E37" s="3"/>
      <c r="F37" s="3"/>
      <c r="G37">
        <v>3.2099999999999997E-2</v>
      </c>
      <c r="H37">
        <v>0.12989999999999999</v>
      </c>
      <c r="I37">
        <v>6.5699999999999995E-2</v>
      </c>
      <c r="J37">
        <v>2.7E-2</v>
      </c>
      <c r="K37">
        <v>0.1182</v>
      </c>
      <c r="L37">
        <v>0.22589999999999999</v>
      </c>
      <c r="M37">
        <v>1.0500000000000001E-2</v>
      </c>
      <c r="N37">
        <v>3.9399999999999998E-2</v>
      </c>
      <c r="O37">
        <v>1.027802698002896</v>
      </c>
      <c r="P37">
        <v>1.038633428832008</v>
      </c>
      <c r="Q37">
        <v>1.056707244847523</v>
      </c>
      <c r="R37">
        <v>1.0583274963985829</v>
      </c>
      <c r="S37">
        <v>1.0612532566106581</v>
      </c>
      <c r="T37">
        <v>1.0613036185911751</v>
      </c>
      <c r="U37">
        <v>1.061312500291643</v>
      </c>
      <c r="V37">
        <v>1.061312500291643</v>
      </c>
    </row>
    <row r="38" spans="1:22" ht="15" customHeight="1" x14ac:dyDescent="0.25">
      <c r="A38" s="123"/>
      <c r="B38" s="3">
        <f t="shared" si="3"/>
        <v>32</v>
      </c>
      <c r="C38" s="3" t="s">
        <v>72</v>
      </c>
      <c r="D38" s="3">
        <v>7.5</v>
      </c>
      <c r="E38" s="3"/>
      <c r="F38" s="3"/>
      <c r="G38">
        <v>3.4799999999999998E-2</v>
      </c>
      <c r="H38">
        <v>0.12720000000000001</v>
      </c>
      <c r="I38">
        <v>7.6100000000000001E-2</v>
      </c>
      <c r="J38">
        <v>3.6799999999999999E-2</v>
      </c>
      <c r="K38">
        <v>0.1265</v>
      </c>
      <c r="L38">
        <v>0.20830000000000001</v>
      </c>
      <c r="M38">
        <v>7.0000000000000001E-3</v>
      </c>
      <c r="N38">
        <v>4.3499999999999997E-2</v>
      </c>
      <c r="O38">
        <v>1.1342374639444941</v>
      </c>
      <c r="P38">
        <v>1.1508541269760879</v>
      </c>
      <c r="Q38">
        <v>1.17658464041303</v>
      </c>
      <c r="R38">
        <v>1.1770869603149789</v>
      </c>
      <c r="S38">
        <v>1.177087082785728</v>
      </c>
      <c r="T38">
        <v>1.1773887609942411</v>
      </c>
      <c r="U38">
        <v>1.1774753936334841</v>
      </c>
      <c r="V38">
        <v>1.1774753936334841</v>
      </c>
    </row>
    <row r="39" spans="1:22" ht="15" customHeight="1" x14ac:dyDescent="0.25">
      <c r="A39" s="123"/>
      <c r="B39" s="3">
        <f t="shared" si="3"/>
        <v>33</v>
      </c>
      <c r="C39" s="3" t="s">
        <v>52</v>
      </c>
      <c r="D39" s="3">
        <v>5.5</v>
      </c>
      <c r="E39" s="3"/>
      <c r="F39" s="3"/>
      <c r="G39">
        <v>1.1900000000000001E-2</v>
      </c>
      <c r="H39">
        <v>0.15010000000000001</v>
      </c>
      <c r="I39">
        <v>4.4400000000000002E-2</v>
      </c>
      <c r="J39">
        <v>2.0899999999999998E-2</v>
      </c>
      <c r="K39">
        <v>0.1172</v>
      </c>
      <c r="L39">
        <v>0.23519999999999999</v>
      </c>
      <c r="M39">
        <v>1.9400000000000001E-2</v>
      </c>
      <c r="N39">
        <v>4.7500000000000001E-2</v>
      </c>
      <c r="O39">
        <v>0.98374212384876614</v>
      </c>
      <c r="P39">
        <v>0.99020947642929991</v>
      </c>
      <c r="Q39">
        <v>1.0047477725899561</v>
      </c>
      <c r="R39">
        <v>1.0172843122825119</v>
      </c>
      <c r="S39">
        <v>1.0172871295446471</v>
      </c>
      <c r="T39">
        <v>1.018468521300532</v>
      </c>
      <c r="U39">
        <v>1.018469038537114</v>
      </c>
      <c r="V39">
        <v>1.018469038537114</v>
      </c>
    </row>
    <row r="40" spans="1:22" ht="15" customHeight="1" x14ac:dyDescent="0.25">
      <c r="A40" s="123"/>
      <c r="B40" s="3">
        <f t="shared" si="3"/>
        <v>34</v>
      </c>
      <c r="C40" s="3" t="s">
        <v>23</v>
      </c>
      <c r="D40" s="3">
        <v>5</v>
      </c>
      <c r="E40" s="5"/>
      <c r="F40" s="5"/>
      <c r="G40">
        <v>2.6100000000000002E-2</v>
      </c>
      <c r="H40">
        <v>0.13600000000000001</v>
      </c>
      <c r="I40">
        <v>5.4800000000000001E-2</v>
      </c>
      <c r="J40">
        <v>1.9699999999999999E-2</v>
      </c>
      <c r="K40">
        <v>0.1115</v>
      </c>
      <c r="L40">
        <v>0.22900000000000001</v>
      </c>
      <c r="M40">
        <v>1.83E-2</v>
      </c>
      <c r="N40">
        <v>6.5699999999999995E-2</v>
      </c>
      <c r="O40">
        <v>0.88946694579473495</v>
      </c>
      <c r="P40">
        <v>0.8913849079327355</v>
      </c>
      <c r="Q40">
        <v>0.91595713151964486</v>
      </c>
      <c r="R40">
        <v>0.92535505947416974</v>
      </c>
      <c r="S40">
        <v>0.9253752813635342</v>
      </c>
      <c r="T40">
        <v>0.92900670636251703</v>
      </c>
      <c r="U40">
        <v>0.92908596871013771</v>
      </c>
      <c r="V40">
        <v>0.92908596871013771</v>
      </c>
    </row>
    <row r="41" spans="1:22" ht="15" customHeight="1" x14ac:dyDescent="0.25">
      <c r="A41" s="123"/>
      <c r="B41" s="3">
        <f t="shared" si="3"/>
        <v>35</v>
      </c>
      <c r="C41" s="3" t="s">
        <v>40</v>
      </c>
      <c r="D41" s="3">
        <v>5</v>
      </c>
      <c r="E41" s="5"/>
      <c r="F41" s="5"/>
      <c r="G41">
        <v>1.21E-2</v>
      </c>
      <c r="H41">
        <v>0.14990000000000001</v>
      </c>
      <c r="I41">
        <v>4.5400000000000003E-2</v>
      </c>
      <c r="J41">
        <v>2.12E-2</v>
      </c>
      <c r="K41">
        <v>0.1118</v>
      </c>
      <c r="L41">
        <v>0.23430000000000001</v>
      </c>
      <c r="M41">
        <v>1.35E-2</v>
      </c>
      <c r="N41">
        <v>5.57E-2</v>
      </c>
      <c r="O41">
        <v>0.84217218239115277</v>
      </c>
      <c r="P41">
        <v>0.84385734787372635</v>
      </c>
      <c r="Q41">
        <v>0.86160231800870657</v>
      </c>
      <c r="R41">
        <v>0.88170405464657231</v>
      </c>
      <c r="S41">
        <v>0.88220687911470042</v>
      </c>
      <c r="T41">
        <v>0.88360923192126217</v>
      </c>
      <c r="U41">
        <v>0.88364077918686412</v>
      </c>
      <c r="V41">
        <v>0.88364077918686412</v>
      </c>
    </row>
    <row r="42" spans="1:22" ht="15" customHeight="1" x14ac:dyDescent="0.25">
      <c r="A42" s="123"/>
      <c r="B42" s="6">
        <f t="shared" si="3"/>
        <v>36</v>
      </c>
      <c r="C42" s="6" t="s">
        <v>26</v>
      </c>
      <c r="D42" s="6">
        <v>5</v>
      </c>
      <c r="E42" s="7"/>
      <c r="F42" s="7"/>
      <c r="G42">
        <v>3.2599999999999997E-2</v>
      </c>
      <c r="H42">
        <v>0.12939999999999999</v>
      </c>
      <c r="I42">
        <v>8.1199999999999994E-2</v>
      </c>
      <c r="J42">
        <v>4.3200000000000002E-2</v>
      </c>
      <c r="K42">
        <v>7.3800000000000004E-2</v>
      </c>
      <c r="L42">
        <v>0.25309999999999999</v>
      </c>
      <c r="M42">
        <v>1.8800000000000001E-2</v>
      </c>
      <c r="N42">
        <v>5.9499999999999997E-2</v>
      </c>
      <c r="O42">
        <v>1.2779591173372979</v>
      </c>
      <c r="P42">
        <v>1.320897975109218</v>
      </c>
      <c r="Q42">
        <v>1.321670807298748</v>
      </c>
      <c r="R42">
        <v>1.326406539321155</v>
      </c>
      <c r="S42">
        <v>1.3288773370926841</v>
      </c>
      <c r="T42">
        <v>1.329320492198776</v>
      </c>
      <c r="U42">
        <v>1.3295067493327699</v>
      </c>
      <c r="V42">
        <v>1.3295067493327699</v>
      </c>
    </row>
    <row r="43" spans="1:22" ht="15" customHeight="1" x14ac:dyDescent="0.25">
      <c r="A43" s="119"/>
      <c r="B43" s="120"/>
      <c r="C43" s="120"/>
      <c r="D43" s="121"/>
      <c r="E43" s="4"/>
      <c r="F43" s="8"/>
      <c r="G43" s="9"/>
      <c r="H43" s="10"/>
      <c r="I43" s="10"/>
      <c r="J43" s="10"/>
      <c r="K43" s="10"/>
      <c r="L43" s="10"/>
      <c r="M43" s="10"/>
      <c r="N43" s="11"/>
    </row>
  </sheetData>
  <mergeCells count="15">
    <mergeCell ref="O1:V1"/>
    <mergeCell ref="O2:V2"/>
    <mergeCell ref="A33:D33"/>
    <mergeCell ref="A34:A42"/>
    <mergeCell ref="A43:D43"/>
    <mergeCell ref="A4:A12"/>
    <mergeCell ref="A13:D13"/>
    <mergeCell ref="A14:A22"/>
    <mergeCell ref="A23:D23"/>
    <mergeCell ref="A24:A3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3"/>
  <sheetViews>
    <sheetView zoomScale="60" zoomScaleNormal="60" workbookViewId="0">
      <selection activeCell="N29" sqref="N29"/>
    </sheetView>
  </sheetViews>
  <sheetFormatPr baseColWidth="10" defaultColWidth="8.88671875" defaultRowHeight="13.2" x14ac:dyDescent="0.25"/>
  <cols>
    <col min="1" max="1" width="11.5546875" style="15" customWidth="1"/>
    <col min="2" max="2" width="18.109375" style="15" customWidth="1"/>
    <col min="3" max="3" width="11.5546875" style="15" customWidth="1"/>
    <col min="4" max="4" width="17.33203125" style="15" customWidth="1"/>
    <col min="5" max="5" width="23" style="15" customWidth="1"/>
    <col min="6" max="6" width="14.6640625" style="15" customWidth="1"/>
    <col min="7" max="1025" width="11.5546875" style="15" customWidth="1"/>
  </cols>
  <sheetData>
    <row r="1" spans="1:22" ht="17.399999999999999" customHeight="1" x14ac:dyDescent="0.3">
      <c r="G1" s="124" t="s">
        <v>0</v>
      </c>
      <c r="H1" s="125"/>
      <c r="I1" s="125"/>
      <c r="J1" s="125"/>
      <c r="K1" s="125"/>
      <c r="L1" s="125"/>
      <c r="M1" s="125"/>
      <c r="N1" s="126"/>
      <c r="O1" s="117" t="s">
        <v>1</v>
      </c>
      <c r="P1" s="118"/>
      <c r="Q1" s="118"/>
      <c r="R1" s="118"/>
      <c r="S1" s="118"/>
      <c r="T1" s="118"/>
      <c r="U1" s="118"/>
      <c r="V1" s="118"/>
    </row>
    <row r="2" spans="1:22" ht="17.399999999999999" customHeight="1" x14ac:dyDescent="0.3">
      <c r="G2" s="127" t="s">
        <v>2</v>
      </c>
      <c r="H2" s="121"/>
      <c r="I2" s="128" t="s">
        <v>3</v>
      </c>
      <c r="J2" s="121"/>
      <c r="K2" s="128" t="s">
        <v>4</v>
      </c>
      <c r="L2" s="121"/>
      <c r="M2" s="128" t="s">
        <v>5</v>
      </c>
      <c r="N2" s="121"/>
      <c r="O2" s="117" t="s">
        <v>6</v>
      </c>
      <c r="P2" s="118"/>
      <c r="Q2" s="118"/>
      <c r="R2" s="118"/>
      <c r="S2" s="118"/>
      <c r="T2" s="118"/>
      <c r="U2" s="118"/>
      <c r="V2" s="118"/>
    </row>
    <row r="3" spans="1:22" ht="17.399999999999999" customHeight="1" x14ac:dyDescent="0.3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2" t="s">
        <v>13</v>
      </c>
      <c r="H3" s="1" t="s">
        <v>14</v>
      </c>
      <c r="I3" s="1" t="s">
        <v>13</v>
      </c>
      <c r="J3" s="1" t="s">
        <v>14</v>
      </c>
      <c r="K3" s="1" t="s">
        <v>13</v>
      </c>
      <c r="L3" s="1" t="s">
        <v>14</v>
      </c>
      <c r="M3" s="1" t="s">
        <v>13</v>
      </c>
      <c r="N3" s="1" t="s">
        <v>14</v>
      </c>
      <c r="O3" s="16">
        <v>2</v>
      </c>
      <c r="P3" s="16">
        <v>3</v>
      </c>
      <c r="Q3" s="16">
        <v>4</v>
      </c>
      <c r="R3" s="16">
        <v>5</v>
      </c>
      <c r="S3" s="16">
        <v>6</v>
      </c>
      <c r="T3" s="16">
        <v>7</v>
      </c>
      <c r="U3" s="16">
        <v>8</v>
      </c>
      <c r="V3" s="16">
        <v>9</v>
      </c>
    </row>
    <row r="4" spans="1:22" ht="15" customHeight="1" x14ac:dyDescent="0.25">
      <c r="A4" s="122" t="s">
        <v>124</v>
      </c>
      <c r="B4" s="3">
        <v>1</v>
      </c>
      <c r="C4" s="3" t="s">
        <v>40</v>
      </c>
      <c r="D4" s="3">
        <v>1.5</v>
      </c>
      <c r="E4" s="3"/>
      <c r="F4" s="3"/>
      <c r="G4">
        <v>0.15440000000000001</v>
      </c>
      <c r="H4">
        <v>7.6E-3</v>
      </c>
      <c r="I4">
        <v>0.1623</v>
      </c>
      <c r="J4">
        <v>0.1188</v>
      </c>
      <c r="K4">
        <v>0.1002</v>
      </c>
      <c r="L4">
        <v>0.2999</v>
      </c>
      <c r="M4">
        <v>5.04E-2</v>
      </c>
      <c r="N4">
        <v>9.7000000000000003E-2</v>
      </c>
      <c r="O4">
        <v>2.5539195485479529</v>
      </c>
      <c r="P4">
        <v>2.5718265204369439</v>
      </c>
      <c r="Q4">
        <v>2.582431541336021</v>
      </c>
      <c r="R4">
        <v>2.5828305003266259</v>
      </c>
      <c r="S4">
        <v>2.5829027690902562</v>
      </c>
      <c r="T4">
        <v>2.5829379754268782</v>
      </c>
      <c r="U4">
        <v>2.5829973225561291</v>
      </c>
      <c r="V4">
        <v>2.5829973225561291</v>
      </c>
    </row>
    <row r="5" spans="1:22" ht="15" customHeight="1" x14ac:dyDescent="0.25">
      <c r="A5" s="123"/>
      <c r="B5" s="3">
        <f t="shared" ref="B5:B12" si="0">B4+1</f>
        <v>2</v>
      </c>
      <c r="C5" s="3" t="s">
        <v>82</v>
      </c>
      <c r="D5" s="3">
        <v>9.5</v>
      </c>
      <c r="E5" s="3"/>
      <c r="F5" s="3"/>
      <c r="G5">
        <v>6.3100000000000003E-2</v>
      </c>
      <c r="H5">
        <v>9.9000000000000005E-2</v>
      </c>
      <c r="I5">
        <v>9.1399999999999995E-2</v>
      </c>
      <c r="J5">
        <v>4.8000000000000001E-2</v>
      </c>
      <c r="K5">
        <v>9.1600000000000001E-2</v>
      </c>
      <c r="L5">
        <v>0.31180000000000002</v>
      </c>
      <c r="M5">
        <v>4.6300000000000001E-2</v>
      </c>
      <c r="N5">
        <v>9.35E-2</v>
      </c>
      <c r="O5">
        <v>1.2653099941033961</v>
      </c>
      <c r="P5">
        <v>1.2671049896074249</v>
      </c>
      <c r="Q5">
        <v>1.2674444487401471</v>
      </c>
      <c r="R5">
        <v>1.2836886860693131</v>
      </c>
      <c r="S5">
        <v>1.288895333121016</v>
      </c>
      <c r="T5">
        <v>1.2892686199659971</v>
      </c>
      <c r="U5">
        <v>1.289295178311697</v>
      </c>
      <c r="V5">
        <v>1.289295178311697</v>
      </c>
    </row>
    <row r="6" spans="1:22" ht="15" customHeight="1" x14ac:dyDescent="0.25">
      <c r="A6" s="123"/>
      <c r="B6" s="3">
        <f t="shared" si="0"/>
        <v>3</v>
      </c>
      <c r="C6" s="3" t="s">
        <v>47</v>
      </c>
      <c r="D6" s="3">
        <v>9.5</v>
      </c>
      <c r="E6" s="3"/>
      <c r="F6" s="3"/>
      <c r="G6">
        <v>3.8899999999999997E-2</v>
      </c>
      <c r="H6">
        <v>0.1237</v>
      </c>
      <c r="I6">
        <v>6.1800000000000001E-2</v>
      </c>
      <c r="J6">
        <v>1.9E-2</v>
      </c>
      <c r="K6">
        <v>0.1079</v>
      </c>
      <c r="L6">
        <v>0.3236</v>
      </c>
      <c r="M6">
        <v>6.8199999999999997E-2</v>
      </c>
      <c r="N6">
        <v>0.1154</v>
      </c>
      <c r="O6">
        <v>0.94414515784452557</v>
      </c>
      <c r="P6">
        <v>0.94473660448544072</v>
      </c>
      <c r="Q6">
        <v>0.95709059204304237</v>
      </c>
      <c r="R6">
        <v>0.996632551394522</v>
      </c>
      <c r="S6">
        <v>0.99801160227369234</v>
      </c>
      <c r="T6">
        <v>0.99904136883235495</v>
      </c>
      <c r="U6">
        <v>0.99953996089320141</v>
      </c>
      <c r="V6">
        <v>0.99953996089320141</v>
      </c>
    </row>
    <row r="7" spans="1:22" ht="15" customHeight="1" x14ac:dyDescent="0.25">
      <c r="A7" s="123"/>
      <c r="B7" s="3">
        <f t="shared" si="0"/>
        <v>4</v>
      </c>
      <c r="C7" s="3" t="s">
        <v>70</v>
      </c>
      <c r="D7" s="3">
        <v>9.5</v>
      </c>
      <c r="E7" s="3"/>
      <c r="F7" s="3"/>
      <c r="G7">
        <v>0.10879999999999999</v>
      </c>
      <c r="H7">
        <v>5.3199999999999997E-2</v>
      </c>
      <c r="I7">
        <v>0.1202</v>
      </c>
      <c r="J7">
        <v>7.6600000000000001E-2</v>
      </c>
      <c r="K7">
        <v>5.4600000000000003E-2</v>
      </c>
      <c r="L7">
        <v>0.28510000000000002</v>
      </c>
      <c r="M7">
        <v>6.9599999999999995E-2</v>
      </c>
      <c r="N7">
        <v>0.11700000000000001</v>
      </c>
      <c r="O7">
        <v>1.922296945696341</v>
      </c>
      <c r="P7">
        <v>1.927630394645176</v>
      </c>
      <c r="Q7">
        <v>1.9286438301615469</v>
      </c>
      <c r="R7">
        <v>1.9289598151586571</v>
      </c>
      <c r="S7">
        <v>1.9305082862424381</v>
      </c>
      <c r="T7">
        <v>1.9311188806206081</v>
      </c>
      <c r="U7">
        <v>1.931134077415992</v>
      </c>
      <c r="V7">
        <v>1.931134077415992</v>
      </c>
    </row>
    <row r="8" spans="1:22" ht="15" customHeight="1" x14ac:dyDescent="0.25">
      <c r="A8" s="123"/>
      <c r="B8" s="3">
        <f t="shared" si="0"/>
        <v>5</v>
      </c>
      <c r="C8" s="3" t="s">
        <v>29</v>
      </c>
      <c r="D8" s="3">
        <v>14.5</v>
      </c>
      <c r="E8" s="3"/>
      <c r="F8" s="3"/>
      <c r="G8">
        <v>7.8799999999999995E-2</v>
      </c>
      <c r="H8">
        <v>8.3299999999999999E-2</v>
      </c>
      <c r="I8">
        <v>9.5699999999999993E-2</v>
      </c>
      <c r="J8">
        <v>5.1799999999999999E-2</v>
      </c>
      <c r="K8">
        <v>8.1500000000000003E-2</v>
      </c>
      <c r="L8">
        <v>0.28410000000000002</v>
      </c>
      <c r="M8">
        <v>6.6900000000000001E-2</v>
      </c>
      <c r="N8">
        <v>0.1142</v>
      </c>
      <c r="O8">
        <v>1.502574763193411</v>
      </c>
      <c r="P8">
        <v>1.5038730386217349</v>
      </c>
      <c r="Q8">
        <v>1.5175557390407619</v>
      </c>
      <c r="R8">
        <v>1.5231066737405019</v>
      </c>
      <c r="S8">
        <v>1.525503661493768</v>
      </c>
      <c r="T8">
        <v>1.525933962878113</v>
      </c>
      <c r="U8">
        <v>1.5259840464739429</v>
      </c>
      <c r="V8">
        <v>1.5259840464739429</v>
      </c>
    </row>
    <row r="9" spans="1:22" ht="15" customHeight="1" x14ac:dyDescent="0.25">
      <c r="A9" s="123"/>
      <c r="B9" s="3">
        <f t="shared" si="0"/>
        <v>6</v>
      </c>
      <c r="C9" s="3" t="s">
        <v>93</v>
      </c>
      <c r="D9" s="3">
        <v>16</v>
      </c>
      <c r="E9" s="3"/>
      <c r="F9" s="3"/>
      <c r="G9">
        <v>8.9399999999999993E-2</v>
      </c>
      <c r="H9">
        <v>7.3099999999999998E-2</v>
      </c>
      <c r="I9">
        <v>0.1144</v>
      </c>
      <c r="J9">
        <v>7.0599999999999996E-2</v>
      </c>
      <c r="K9">
        <v>0.1012</v>
      </c>
      <c r="L9">
        <v>0.30130000000000001</v>
      </c>
      <c r="M9">
        <v>7.0099999999999996E-2</v>
      </c>
      <c r="N9">
        <v>0.1173</v>
      </c>
      <c r="O9">
        <v>1.7169199089070171</v>
      </c>
      <c r="P9">
        <v>1.716922310263344</v>
      </c>
      <c r="Q9">
        <v>1.7228272930572079</v>
      </c>
      <c r="R9">
        <v>1.730246024293201</v>
      </c>
      <c r="S9">
        <v>1.731265732179432</v>
      </c>
      <c r="T9">
        <v>1.731266553356642</v>
      </c>
      <c r="U9">
        <v>1.731561305708702</v>
      </c>
      <c r="V9">
        <v>1.731561305708702</v>
      </c>
    </row>
    <row r="10" spans="1:22" ht="15" customHeight="1" x14ac:dyDescent="0.25">
      <c r="A10" s="123"/>
      <c r="B10" s="3">
        <f t="shared" si="0"/>
        <v>7</v>
      </c>
      <c r="C10" s="3" t="s">
        <v>78</v>
      </c>
      <c r="D10" s="3">
        <v>12</v>
      </c>
      <c r="E10" s="3"/>
      <c r="F10" s="3"/>
      <c r="G10">
        <v>0.11360000000000001</v>
      </c>
      <c r="H10">
        <v>4.87E-2</v>
      </c>
      <c r="I10">
        <v>0.14149999999999999</v>
      </c>
      <c r="J10">
        <v>9.7600000000000006E-2</v>
      </c>
      <c r="K10">
        <v>9.5299999999999996E-2</v>
      </c>
      <c r="L10">
        <v>0.21829999999999999</v>
      </c>
      <c r="M10">
        <v>0.10340000000000001</v>
      </c>
      <c r="N10">
        <v>0.15049999999999999</v>
      </c>
      <c r="O10">
        <v>2.1230879007624579</v>
      </c>
      <c r="P10">
        <v>2.1359451603303028</v>
      </c>
      <c r="Q10">
        <v>2.1439716257105408</v>
      </c>
      <c r="R10">
        <v>2.1440745697681698</v>
      </c>
      <c r="S10">
        <v>2.1441198320543702</v>
      </c>
      <c r="T10">
        <v>2.1441425926110309</v>
      </c>
      <c r="U10">
        <v>2.1441619604612359</v>
      </c>
      <c r="V10">
        <v>2.1441619604612359</v>
      </c>
    </row>
    <row r="11" spans="1:22" ht="15" customHeight="1" x14ac:dyDescent="0.25">
      <c r="A11" s="123"/>
      <c r="B11" s="3">
        <f t="shared" si="0"/>
        <v>8</v>
      </c>
      <c r="C11" s="3" t="s">
        <v>28</v>
      </c>
      <c r="D11" s="3">
        <v>14</v>
      </c>
      <c r="E11" s="3"/>
      <c r="F11" s="3"/>
      <c r="G11">
        <v>7.1599999999999997E-2</v>
      </c>
      <c r="H11">
        <v>9.06E-2</v>
      </c>
      <c r="I11">
        <v>8.4199999999999997E-2</v>
      </c>
      <c r="J11">
        <v>4.0500000000000001E-2</v>
      </c>
      <c r="K11">
        <v>9.4299999999999995E-2</v>
      </c>
      <c r="L11">
        <v>0.28070000000000001</v>
      </c>
      <c r="M11">
        <v>7.6799999999999993E-2</v>
      </c>
      <c r="N11">
        <v>0.1241</v>
      </c>
      <c r="O11">
        <v>1.414059194177453</v>
      </c>
      <c r="P11">
        <v>1.4251862364507331</v>
      </c>
      <c r="Q11">
        <v>1.425251347113095</v>
      </c>
      <c r="R11">
        <v>1.4260913060709379</v>
      </c>
      <c r="S11">
        <v>1.4279148800573269</v>
      </c>
      <c r="T11">
        <v>1.4331207309646541</v>
      </c>
      <c r="U11">
        <v>1.433235232416902</v>
      </c>
      <c r="V11">
        <v>1.433235232416902</v>
      </c>
    </row>
    <row r="12" spans="1:22" ht="15" customHeight="1" x14ac:dyDescent="0.25">
      <c r="A12" s="123"/>
      <c r="B12" s="3">
        <f t="shared" si="0"/>
        <v>9</v>
      </c>
      <c r="C12" s="3" t="s">
        <v>18</v>
      </c>
      <c r="D12" s="3">
        <v>14</v>
      </c>
      <c r="E12" s="3"/>
      <c r="F12" s="3"/>
      <c r="G12">
        <v>0.1467</v>
      </c>
      <c r="H12">
        <v>1.5599999999999999E-2</v>
      </c>
      <c r="I12">
        <v>0.1618</v>
      </c>
      <c r="J12">
        <v>0.1182</v>
      </c>
      <c r="K12">
        <v>9.1800000000000007E-2</v>
      </c>
      <c r="L12">
        <v>0.22189999999999999</v>
      </c>
      <c r="M12">
        <v>8.9200000000000002E-2</v>
      </c>
      <c r="N12">
        <v>0.1361</v>
      </c>
      <c r="O12">
        <v>2.5423849725059968</v>
      </c>
      <c r="P12">
        <v>2.5440843031329239</v>
      </c>
      <c r="Q12">
        <v>2.5451193514230002</v>
      </c>
      <c r="R12">
        <v>2.5458560109589961</v>
      </c>
      <c r="S12">
        <v>2.5458716154095251</v>
      </c>
      <c r="T12">
        <v>2.5459893880498878</v>
      </c>
      <c r="U12">
        <v>2.5459962151954549</v>
      </c>
      <c r="V12">
        <v>2.5459962151954549</v>
      </c>
    </row>
    <row r="13" spans="1:22" ht="15" customHeight="1" x14ac:dyDescent="0.25">
      <c r="A13" s="119"/>
      <c r="B13" s="120"/>
      <c r="C13" s="120"/>
      <c r="D13" s="121"/>
      <c r="E13" s="4" t="s">
        <v>86</v>
      </c>
      <c r="F13" s="4" t="s">
        <v>145</v>
      </c>
    </row>
    <row r="14" spans="1:22" ht="15" customHeight="1" x14ac:dyDescent="0.25">
      <c r="A14" s="122" t="s">
        <v>124</v>
      </c>
      <c r="B14" s="3">
        <f>B12+1</f>
        <v>10</v>
      </c>
      <c r="C14" s="3" t="s">
        <v>16</v>
      </c>
      <c r="D14" s="3">
        <v>20</v>
      </c>
      <c r="E14" s="3"/>
      <c r="F14" s="3"/>
      <c r="G14">
        <v>4.0399999999999998E-2</v>
      </c>
      <c r="H14">
        <v>0.12189999999999999</v>
      </c>
      <c r="I14">
        <v>7.0900000000000005E-2</v>
      </c>
      <c r="J14">
        <v>2.9000000000000001E-2</v>
      </c>
      <c r="K14">
        <v>7.1199999999999999E-2</v>
      </c>
      <c r="L14">
        <v>0.29859999999999998</v>
      </c>
      <c r="M14">
        <v>5.0599999999999999E-2</v>
      </c>
      <c r="N14">
        <v>9.8100000000000007E-2</v>
      </c>
      <c r="O14">
        <v>0.99280340782905729</v>
      </c>
      <c r="P14">
        <v>0.993142777148323</v>
      </c>
      <c r="Q14">
        <v>1.00001262428228</v>
      </c>
      <c r="R14">
        <v>1.0164267558397471</v>
      </c>
      <c r="S14">
        <v>1.0190673764147249</v>
      </c>
      <c r="T14">
        <v>1.019506100294024</v>
      </c>
      <c r="U14">
        <v>1.019542295206096</v>
      </c>
      <c r="V14">
        <v>1.019542295206096</v>
      </c>
    </row>
    <row r="15" spans="1:22" ht="15" customHeight="1" x14ac:dyDescent="0.25">
      <c r="A15" s="123"/>
      <c r="B15" s="3">
        <f t="shared" ref="B15:B22" si="1">B14+1</f>
        <v>11</v>
      </c>
      <c r="C15" s="3" t="s">
        <v>25</v>
      </c>
      <c r="D15" s="3">
        <v>20.5</v>
      </c>
      <c r="E15" s="3"/>
      <c r="F15" s="3"/>
      <c r="G15">
        <v>3.39E-2</v>
      </c>
      <c r="H15">
        <v>0.1285</v>
      </c>
      <c r="I15">
        <v>5.8900000000000001E-2</v>
      </c>
      <c r="J15">
        <v>1.7500000000000002E-2</v>
      </c>
      <c r="K15">
        <v>4.9299999999999997E-2</v>
      </c>
      <c r="L15">
        <v>0.26500000000000001</v>
      </c>
      <c r="M15">
        <v>7.9100000000000004E-2</v>
      </c>
      <c r="N15">
        <v>0.126</v>
      </c>
      <c r="O15">
        <v>0.815903545111894</v>
      </c>
      <c r="P15">
        <v>0.82565812557931084</v>
      </c>
      <c r="Q15">
        <v>0.82869486262899472</v>
      </c>
      <c r="R15">
        <v>0.86320712477670725</v>
      </c>
      <c r="S15">
        <v>0.86334226233132161</v>
      </c>
      <c r="T15">
        <v>0.86389165547279156</v>
      </c>
      <c r="U15">
        <v>0.86409430199738557</v>
      </c>
      <c r="V15">
        <v>0.86409430199738557</v>
      </c>
    </row>
    <row r="16" spans="1:22" ht="15" customHeight="1" x14ac:dyDescent="0.25">
      <c r="A16" s="123"/>
      <c r="B16" s="3">
        <f t="shared" si="1"/>
        <v>12</v>
      </c>
      <c r="C16" s="3" t="s">
        <v>20</v>
      </c>
      <c r="D16" s="3">
        <v>14.5</v>
      </c>
      <c r="E16" s="3"/>
      <c r="F16" s="3"/>
      <c r="G16">
        <v>9.6799999999999997E-2</v>
      </c>
      <c r="H16">
        <v>6.5199999999999994E-2</v>
      </c>
      <c r="I16">
        <v>0.13239999999999999</v>
      </c>
      <c r="J16">
        <v>8.8700000000000001E-2</v>
      </c>
      <c r="K16">
        <v>7.8600000000000003E-2</v>
      </c>
      <c r="L16">
        <v>0.25629999999999997</v>
      </c>
      <c r="M16">
        <v>0.1081</v>
      </c>
      <c r="N16">
        <v>0.1552</v>
      </c>
      <c r="O16">
        <v>1.889735636082732</v>
      </c>
      <c r="P16">
        <v>1.8954924559016979</v>
      </c>
      <c r="Q16">
        <v>1.9068731220421931</v>
      </c>
      <c r="R16">
        <v>1.9144720821517429</v>
      </c>
      <c r="S16">
        <v>1.914481927777832</v>
      </c>
      <c r="T16">
        <v>1.9145071156910829</v>
      </c>
      <c r="U16">
        <v>1.9150446762847451</v>
      </c>
      <c r="V16">
        <v>1.9150446762847451</v>
      </c>
    </row>
    <row r="17" spans="1:22" ht="15" customHeight="1" x14ac:dyDescent="0.25">
      <c r="A17" s="123"/>
      <c r="B17" s="3">
        <f t="shared" si="1"/>
        <v>13</v>
      </c>
      <c r="C17" s="3" t="s">
        <v>38</v>
      </c>
      <c r="D17" s="3">
        <v>6.5</v>
      </c>
      <c r="E17" s="3"/>
      <c r="F17" s="3"/>
      <c r="G17">
        <v>8.3299999999999999E-2</v>
      </c>
      <c r="H17">
        <v>7.8899999999999998E-2</v>
      </c>
      <c r="I17">
        <v>0.1137</v>
      </c>
      <c r="J17">
        <v>7.0000000000000007E-2</v>
      </c>
      <c r="K17">
        <v>9.35E-2</v>
      </c>
      <c r="L17">
        <v>0.1883</v>
      </c>
      <c r="M17">
        <v>9.5200000000000007E-2</v>
      </c>
      <c r="N17">
        <v>0.14219999999999999</v>
      </c>
      <c r="O17">
        <v>1.653814684650323</v>
      </c>
      <c r="P17">
        <v>1.683067531927904</v>
      </c>
      <c r="Q17">
        <v>1.6867518708785869</v>
      </c>
      <c r="R17">
        <v>1.6893720446160221</v>
      </c>
      <c r="S17">
        <v>1.6899394570122681</v>
      </c>
      <c r="T17">
        <v>1.691258835203078</v>
      </c>
      <c r="U17">
        <v>1.691320422404812</v>
      </c>
      <c r="V17">
        <v>1.691320422404812</v>
      </c>
    </row>
    <row r="18" spans="1:22" ht="15" customHeight="1" x14ac:dyDescent="0.25">
      <c r="A18" s="123"/>
      <c r="B18" s="3">
        <f t="shared" si="1"/>
        <v>14</v>
      </c>
      <c r="C18" s="3" t="s">
        <v>19</v>
      </c>
      <c r="D18" s="3">
        <v>6</v>
      </c>
      <c r="E18" s="3"/>
      <c r="F18" s="3"/>
      <c r="G18">
        <v>9.5100000000000004E-2</v>
      </c>
      <c r="H18">
        <v>6.7500000000000004E-2</v>
      </c>
      <c r="I18">
        <v>0.11559999999999999</v>
      </c>
      <c r="J18">
        <v>7.1800000000000003E-2</v>
      </c>
      <c r="K18">
        <v>6.8699999999999997E-2</v>
      </c>
      <c r="L18">
        <v>0.23480000000000001</v>
      </c>
      <c r="M18">
        <v>7.3400000000000007E-2</v>
      </c>
      <c r="N18">
        <v>0.1196</v>
      </c>
      <c r="O18">
        <v>1.743779408191926</v>
      </c>
      <c r="P18">
        <v>1.744508354840957</v>
      </c>
      <c r="Q18">
        <v>1.750496321951871</v>
      </c>
      <c r="R18">
        <v>1.75124816030227</v>
      </c>
      <c r="S18">
        <v>1.7514966093205599</v>
      </c>
      <c r="T18">
        <v>1.7517882001362339</v>
      </c>
      <c r="U18">
        <v>1.7528072429561361</v>
      </c>
      <c r="V18">
        <v>1.7528072429561361</v>
      </c>
    </row>
    <row r="19" spans="1:22" ht="15" customHeight="1" x14ac:dyDescent="0.25">
      <c r="A19" s="123"/>
      <c r="B19" s="3">
        <f t="shared" si="1"/>
        <v>15</v>
      </c>
      <c r="C19" s="3" t="s">
        <v>56</v>
      </c>
      <c r="D19" s="3">
        <v>5</v>
      </c>
      <c r="E19" s="3"/>
      <c r="F19" s="3"/>
      <c r="G19">
        <v>2.7799999999999998E-2</v>
      </c>
      <c r="H19">
        <v>0.13439999999999999</v>
      </c>
      <c r="I19">
        <v>4.4499999999999998E-2</v>
      </c>
      <c r="J19">
        <v>7.1000000000000004E-3</v>
      </c>
      <c r="K19">
        <v>5.7099999999999998E-2</v>
      </c>
      <c r="L19">
        <v>0.2636</v>
      </c>
      <c r="M19">
        <v>7.1300000000000002E-2</v>
      </c>
      <c r="N19">
        <v>0.11849999999999999</v>
      </c>
      <c r="O19">
        <v>0.74103895742449166</v>
      </c>
      <c r="P19">
        <v>0.76512808537104005</v>
      </c>
      <c r="Q19">
        <v>0.77027821261900298</v>
      </c>
      <c r="R19">
        <v>0.78422612298137651</v>
      </c>
      <c r="S19">
        <v>0.78422612361329624</v>
      </c>
      <c r="T19">
        <v>0.78706952896621041</v>
      </c>
      <c r="U19">
        <v>0.78707080679339103</v>
      </c>
      <c r="V19">
        <v>0.78707080679339103</v>
      </c>
    </row>
    <row r="20" spans="1:22" ht="15" customHeight="1" x14ac:dyDescent="0.25">
      <c r="A20" s="123"/>
      <c r="B20" s="3">
        <f t="shared" si="1"/>
        <v>16</v>
      </c>
      <c r="C20" s="3" t="s">
        <v>22</v>
      </c>
      <c r="D20" s="3">
        <v>9</v>
      </c>
      <c r="E20" s="3"/>
      <c r="F20" s="3"/>
      <c r="G20">
        <v>8.5099999999999995E-2</v>
      </c>
      <c r="H20">
        <v>7.6899999999999996E-2</v>
      </c>
      <c r="I20">
        <v>9.1200000000000003E-2</v>
      </c>
      <c r="J20">
        <v>4.7600000000000003E-2</v>
      </c>
      <c r="K20">
        <v>4.7600000000000003E-2</v>
      </c>
      <c r="L20">
        <v>0.24</v>
      </c>
      <c r="M20">
        <v>7.5600000000000001E-2</v>
      </c>
      <c r="N20">
        <v>0.1222</v>
      </c>
      <c r="O20">
        <v>1.490334221211568</v>
      </c>
      <c r="P20">
        <v>1.49057325268666</v>
      </c>
      <c r="Q20">
        <v>1.490622458340094</v>
      </c>
      <c r="R20">
        <v>1.4909422151386129</v>
      </c>
      <c r="S20">
        <v>1.4924401131212279</v>
      </c>
      <c r="T20">
        <v>1.494191669337287</v>
      </c>
      <c r="U20">
        <v>1.4948720685609911</v>
      </c>
      <c r="V20">
        <v>1.4948720685609911</v>
      </c>
    </row>
    <row r="21" spans="1:22" ht="15" customHeight="1" x14ac:dyDescent="0.25">
      <c r="A21" s="123"/>
      <c r="B21" s="3">
        <f t="shared" si="1"/>
        <v>17</v>
      </c>
      <c r="C21" s="3" t="s">
        <v>18</v>
      </c>
      <c r="D21" s="3">
        <v>13</v>
      </c>
      <c r="E21" s="3"/>
      <c r="F21" s="3"/>
      <c r="G21">
        <v>6.4500000000000002E-2</v>
      </c>
      <c r="H21">
        <v>9.7799999999999998E-2</v>
      </c>
      <c r="I21">
        <v>8.7300000000000003E-2</v>
      </c>
      <c r="J21">
        <v>4.3499999999999997E-2</v>
      </c>
      <c r="K21">
        <v>8.6199999999999999E-2</v>
      </c>
      <c r="L21">
        <v>0.31840000000000002</v>
      </c>
      <c r="M21">
        <v>1.9599999999999999E-2</v>
      </c>
      <c r="N21">
        <v>6.6000000000000003E-2</v>
      </c>
      <c r="O21">
        <v>1.2017733618399891</v>
      </c>
      <c r="P21">
        <v>1.2201821476595349</v>
      </c>
      <c r="Q21">
        <v>1.2390745210059091</v>
      </c>
      <c r="R21">
        <v>1.242227593766378</v>
      </c>
      <c r="S21">
        <v>1.253362594899085</v>
      </c>
      <c r="T21">
        <v>1.2533629295156099</v>
      </c>
      <c r="U21">
        <v>1.253497498525918</v>
      </c>
      <c r="V21">
        <v>1.253497498525918</v>
      </c>
    </row>
    <row r="22" spans="1:22" ht="15" customHeight="1" x14ac:dyDescent="0.25">
      <c r="A22" s="123"/>
      <c r="B22" s="3">
        <f t="shared" si="1"/>
        <v>18</v>
      </c>
      <c r="C22" s="3" t="s">
        <v>39</v>
      </c>
      <c r="D22" s="3">
        <v>12.5</v>
      </c>
      <c r="E22" s="3"/>
      <c r="F22" s="3"/>
      <c r="G22">
        <v>7.6999999999999999E-2</v>
      </c>
      <c r="H22">
        <v>8.5000000000000006E-2</v>
      </c>
      <c r="I22">
        <v>9.7500000000000003E-2</v>
      </c>
      <c r="J22">
        <v>5.3699999999999998E-2</v>
      </c>
      <c r="K22">
        <v>8.0199999999999994E-2</v>
      </c>
      <c r="L22">
        <v>0.31169999999999998</v>
      </c>
      <c r="M22">
        <v>3.32E-2</v>
      </c>
      <c r="N22">
        <v>8.0100000000000005E-2</v>
      </c>
      <c r="O22">
        <v>1.3971055464420341</v>
      </c>
      <c r="P22">
        <v>1.409626488777544</v>
      </c>
      <c r="Q22">
        <v>1.4112193518739611</v>
      </c>
      <c r="R22">
        <v>1.4149563471584581</v>
      </c>
      <c r="S22">
        <v>1.419026689297159</v>
      </c>
      <c r="T22">
        <v>1.419070510850506</v>
      </c>
      <c r="U22">
        <v>1.419582679632122</v>
      </c>
      <c r="V22">
        <v>1.419582679632122</v>
      </c>
    </row>
    <row r="23" spans="1:22" ht="15" customHeight="1" x14ac:dyDescent="0.25">
      <c r="A23" s="119"/>
      <c r="B23" s="120"/>
      <c r="C23" s="120"/>
      <c r="D23" s="121"/>
      <c r="E23" s="4" t="s">
        <v>99</v>
      </c>
      <c r="F23" s="4" t="s">
        <v>146</v>
      </c>
    </row>
    <row r="24" spans="1:22" ht="15" customHeight="1" x14ac:dyDescent="0.25">
      <c r="A24" s="122" t="s">
        <v>124</v>
      </c>
      <c r="B24" s="3">
        <f>B22+1</f>
        <v>19</v>
      </c>
      <c r="C24" s="3" t="s">
        <v>25</v>
      </c>
      <c r="D24" s="3">
        <v>19.5</v>
      </c>
      <c r="E24" s="3"/>
      <c r="F24" s="3"/>
      <c r="G24">
        <v>4.0500000000000001E-2</v>
      </c>
      <c r="H24">
        <v>0.1215</v>
      </c>
      <c r="I24">
        <v>5.2999999999999999E-2</v>
      </c>
      <c r="J24">
        <v>9.5999999999999992E-3</v>
      </c>
      <c r="K24">
        <v>0.10730000000000001</v>
      </c>
      <c r="L24">
        <v>0.35339999999999999</v>
      </c>
      <c r="M24">
        <v>1.9599999999999999E-2</v>
      </c>
      <c r="N24">
        <v>0.06</v>
      </c>
      <c r="O24">
        <v>1.0889327229433801</v>
      </c>
      <c r="P24">
        <v>1.1153119349221969</v>
      </c>
      <c r="Q24">
        <v>1.1160463371409619</v>
      </c>
      <c r="R24">
        <v>1.1161144864250361</v>
      </c>
      <c r="S24">
        <v>1.117158656204819</v>
      </c>
      <c r="T24">
        <v>1.1172844845755401</v>
      </c>
      <c r="U24">
        <v>1.1174015997204221</v>
      </c>
      <c r="V24">
        <v>1.1174015997204221</v>
      </c>
    </row>
    <row r="25" spans="1:22" ht="15" customHeight="1" x14ac:dyDescent="0.25">
      <c r="A25" s="123"/>
      <c r="B25" s="3">
        <f t="shared" ref="B25:B32" si="2">B24+1</f>
        <v>20</v>
      </c>
      <c r="C25" s="3" t="s">
        <v>20</v>
      </c>
      <c r="D25" s="3">
        <v>14.5</v>
      </c>
      <c r="E25" s="3"/>
      <c r="F25" s="3"/>
      <c r="G25">
        <v>1.6000000000000001E-3</v>
      </c>
      <c r="H25">
        <v>0.16089999999999999</v>
      </c>
      <c r="I25">
        <v>1.15E-2</v>
      </c>
      <c r="J25">
        <v>3.5499999999999997E-2</v>
      </c>
      <c r="K25">
        <v>9.0399999999999994E-2</v>
      </c>
      <c r="L25">
        <v>0.32140000000000002</v>
      </c>
      <c r="M25">
        <v>3.2899999999999999E-2</v>
      </c>
      <c r="N25">
        <v>7.9500000000000001E-2</v>
      </c>
      <c r="O25">
        <v>0.72688202920282663</v>
      </c>
      <c r="P25">
        <v>0.72926051051015783</v>
      </c>
      <c r="Q25">
        <v>0.73834423139062377</v>
      </c>
      <c r="R25">
        <v>0.74791824972889043</v>
      </c>
      <c r="S25">
        <v>0.74883721069356057</v>
      </c>
      <c r="T25">
        <v>0.74969220711685403</v>
      </c>
      <c r="U25">
        <v>0.74972322164574179</v>
      </c>
      <c r="V25">
        <v>0.74972322164574179</v>
      </c>
    </row>
    <row r="26" spans="1:22" ht="15" customHeight="1" x14ac:dyDescent="0.25">
      <c r="A26" s="123"/>
      <c r="B26" s="3">
        <f t="shared" si="2"/>
        <v>21</v>
      </c>
      <c r="C26" s="3" t="s">
        <v>51</v>
      </c>
      <c r="D26" s="3">
        <v>16</v>
      </c>
      <c r="E26" s="3"/>
      <c r="F26" s="3"/>
      <c r="G26">
        <v>5.7700000000000001E-2</v>
      </c>
      <c r="H26">
        <v>0.10440000000000001</v>
      </c>
      <c r="I26">
        <v>5.8299999999999998E-2</v>
      </c>
      <c r="J26">
        <v>1.55E-2</v>
      </c>
      <c r="K26">
        <v>0.1115</v>
      </c>
      <c r="L26">
        <v>0.3327</v>
      </c>
      <c r="M26">
        <v>3.2000000000000001E-2</v>
      </c>
      <c r="N26">
        <v>7.9399999999999998E-2</v>
      </c>
      <c r="O26">
        <v>1.069977290744961</v>
      </c>
      <c r="P26">
        <v>1.077378999482832</v>
      </c>
      <c r="Q26">
        <v>1.098989911350801</v>
      </c>
      <c r="R26">
        <v>1.1000927254514641</v>
      </c>
      <c r="S26">
        <v>1.101676366631587</v>
      </c>
      <c r="T26">
        <v>1.10488976423274</v>
      </c>
      <c r="U26">
        <v>1.10502171421423</v>
      </c>
      <c r="V26">
        <v>1.10502171421423</v>
      </c>
    </row>
    <row r="27" spans="1:22" ht="15" customHeight="1" x14ac:dyDescent="0.25">
      <c r="A27" s="123"/>
      <c r="B27" s="3">
        <f t="shared" si="2"/>
        <v>22</v>
      </c>
      <c r="C27" s="3" t="s">
        <v>33</v>
      </c>
      <c r="D27" s="3">
        <v>10</v>
      </c>
      <c r="E27" s="3"/>
      <c r="F27" s="3"/>
      <c r="G27">
        <v>7.0599999999999996E-2</v>
      </c>
      <c r="H27">
        <v>9.1399999999999995E-2</v>
      </c>
      <c r="I27">
        <v>9.0399999999999994E-2</v>
      </c>
      <c r="J27">
        <v>4.6699999999999998E-2</v>
      </c>
      <c r="K27">
        <v>8.6599999999999996E-2</v>
      </c>
      <c r="L27">
        <v>0.33679999999999999</v>
      </c>
      <c r="M27">
        <v>4.5900000000000003E-2</v>
      </c>
      <c r="N27">
        <v>9.3299999999999994E-2</v>
      </c>
      <c r="O27">
        <v>1.3974274121857679</v>
      </c>
      <c r="P27">
        <v>1.4329816063921581</v>
      </c>
      <c r="Q27">
        <v>1.437138071274892</v>
      </c>
      <c r="R27">
        <v>1.4401104116307251</v>
      </c>
      <c r="S27">
        <v>1.4421039823919739</v>
      </c>
      <c r="T27">
        <v>1.4423423219410489</v>
      </c>
      <c r="U27">
        <v>1.4423904157314029</v>
      </c>
      <c r="V27">
        <v>1.4423904157314029</v>
      </c>
    </row>
    <row r="28" spans="1:22" ht="15" customHeight="1" x14ac:dyDescent="0.25">
      <c r="A28" s="123"/>
      <c r="B28" s="3">
        <f t="shared" si="2"/>
        <v>23</v>
      </c>
      <c r="C28" s="3" t="s">
        <v>27</v>
      </c>
      <c r="D28" s="3">
        <v>13.5</v>
      </c>
      <c r="E28" s="3"/>
      <c r="F28" s="3"/>
      <c r="G28">
        <v>4.7399999999999998E-2</v>
      </c>
      <c r="H28">
        <v>0.11459999999999999</v>
      </c>
      <c r="I28">
        <v>6.3500000000000001E-2</v>
      </c>
      <c r="J28">
        <v>2.0199999999999999E-2</v>
      </c>
      <c r="K28">
        <v>0.1181</v>
      </c>
      <c r="L28">
        <v>0.36580000000000001</v>
      </c>
      <c r="M28">
        <v>4.9299999999999997E-2</v>
      </c>
      <c r="N28">
        <v>9.6699999999999994E-2</v>
      </c>
      <c r="O28">
        <v>1.109469720673963</v>
      </c>
      <c r="P28">
        <v>1.142415667069355</v>
      </c>
      <c r="Q28">
        <v>1.145817389653857</v>
      </c>
      <c r="R28">
        <v>1.1551548643685909</v>
      </c>
      <c r="S28">
        <v>1.1555086441113509</v>
      </c>
      <c r="T28">
        <v>1.157145433221211</v>
      </c>
      <c r="U28">
        <v>1.157179293411857</v>
      </c>
      <c r="V28">
        <v>1.157179293411857</v>
      </c>
    </row>
    <row r="29" spans="1:22" ht="15" customHeight="1" x14ac:dyDescent="0.25">
      <c r="A29" s="123"/>
      <c r="B29" s="3">
        <f t="shared" si="2"/>
        <v>24</v>
      </c>
      <c r="C29" s="3" t="s">
        <v>26</v>
      </c>
      <c r="D29" s="3">
        <v>5.5</v>
      </c>
      <c r="E29" s="3"/>
      <c r="F29" s="3"/>
      <c r="G29">
        <v>4.3799999999999999E-2</v>
      </c>
      <c r="H29">
        <v>0.1182</v>
      </c>
      <c r="I29">
        <v>5.1700000000000003E-2</v>
      </c>
      <c r="J29">
        <v>7.9000000000000008E-3</v>
      </c>
      <c r="K29">
        <v>7.8899999999999998E-2</v>
      </c>
      <c r="L29">
        <v>0.31680000000000003</v>
      </c>
      <c r="M29">
        <v>5.3100000000000001E-2</v>
      </c>
      <c r="N29">
        <v>0.1004</v>
      </c>
      <c r="O29">
        <v>0.89970163730255692</v>
      </c>
      <c r="P29">
        <v>0.90838904329359205</v>
      </c>
      <c r="Q29">
        <v>0.91055609085184053</v>
      </c>
      <c r="R29">
        <v>0.91996814028509</v>
      </c>
      <c r="S29">
        <v>0.92136929003768986</v>
      </c>
      <c r="T29">
        <v>0.92396186064233465</v>
      </c>
      <c r="U29">
        <v>0.92396717818600771</v>
      </c>
      <c r="V29">
        <v>0.92396717818600771</v>
      </c>
    </row>
    <row r="30" spans="1:22" ht="15" customHeight="1" x14ac:dyDescent="0.25">
      <c r="A30" s="123"/>
      <c r="B30" s="3">
        <f t="shared" si="2"/>
        <v>25</v>
      </c>
      <c r="C30" s="3" t="s">
        <v>32</v>
      </c>
      <c r="D30" s="3">
        <v>4</v>
      </c>
      <c r="E30" s="3"/>
      <c r="F30" s="3"/>
      <c r="G30">
        <v>5.1200000000000002E-2</v>
      </c>
      <c r="H30">
        <v>0.1108</v>
      </c>
      <c r="I30">
        <v>6.3299999999999995E-2</v>
      </c>
      <c r="J30">
        <v>1.95E-2</v>
      </c>
      <c r="K30">
        <v>8.3500000000000005E-2</v>
      </c>
      <c r="L30">
        <v>0.33260000000000001</v>
      </c>
      <c r="M30">
        <v>2.2599999999999999E-2</v>
      </c>
      <c r="N30">
        <v>6.9800000000000001E-2</v>
      </c>
      <c r="O30">
        <v>0.99869334215734806</v>
      </c>
      <c r="P30">
        <v>1.030683709557435</v>
      </c>
      <c r="Q30">
        <v>1.042908809652294</v>
      </c>
      <c r="R30">
        <v>1.0433414064977991</v>
      </c>
      <c r="S30">
        <v>1.0438750241499071</v>
      </c>
      <c r="T30">
        <v>1.0441963206332581</v>
      </c>
      <c r="U30">
        <v>1.0442075926698571</v>
      </c>
      <c r="V30">
        <v>1.0442075926698571</v>
      </c>
    </row>
    <row r="31" spans="1:22" ht="15" customHeight="1" x14ac:dyDescent="0.25">
      <c r="A31" s="123"/>
      <c r="B31" s="3">
        <f t="shared" si="2"/>
        <v>26</v>
      </c>
      <c r="C31" s="3" t="s">
        <v>66</v>
      </c>
      <c r="D31" s="3">
        <v>9</v>
      </c>
      <c r="E31" s="3"/>
      <c r="F31" s="3"/>
      <c r="G31">
        <v>2.64E-2</v>
      </c>
      <c r="H31">
        <v>0.1358</v>
      </c>
      <c r="I31">
        <v>3.8399999999999997E-2</v>
      </c>
      <c r="J31">
        <v>7.4000000000000003E-3</v>
      </c>
      <c r="K31">
        <v>7.4800000000000005E-2</v>
      </c>
      <c r="L31">
        <v>0.32419999999999999</v>
      </c>
      <c r="M31">
        <v>2.23E-2</v>
      </c>
      <c r="N31">
        <v>6.8000000000000005E-2</v>
      </c>
      <c r="O31">
        <v>0.81051802543647167</v>
      </c>
      <c r="P31">
        <v>0.82354945808260294</v>
      </c>
      <c r="Q31">
        <v>0.84514948510321053</v>
      </c>
      <c r="R31">
        <v>0.84528301448211673</v>
      </c>
      <c r="S31">
        <v>0.84553844069962802</v>
      </c>
      <c r="T31">
        <v>0.84567956299939462</v>
      </c>
      <c r="U31">
        <v>0.84589850339355566</v>
      </c>
      <c r="V31">
        <v>0.84589850339355566</v>
      </c>
    </row>
    <row r="32" spans="1:22" ht="15" customHeight="1" x14ac:dyDescent="0.25">
      <c r="A32" s="123"/>
      <c r="B32" s="3">
        <f t="shared" si="2"/>
        <v>27</v>
      </c>
      <c r="C32" s="3" t="s">
        <v>56</v>
      </c>
      <c r="D32" s="3">
        <v>6</v>
      </c>
      <c r="E32" s="3"/>
      <c r="F32" s="3"/>
      <c r="G32">
        <v>5.28E-2</v>
      </c>
      <c r="H32">
        <v>0.10929999999999999</v>
      </c>
      <c r="I32">
        <v>5.5E-2</v>
      </c>
      <c r="J32">
        <v>1.2200000000000001E-2</v>
      </c>
      <c r="K32">
        <v>5.5599999999999997E-2</v>
      </c>
      <c r="L32">
        <v>0.30309999999999998</v>
      </c>
      <c r="M32">
        <v>2.8299999999999999E-2</v>
      </c>
      <c r="N32">
        <v>7.5600000000000001E-2</v>
      </c>
      <c r="O32">
        <v>0.9859993343755471</v>
      </c>
      <c r="P32">
        <v>1.0018332037833539</v>
      </c>
      <c r="Q32">
        <v>1.002386883442925</v>
      </c>
      <c r="R32">
        <v>1.0027954206403349</v>
      </c>
      <c r="S32">
        <v>1.003409917654563</v>
      </c>
      <c r="T32">
        <v>1.004377517152236</v>
      </c>
      <c r="U32">
        <v>1.004467117961362</v>
      </c>
      <c r="V32">
        <v>1.004467117961362</v>
      </c>
    </row>
    <row r="33" spans="1:22" ht="15" customHeight="1" x14ac:dyDescent="0.25">
      <c r="A33" s="119"/>
      <c r="B33" s="120"/>
      <c r="C33" s="120"/>
      <c r="D33" s="121"/>
      <c r="E33" s="4" t="s">
        <v>86</v>
      </c>
      <c r="F33" s="4" t="s">
        <v>147</v>
      </c>
    </row>
    <row r="34" spans="1:22" ht="15" customHeight="1" x14ac:dyDescent="0.25">
      <c r="A34" s="122" t="s">
        <v>124</v>
      </c>
      <c r="B34" s="3">
        <f>B32+1</f>
        <v>28</v>
      </c>
      <c r="C34" s="3" t="s">
        <v>22</v>
      </c>
      <c r="D34" s="3">
        <v>5</v>
      </c>
      <c r="E34" s="3"/>
      <c r="F34" s="3"/>
      <c r="G34">
        <v>8.9499999999999996E-2</v>
      </c>
      <c r="H34">
        <v>7.2499999999999995E-2</v>
      </c>
      <c r="I34">
        <v>0.10100000000000001</v>
      </c>
      <c r="J34">
        <v>5.7200000000000001E-2</v>
      </c>
      <c r="K34">
        <v>0.10249999999999999</v>
      </c>
      <c r="L34">
        <v>0.3483</v>
      </c>
      <c r="M34">
        <v>3.2500000000000001E-2</v>
      </c>
      <c r="N34">
        <v>7.9899999999999999E-2</v>
      </c>
      <c r="O34">
        <v>1.56767125155498</v>
      </c>
      <c r="P34">
        <v>1.608215879508867</v>
      </c>
      <c r="Q34">
        <v>1.614244297507301</v>
      </c>
      <c r="R34">
        <v>1.6142787683014641</v>
      </c>
      <c r="S34">
        <v>1.6145859291719999</v>
      </c>
      <c r="T34">
        <v>1.6155837748423241</v>
      </c>
      <c r="U34">
        <v>1.6156029712489279</v>
      </c>
      <c r="V34">
        <v>1.6156029712489279</v>
      </c>
    </row>
    <row r="35" spans="1:22" ht="15" customHeight="1" x14ac:dyDescent="0.25">
      <c r="A35" s="123"/>
      <c r="B35" s="3">
        <f t="shared" ref="B35:B42" si="3">B34+1</f>
        <v>29</v>
      </c>
      <c r="C35" s="3" t="s">
        <v>32</v>
      </c>
      <c r="D35" s="3">
        <v>2</v>
      </c>
      <c r="E35" s="3"/>
      <c r="F35" s="3"/>
      <c r="G35">
        <v>6.0000000000000001E-3</v>
      </c>
      <c r="H35">
        <v>0.15620000000000001</v>
      </c>
      <c r="I35">
        <v>0.03</v>
      </c>
      <c r="J35">
        <v>2.29E-2</v>
      </c>
      <c r="K35">
        <v>0.1052</v>
      </c>
      <c r="L35">
        <v>0.3553</v>
      </c>
      <c r="M35">
        <v>3.1199999999999999E-2</v>
      </c>
      <c r="N35">
        <v>7.7299999999999994E-2</v>
      </c>
      <c r="O35">
        <v>0.81790777173933427</v>
      </c>
      <c r="P35">
        <v>0.83810692120277275</v>
      </c>
      <c r="Q35">
        <v>0.84117107594940954</v>
      </c>
      <c r="R35">
        <v>0.86134250319820826</v>
      </c>
      <c r="S35">
        <v>0.86152794346731343</v>
      </c>
      <c r="T35">
        <v>0.86193887508303213</v>
      </c>
      <c r="U35">
        <v>0.8619412163459681</v>
      </c>
      <c r="V35">
        <v>0.8619412163459681</v>
      </c>
    </row>
    <row r="36" spans="1:22" ht="15" customHeight="1" x14ac:dyDescent="0.25">
      <c r="A36" s="123"/>
      <c r="B36" s="3">
        <f t="shared" si="3"/>
        <v>30</v>
      </c>
      <c r="C36" s="3" t="s">
        <v>47</v>
      </c>
      <c r="D36" s="3">
        <v>5.5</v>
      </c>
      <c r="E36" s="3"/>
      <c r="F36" s="3"/>
      <c r="G36">
        <v>1.8200000000000001E-2</v>
      </c>
      <c r="H36">
        <v>0.1439</v>
      </c>
      <c r="I36">
        <v>3.44E-2</v>
      </c>
      <c r="J36">
        <v>1.4E-2</v>
      </c>
      <c r="K36">
        <v>8.4099999999999994E-2</v>
      </c>
      <c r="L36">
        <v>0.32169999999999999</v>
      </c>
      <c r="M36">
        <v>2.5999999999999999E-2</v>
      </c>
      <c r="N36">
        <v>7.3300000000000004E-2</v>
      </c>
      <c r="O36">
        <v>0.61308045639856545</v>
      </c>
      <c r="P36">
        <v>0.6195001346070077</v>
      </c>
      <c r="Q36">
        <v>0.62354973136543757</v>
      </c>
      <c r="R36">
        <v>0.64451041959721223</v>
      </c>
      <c r="S36">
        <v>0.64546384776368693</v>
      </c>
      <c r="T36">
        <v>0.6457805683173633</v>
      </c>
      <c r="U36">
        <v>0.64585203853554685</v>
      </c>
      <c r="V36">
        <v>0.64585203853554685</v>
      </c>
    </row>
    <row r="37" spans="1:22" ht="15" customHeight="1" x14ac:dyDescent="0.25">
      <c r="A37" s="123"/>
      <c r="B37" s="3">
        <f t="shared" si="3"/>
        <v>31</v>
      </c>
      <c r="C37" s="12" t="s">
        <v>50</v>
      </c>
      <c r="D37" s="3">
        <v>1</v>
      </c>
      <c r="E37" s="3"/>
      <c r="F37" s="3"/>
      <c r="G37">
        <v>6.6299999999999998E-2</v>
      </c>
      <c r="H37">
        <v>9.5699999999999993E-2</v>
      </c>
      <c r="I37">
        <v>8.8999999999999996E-2</v>
      </c>
      <c r="J37">
        <v>4.5400000000000003E-2</v>
      </c>
      <c r="K37">
        <v>0.1004</v>
      </c>
      <c r="L37">
        <v>0.34029999999999999</v>
      </c>
      <c r="M37">
        <v>3.7499999999999999E-2</v>
      </c>
      <c r="N37">
        <v>8.3900000000000002E-2</v>
      </c>
      <c r="O37">
        <v>1.2276020936167571</v>
      </c>
      <c r="P37">
        <v>1.2751445899729219</v>
      </c>
      <c r="Q37">
        <v>1.2757922028255071</v>
      </c>
      <c r="R37">
        <v>1.296655485179862</v>
      </c>
      <c r="S37">
        <v>1.2970270163845621</v>
      </c>
      <c r="T37">
        <v>1.297281679630182</v>
      </c>
      <c r="U37">
        <v>1.297287131665352</v>
      </c>
      <c r="V37">
        <v>1.297287131665352</v>
      </c>
    </row>
    <row r="38" spans="1:22" ht="15" customHeight="1" x14ac:dyDescent="0.25">
      <c r="A38" s="123"/>
      <c r="B38" s="3">
        <f t="shared" si="3"/>
        <v>32</v>
      </c>
      <c r="C38" s="3" t="s">
        <v>27</v>
      </c>
      <c r="D38" s="3">
        <v>13</v>
      </c>
      <c r="E38" s="3"/>
      <c r="F38" s="3"/>
      <c r="G38">
        <v>3.2899999999999999E-2</v>
      </c>
      <c r="H38">
        <v>0.12920000000000001</v>
      </c>
      <c r="I38">
        <v>4.0899999999999999E-2</v>
      </c>
      <c r="J38">
        <v>3.2000000000000002E-3</v>
      </c>
      <c r="K38">
        <v>7.3599999999999999E-2</v>
      </c>
      <c r="L38">
        <v>0.30059999999999998</v>
      </c>
      <c r="M38">
        <v>5.4100000000000002E-2</v>
      </c>
      <c r="N38">
        <v>0.10150000000000001</v>
      </c>
      <c r="O38">
        <v>0.8130235206275197</v>
      </c>
      <c r="P38">
        <v>0.81611954317587221</v>
      </c>
      <c r="Q38">
        <v>0.83024263010456878</v>
      </c>
      <c r="R38">
        <v>0.84205592552568775</v>
      </c>
      <c r="S38">
        <v>0.85029102451882987</v>
      </c>
      <c r="T38">
        <v>0.85042443113291621</v>
      </c>
      <c r="U38">
        <v>0.85055351743740149</v>
      </c>
      <c r="V38">
        <v>0.85055351743740149</v>
      </c>
    </row>
    <row r="39" spans="1:22" ht="15" customHeight="1" x14ac:dyDescent="0.25">
      <c r="A39" s="123"/>
      <c r="B39" s="3">
        <f t="shared" si="3"/>
        <v>33</v>
      </c>
      <c r="C39" s="3" t="s">
        <v>23</v>
      </c>
      <c r="D39" s="3">
        <v>4</v>
      </c>
      <c r="E39" s="3"/>
      <c r="F39" s="3"/>
      <c r="G39">
        <v>3.6700000000000003E-2</v>
      </c>
      <c r="H39">
        <v>0.12540000000000001</v>
      </c>
      <c r="I39">
        <v>3.8199999999999998E-2</v>
      </c>
      <c r="J39">
        <v>7.3000000000000001E-3</v>
      </c>
      <c r="K39">
        <v>7.2900000000000006E-2</v>
      </c>
      <c r="L39">
        <v>0.32200000000000001</v>
      </c>
      <c r="M39">
        <v>3.2599999999999997E-2</v>
      </c>
      <c r="N39">
        <v>0.08</v>
      </c>
      <c r="O39">
        <v>0.75438573510771245</v>
      </c>
      <c r="P39">
        <v>0.77939266802750851</v>
      </c>
      <c r="Q39">
        <v>0.77963122074449476</v>
      </c>
      <c r="R39">
        <v>0.78048388877528652</v>
      </c>
      <c r="S39">
        <v>0.78185794162270428</v>
      </c>
      <c r="T39">
        <v>0.78611595862494954</v>
      </c>
      <c r="U39">
        <v>0.78673483271109679</v>
      </c>
      <c r="V39">
        <v>0.78673483271109679</v>
      </c>
    </row>
    <row r="40" spans="1:22" ht="15" customHeight="1" x14ac:dyDescent="0.25">
      <c r="A40" s="123"/>
      <c r="B40" s="3">
        <f t="shared" si="3"/>
        <v>34</v>
      </c>
      <c r="C40" s="3" t="s">
        <v>72</v>
      </c>
      <c r="D40" s="3">
        <v>5</v>
      </c>
      <c r="E40" s="5"/>
      <c r="F40" s="5"/>
      <c r="G40">
        <v>9.7000000000000003E-2</v>
      </c>
      <c r="H40">
        <v>6.5199999999999994E-2</v>
      </c>
      <c r="I40">
        <v>0.126</v>
      </c>
      <c r="J40">
        <v>8.2199999999999995E-2</v>
      </c>
      <c r="K40">
        <v>4.5999999999999999E-2</v>
      </c>
      <c r="L40">
        <v>0.25390000000000001</v>
      </c>
      <c r="M40">
        <v>9.4700000000000006E-2</v>
      </c>
      <c r="N40">
        <v>0.1419</v>
      </c>
      <c r="O40">
        <v>1.853359798027145</v>
      </c>
      <c r="P40">
        <v>1.8533614992343761</v>
      </c>
      <c r="Q40">
        <v>1.8536019602062961</v>
      </c>
      <c r="R40">
        <v>1.858996303610144</v>
      </c>
      <c r="S40">
        <v>1.8628834316039939</v>
      </c>
      <c r="T40">
        <v>1.8634525390281289</v>
      </c>
      <c r="U40">
        <v>1.8636134810358529</v>
      </c>
      <c r="V40">
        <v>1.8636134810358529</v>
      </c>
    </row>
    <row r="41" spans="1:22" ht="15" customHeight="1" x14ac:dyDescent="0.25">
      <c r="A41" s="123"/>
      <c r="B41" s="3">
        <f t="shared" si="3"/>
        <v>35</v>
      </c>
      <c r="C41" s="3" t="s">
        <v>56</v>
      </c>
      <c r="D41" s="3">
        <v>6</v>
      </c>
      <c r="E41" s="5"/>
      <c r="F41" s="5"/>
      <c r="G41">
        <v>2.0799999999999999E-2</v>
      </c>
      <c r="H41">
        <v>0.14130000000000001</v>
      </c>
      <c r="I41">
        <v>3.7699999999999997E-2</v>
      </c>
      <c r="J41">
        <v>1.2699999999999999E-2</v>
      </c>
      <c r="K41">
        <v>8.3699999999999997E-2</v>
      </c>
      <c r="L41">
        <v>0.32890000000000003</v>
      </c>
      <c r="M41">
        <v>5.7500000000000002E-2</v>
      </c>
      <c r="N41">
        <v>0.10489999999999999</v>
      </c>
      <c r="O41">
        <v>0.79465074202005903</v>
      </c>
      <c r="P41">
        <v>0.7963632114777569</v>
      </c>
      <c r="Q41">
        <v>0.82184446911005093</v>
      </c>
      <c r="R41">
        <v>0.83487089310902696</v>
      </c>
      <c r="S41">
        <v>0.83510604776336295</v>
      </c>
      <c r="T41">
        <v>0.83956021608656917</v>
      </c>
      <c r="U41">
        <v>0.83985655921395097</v>
      </c>
      <c r="V41">
        <v>0.83985655921395097</v>
      </c>
    </row>
    <row r="42" spans="1:22" ht="15" customHeight="1" x14ac:dyDescent="0.25">
      <c r="A42" s="123"/>
      <c r="B42" s="6">
        <f t="shared" si="3"/>
        <v>36</v>
      </c>
      <c r="C42" s="6" t="s">
        <v>22</v>
      </c>
      <c r="D42" s="6">
        <v>5</v>
      </c>
      <c r="E42" s="7"/>
      <c r="F42" s="7"/>
      <c r="G42">
        <v>2.3599999999999999E-2</v>
      </c>
      <c r="H42">
        <v>0.13850000000000001</v>
      </c>
      <c r="I42">
        <v>3.04E-2</v>
      </c>
      <c r="J42">
        <v>1.3899999999999999E-2</v>
      </c>
      <c r="K42">
        <v>0.03</v>
      </c>
      <c r="L42">
        <v>0.27250000000000002</v>
      </c>
      <c r="M42">
        <v>6.3700000000000007E-2</v>
      </c>
      <c r="N42">
        <v>0.111</v>
      </c>
      <c r="O42">
        <v>0.65601915967937408</v>
      </c>
      <c r="P42">
        <v>0.65807797752032915</v>
      </c>
      <c r="Q42">
        <v>0.65955949771418776</v>
      </c>
      <c r="R42">
        <v>0.66783691806952761</v>
      </c>
      <c r="S42">
        <v>0.67649440422895102</v>
      </c>
      <c r="T42">
        <v>0.67998823711381318</v>
      </c>
      <c r="U42">
        <v>0.68002123691694738</v>
      </c>
      <c r="V42">
        <v>0.68002123691694738</v>
      </c>
    </row>
    <row r="43" spans="1:22" ht="15" customHeight="1" x14ac:dyDescent="0.25">
      <c r="A43" s="119"/>
      <c r="B43" s="120"/>
      <c r="C43" s="120"/>
      <c r="D43" s="121"/>
      <c r="E43" s="4"/>
      <c r="F43" s="8"/>
      <c r="G43" s="9"/>
      <c r="H43" s="10"/>
      <c r="I43" s="10"/>
      <c r="J43" s="10"/>
      <c r="K43" s="10"/>
      <c r="L43" s="10"/>
      <c r="M43" s="10"/>
      <c r="N43" s="11"/>
    </row>
  </sheetData>
  <mergeCells count="15">
    <mergeCell ref="O1:V1"/>
    <mergeCell ref="O2:V2"/>
    <mergeCell ref="A33:D33"/>
    <mergeCell ref="A34:A42"/>
    <mergeCell ref="A43:D43"/>
    <mergeCell ref="A4:A12"/>
    <mergeCell ref="A13:D13"/>
    <mergeCell ref="A14:A22"/>
    <mergeCell ref="A23:D23"/>
    <mergeCell ref="A24:A3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3"/>
  <sheetViews>
    <sheetView zoomScale="60" zoomScaleNormal="60" workbookViewId="0">
      <selection activeCell="N29" sqref="N29"/>
    </sheetView>
  </sheetViews>
  <sheetFormatPr baseColWidth="10" defaultColWidth="8.88671875" defaultRowHeight="13.2" x14ac:dyDescent="0.25"/>
  <cols>
    <col min="1" max="1" width="11.5546875" style="15" customWidth="1"/>
    <col min="2" max="2" width="18.109375" style="15" customWidth="1"/>
    <col min="3" max="3" width="11.5546875" style="15" customWidth="1"/>
    <col min="4" max="4" width="17.33203125" style="15" customWidth="1"/>
    <col min="5" max="5" width="24.88671875" style="15" customWidth="1"/>
    <col min="6" max="6" width="14.6640625" style="15" customWidth="1"/>
    <col min="7" max="1025" width="11.5546875" style="15" customWidth="1"/>
  </cols>
  <sheetData>
    <row r="1" spans="1:22" ht="17.399999999999999" customHeight="1" x14ac:dyDescent="0.3">
      <c r="G1" s="124" t="s">
        <v>0</v>
      </c>
      <c r="H1" s="125"/>
      <c r="I1" s="125"/>
      <c r="J1" s="125"/>
      <c r="K1" s="125"/>
      <c r="L1" s="125"/>
      <c r="M1" s="125"/>
      <c r="N1" s="126"/>
      <c r="O1" s="117" t="s">
        <v>1</v>
      </c>
      <c r="P1" s="118"/>
      <c r="Q1" s="118"/>
      <c r="R1" s="118"/>
      <c r="S1" s="118"/>
      <c r="T1" s="118"/>
      <c r="U1" s="118"/>
      <c r="V1" s="118"/>
    </row>
    <row r="2" spans="1:22" ht="17.399999999999999" customHeight="1" x14ac:dyDescent="0.3">
      <c r="G2" s="127" t="s">
        <v>2</v>
      </c>
      <c r="H2" s="121"/>
      <c r="I2" s="128" t="s">
        <v>3</v>
      </c>
      <c r="J2" s="121"/>
      <c r="K2" s="128" t="s">
        <v>4</v>
      </c>
      <c r="L2" s="121"/>
      <c r="M2" s="128" t="s">
        <v>5</v>
      </c>
      <c r="N2" s="121"/>
      <c r="O2" s="117" t="s">
        <v>6</v>
      </c>
      <c r="P2" s="118"/>
      <c r="Q2" s="118"/>
      <c r="R2" s="118"/>
      <c r="S2" s="118"/>
      <c r="T2" s="118"/>
      <c r="U2" s="118"/>
      <c r="V2" s="118"/>
    </row>
    <row r="3" spans="1:22" ht="17.399999999999999" customHeight="1" x14ac:dyDescent="0.3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2" t="s">
        <v>13</v>
      </c>
      <c r="H3" s="1" t="s">
        <v>14</v>
      </c>
      <c r="I3" s="1" t="s">
        <v>13</v>
      </c>
      <c r="J3" s="1" t="s">
        <v>14</v>
      </c>
      <c r="K3" s="1" t="s">
        <v>13</v>
      </c>
      <c r="L3" s="1" t="s">
        <v>14</v>
      </c>
      <c r="M3" s="1" t="s">
        <v>13</v>
      </c>
      <c r="N3" s="1" t="s">
        <v>14</v>
      </c>
      <c r="O3" s="16">
        <v>2</v>
      </c>
      <c r="P3" s="16">
        <v>3</v>
      </c>
      <c r="Q3" s="16">
        <v>4</v>
      </c>
      <c r="R3" s="16">
        <v>5</v>
      </c>
      <c r="S3" s="16">
        <v>6</v>
      </c>
      <c r="T3" s="16">
        <v>7</v>
      </c>
      <c r="U3" s="16">
        <v>8</v>
      </c>
      <c r="V3" s="16">
        <v>9</v>
      </c>
    </row>
    <row r="4" spans="1:22" ht="15" customHeight="1" x14ac:dyDescent="0.25">
      <c r="A4" s="122" t="s">
        <v>124</v>
      </c>
      <c r="B4" s="3">
        <v>1</v>
      </c>
      <c r="C4" s="3" t="s">
        <v>101</v>
      </c>
      <c r="D4" s="3">
        <v>19.5</v>
      </c>
      <c r="E4" s="3"/>
      <c r="F4" s="3"/>
      <c r="G4">
        <v>4.9700000000000001E-2</v>
      </c>
      <c r="H4">
        <v>0.1124</v>
      </c>
      <c r="I4">
        <v>5.7799999999999997E-2</v>
      </c>
      <c r="J4">
        <v>1.4E-2</v>
      </c>
      <c r="K4">
        <v>0.13619999999999999</v>
      </c>
      <c r="L4">
        <v>0.20399999999999999</v>
      </c>
      <c r="M4">
        <v>3.5400000000000001E-2</v>
      </c>
      <c r="N4">
        <v>8.2799999999999999E-2</v>
      </c>
      <c r="O4">
        <v>1.17699746447342</v>
      </c>
      <c r="P4">
        <v>1.1971158863529741</v>
      </c>
      <c r="Q4">
        <v>1.240940129422647</v>
      </c>
      <c r="R4">
        <v>1.2409663836733049</v>
      </c>
      <c r="S4">
        <v>1.243107178362298</v>
      </c>
      <c r="T4">
        <v>1.2433098533491309</v>
      </c>
      <c r="U4">
        <v>1.243310256526406</v>
      </c>
      <c r="V4">
        <v>1.243310256526406</v>
      </c>
    </row>
    <row r="5" spans="1:22" ht="15" customHeight="1" x14ac:dyDescent="0.25">
      <c r="A5" s="123"/>
      <c r="B5" s="3">
        <f t="shared" ref="B5:B12" si="0">B4+1</f>
        <v>2</v>
      </c>
      <c r="C5" s="3" t="s">
        <v>57</v>
      </c>
      <c r="D5" s="3">
        <v>11</v>
      </c>
      <c r="E5" s="3"/>
      <c r="F5" s="3"/>
      <c r="G5">
        <v>0.1115</v>
      </c>
      <c r="H5">
        <v>5.0599999999999999E-2</v>
      </c>
      <c r="I5">
        <v>0.1232</v>
      </c>
      <c r="J5">
        <v>7.9600000000000004E-2</v>
      </c>
      <c r="K5">
        <v>0.14050000000000001</v>
      </c>
      <c r="L5">
        <v>0.2215</v>
      </c>
      <c r="M5">
        <v>6.4500000000000002E-2</v>
      </c>
      <c r="N5">
        <v>0.1118</v>
      </c>
      <c r="O5">
        <v>2.3394878772529641</v>
      </c>
      <c r="P5">
        <v>2.3602451716866719</v>
      </c>
      <c r="Q5">
        <v>2.367600046017146</v>
      </c>
      <c r="R5">
        <v>2.372964132541</v>
      </c>
      <c r="S5">
        <v>2.3729844941445868</v>
      </c>
      <c r="T5">
        <v>2.373876045760039</v>
      </c>
      <c r="U5">
        <v>2.3738761488152771</v>
      </c>
      <c r="V5">
        <v>2.3738761488152771</v>
      </c>
    </row>
    <row r="6" spans="1:22" ht="15" customHeight="1" x14ac:dyDescent="0.25">
      <c r="A6" s="123"/>
      <c r="B6" s="3">
        <f t="shared" si="0"/>
        <v>3</v>
      </c>
      <c r="C6" s="3" t="s">
        <v>47</v>
      </c>
      <c r="D6" s="3">
        <v>4.5</v>
      </c>
      <c r="E6" s="3"/>
      <c r="F6" s="3"/>
      <c r="G6">
        <v>0.1416</v>
      </c>
      <c r="H6">
        <v>2.0400000000000001E-2</v>
      </c>
      <c r="I6">
        <v>0.1636</v>
      </c>
      <c r="J6">
        <v>0.1198</v>
      </c>
      <c r="K6">
        <v>0.1174</v>
      </c>
      <c r="L6">
        <v>0.19839999999999999</v>
      </c>
      <c r="M6">
        <v>5.57E-2</v>
      </c>
      <c r="N6">
        <v>0.1027</v>
      </c>
      <c r="O6">
        <v>2.9332056932837332</v>
      </c>
      <c r="P6">
        <v>2.9347380818323612</v>
      </c>
      <c r="Q6">
        <v>2.9347394143883792</v>
      </c>
      <c r="R6">
        <v>2.9371060518195842</v>
      </c>
      <c r="S6">
        <v>2.9392679660063221</v>
      </c>
      <c r="T6">
        <v>2.9392775508547362</v>
      </c>
      <c r="U6">
        <v>2.9392777806452961</v>
      </c>
      <c r="V6">
        <v>2.9392777806452961</v>
      </c>
    </row>
    <row r="7" spans="1:22" ht="15" customHeight="1" x14ac:dyDescent="0.25">
      <c r="A7" s="123"/>
      <c r="B7" s="3">
        <f t="shared" si="0"/>
        <v>4</v>
      </c>
      <c r="C7" s="3" t="s">
        <v>50</v>
      </c>
      <c r="D7" s="3">
        <v>1</v>
      </c>
      <c r="E7" s="3"/>
      <c r="F7" s="3"/>
      <c r="G7">
        <v>4.3999999999999997E-2</v>
      </c>
      <c r="H7">
        <v>0.11799999999999999</v>
      </c>
      <c r="I7">
        <v>6.0600000000000001E-2</v>
      </c>
      <c r="J7">
        <v>1.7600000000000001E-2</v>
      </c>
      <c r="K7">
        <v>8.9800000000000005E-2</v>
      </c>
      <c r="L7">
        <v>0.24079999999999999</v>
      </c>
      <c r="M7">
        <v>2.92E-2</v>
      </c>
      <c r="N7">
        <v>7.6300000000000007E-2</v>
      </c>
      <c r="O7">
        <v>1.1226889445702599</v>
      </c>
      <c r="P7">
        <v>1.173409158117797</v>
      </c>
      <c r="Q7">
        <v>1.187311903289654</v>
      </c>
      <c r="R7">
        <v>1.1957148705797449</v>
      </c>
      <c r="S7">
        <v>1.1965685917258551</v>
      </c>
      <c r="T7">
        <v>1.2006778774383731</v>
      </c>
      <c r="U7">
        <v>1.2007850606551469</v>
      </c>
      <c r="V7">
        <v>1.2007850606551469</v>
      </c>
    </row>
    <row r="8" spans="1:22" ht="15" customHeight="1" x14ac:dyDescent="0.25">
      <c r="A8" s="123"/>
      <c r="B8" s="3">
        <f t="shared" si="0"/>
        <v>5</v>
      </c>
      <c r="C8" s="3" t="s">
        <v>38</v>
      </c>
      <c r="D8" s="3">
        <v>9.5</v>
      </c>
      <c r="E8" s="3"/>
      <c r="F8" s="3"/>
      <c r="G8">
        <v>9.0800000000000006E-2</v>
      </c>
      <c r="H8">
        <v>7.1300000000000002E-2</v>
      </c>
      <c r="I8">
        <v>0.11310000000000001</v>
      </c>
      <c r="J8">
        <v>6.93E-2</v>
      </c>
      <c r="K8">
        <v>0.1051</v>
      </c>
      <c r="L8">
        <v>0.2671</v>
      </c>
      <c r="M8">
        <v>1.0699999999999999E-2</v>
      </c>
      <c r="N8">
        <v>5.6399999999999999E-2</v>
      </c>
      <c r="O8">
        <v>1.962577115298644</v>
      </c>
      <c r="P8">
        <v>2.037157874419818</v>
      </c>
      <c r="Q8">
        <v>2.0376115893781011</v>
      </c>
      <c r="R8">
        <v>2.041224635831469</v>
      </c>
      <c r="S8">
        <v>2.041956535290923</v>
      </c>
      <c r="T8">
        <v>2.0429360124876901</v>
      </c>
      <c r="U8">
        <v>2.0429360201521281</v>
      </c>
      <c r="V8">
        <v>2.0429360201521281</v>
      </c>
    </row>
    <row r="9" spans="1:22" ht="15" customHeight="1" x14ac:dyDescent="0.25">
      <c r="A9" s="123"/>
      <c r="B9" s="3">
        <f t="shared" si="0"/>
        <v>6</v>
      </c>
      <c r="C9" s="3" t="s">
        <v>71</v>
      </c>
      <c r="D9" s="3">
        <v>11</v>
      </c>
      <c r="E9" s="3"/>
      <c r="F9" s="3"/>
      <c r="G9">
        <v>0.1042</v>
      </c>
      <c r="H9">
        <v>5.79E-2</v>
      </c>
      <c r="I9">
        <v>0.1105</v>
      </c>
      <c r="J9">
        <v>6.7000000000000004E-2</v>
      </c>
      <c r="K9">
        <v>8.1100000000000005E-2</v>
      </c>
      <c r="L9">
        <v>0.27950000000000003</v>
      </c>
      <c r="M9">
        <v>3.49E-2</v>
      </c>
      <c r="N9">
        <v>8.2299999999999998E-2</v>
      </c>
      <c r="O9">
        <v>2.11879492835314</v>
      </c>
      <c r="P9">
        <v>2.1351814091603871</v>
      </c>
      <c r="Q9">
        <v>2.1396476239104638</v>
      </c>
      <c r="R9">
        <v>2.1416173963315881</v>
      </c>
      <c r="S9">
        <v>2.1422686256191161</v>
      </c>
      <c r="T9">
        <v>2.146042394816321</v>
      </c>
      <c r="U9">
        <v>2.1460919092666519</v>
      </c>
      <c r="V9">
        <v>2.1460919092666519</v>
      </c>
    </row>
    <row r="10" spans="1:22" ht="15" customHeight="1" x14ac:dyDescent="0.25">
      <c r="A10" s="123"/>
      <c r="B10" s="3">
        <f t="shared" si="0"/>
        <v>7</v>
      </c>
      <c r="C10" s="3" t="s">
        <v>17</v>
      </c>
      <c r="D10" s="3">
        <v>9</v>
      </c>
      <c r="E10" s="3"/>
      <c r="F10" s="3"/>
      <c r="G10">
        <v>5.1799999999999999E-2</v>
      </c>
      <c r="H10">
        <v>0.1103</v>
      </c>
      <c r="I10">
        <v>5.8400000000000001E-2</v>
      </c>
      <c r="J10">
        <v>1.47E-2</v>
      </c>
      <c r="K10">
        <v>7.5200000000000003E-2</v>
      </c>
      <c r="L10">
        <v>0.26279999999999998</v>
      </c>
      <c r="M10">
        <v>2.6499999999999999E-2</v>
      </c>
      <c r="N10">
        <v>7.3499999999999996E-2</v>
      </c>
      <c r="O10">
        <v>1.199225398582848</v>
      </c>
      <c r="P10">
        <v>1.239984293991059</v>
      </c>
      <c r="Q10">
        <v>1.242053375234627</v>
      </c>
      <c r="R10">
        <v>1.2502262854256201</v>
      </c>
      <c r="S10">
        <v>1.250386710706447</v>
      </c>
      <c r="T10">
        <v>1.250639367116074</v>
      </c>
      <c r="U10">
        <v>1.250640246766493</v>
      </c>
      <c r="V10">
        <v>1.250640246766493</v>
      </c>
    </row>
    <row r="11" spans="1:22" ht="15" customHeight="1" x14ac:dyDescent="0.25">
      <c r="A11" s="123"/>
      <c r="B11" s="3">
        <f t="shared" si="0"/>
        <v>8</v>
      </c>
      <c r="C11" s="3" t="s">
        <v>47</v>
      </c>
      <c r="D11" s="3">
        <v>8</v>
      </c>
      <c r="E11" s="3"/>
      <c r="F11" s="3"/>
      <c r="G11">
        <v>5.5399999999999998E-2</v>
      </c>
      <c r="H11">
        <v>0.1066</v>
      </c>
      <c r="I11">
        <v>6.4899999999999999E-2</v>
      </c>
      <c r="J11">
        <v>2.1000000000000001E-2</v>
      </c>
      <c r="K11">
        <v>0.13780000000000001</v>
      </c>
      <c r="L11">
        <v>0.2253</v>
      </c>
      <c r="M11">
        <v>4.2000000000000003E-2</v>
      </c>
      <c r="N11">
        <v>8.9200000000000002E-2</v>
      </c>
      <c r="O11">
        <v>1.33463280117408</v>
      </c>
      <c r="P11">
        <v>1.3928588682804319</v>
      </c>
      <c r="Q11">
        <v>1.4337461408215191</v>
      </c>
      <c r="R11">
        <v>1.4435115123990641</v>
      </c>
      <c r="S11">
        <v>1.4435119031554879</v>
      </c>
      <c r="T11">
        <v>1.4435210510591521</v>
      </c>
      <c r="U11">
        <v>1.4435687687266121</v>
      </c>
      <c r="V11">
        <v>1.4435687687266121</v>
      </c>
    </row>
    <row r="12" spans="1:22" ht="15" customHeight="1" x14ac:dyDescent="0.25">
      <c r="A12" s="123"/>
      <c r="B12" s="3">
        <f t="shared" si="0"/>
        <v>9</v>
      </c>
      <c r="C12" s="3" t="s">
        <v>40</v>
      </c>
      <c r="D12" s="3">
        <v>4.5</v>
      </c>
      <c r="E12" s="3"/>
      <c r="F12" s="3" t="s">
        <v>112</v>
      </c>
      <c r="G12">
        <v>8.6699999999999999E-2</v>
      </c>
      <c r="H12">
        <v>7.5399999999999995E-2</v>
      </c>
      <c r="I12">
        <v>0.10199999999999999</v>
      </c>
      <c r="J12">
        <v>5.8099999999999999E-2</v>
      </c>
      <c r="K12">
        <v>8.5099999999999995E-2</v>
      </c>
      <c r="L12">
        <v>0.30130000000000001</v>
      </c>
      <c r="M12">
        <v>1.7100000000000001E-2</v>
      </c>
      <c r="N12">
        <v>6.1899999999999997E-2</v>
      </c>
      <c r="O12">
        <v>1.873856752438233</v>
      </c>
      <c r="P12">
        <v>1.893070804494583</v>
      </c>
      <c r="Q12">
        <v>1.903393273303797</v>
      </c>
      <c r="R12">
        <v>1.9034677122616011</v>
      </c>
      <c r="S12">
        <v>1.9071086241056661</v>
      </c>
      <c r="T12">
        <v>1.907204225280706</v>
      </c>
      <c r="U12">
        <v>1.907205475163998</v>
      </c>
      <c r="V12">
        <v>1.907205475163998</v>
      </c>
    </row>
    <row r="13" spans="1:22" ht="15" customHeight="1" x14ac:dyDescent="0.25">
      <c r="A13" s="119"/>
      <c r="B13" s="120"/>
      <c r="C13" s="120"/>
      <c r="D13" s="121"/>
      <c r="E13" s="4" t="s">
        <v>119</v>
      </c>
      <c r="F13" s="4"/>
    </row>
    <row r="14" spans="1:22" ht="15" customHeight="1" x14ac:dyDescent="0.25">
      <c r="A14" s="122" t="s">
        <v>124</v>
      </c>
      <c r="B14" s="3">
        <f>B12+1</f>
        <v>10</v>
      </c>
      <c r="C14" s="3" t="s">
        <v>36</v>
      </c>
      <c r="D14" s="3">
        <v>11.5</v>
      </c>
      <c r="E14" s="3"/>
      <c r="F14" s="3"/>
      <c r="G14">
        <v>1.7399999999999999E-2</v>
      </c>
      <c r="H14">
        <v>0.1447</v>
      </c>
      <c r="I14">
        <v>2.1899999999999999E-2</v>
      </c>
      <c r="J14">
        <v>2.2200000000000001E-2</v>
      </c>
      <c r="K14">
        <v>8.8599999999999998E-2</v>
      </c>
      <c r="L14">
        <v>0.28360000000000002</v>
      </c>
      <c r="M14">
        <v>3.2599999999999997E-2</v>
      </c>
      <c r="N14">
        <v>7.8899999999999998E-2</v>
      </c>
      <c r="O14">
        <v>0.4989165126462119</v>
      </c>
      <c r="P14">
        <v>0.53519388383677846</v>
      </c>
      <c r="Q14">
        <v>0.5362411767542804</v>
      </c>
      <c r="R14">
        <v>0.59773257223700194</v>
      </c>
      <c r="S14">
        <v>0.62756355022677013</v>
      </c>
      <c r="T14">
        <v>0.62995959062509277</v>
      </c>
      <c r="U14">
        <v>0.63005836452315056</v>
      </c>
      <c r="V14">
        <v>0.63005836452315056</v>
      </c>
    </row>
    <row r="15" spans="1:22" ht="15" customHeight="1" x14ac:dyDescent="0.25">
      <c r="A15" s="123"/>
      <c r="B15" s="3">
        <f t="shared" ref="B15:B22" si="1">B14+1</f>
        <v>11</v>
      </c>
      <c r="C15" s="3" t="s">
        <v>56</v>
      </c>
      <c r="D15" s="3">
        <v>8</v>
      </c>
      <c r="E15" s="3"/>
      <c r="F15" s="3"/>
      <c r="G15">
        <v>4.7000000000000002E-3</v>
      </c>
      <c r="H15">
        <v>0.16650000000000001</v>
      </c>
      <c r="I15">
        <v>6.7000000000000002E-3</v>
      </c>
      <c r="J15">
        <v>4.2599999999999999E-2</v>
      </c>
      <c r="K15">
        <v>0.1187</v>
      </c>
      <c r="L15">
        <v>0.25480000000000003</v>
      </c>
      <c r="M15">
        <v>3.0300000000000001E-2</v>
      </c>
      <c r="N15">
        <v>7.7700000000000005E-2</v>
      </c>
      <c r="O15">
        <v>0.15531502588175539</v>
      </c>
      <c r="P15">
        <v>0.36172957321474059</v>
      </c>
      <c r="Q15">
        <v>0.47757191051548348</v>
      </c>
      <c r="R15">
        <v>0.55474377611002601</v>
      </c>
      <c r="S15">
        <v>0.5724482587389994</v>
      </c>
      <c r="T15">
        <v>0.57244944835055012</v>
      </c>
      <c r="U15">
        <v>0.57248617887290221</v>
      </c>
      <c r="V15">
        <v>0.57248617887290221</v>
      </c>
    </row>
    <row r="16" spans="1:22" ht="15" customHeight="1" x14ac:dyDescent="0.25">
      <c r="A16" s="123"/>
      <c r="B16" s="3">
        <f t="shared" si="1"/>
        <v>12</v>
      </c>
      <c r="C16" s="3" t="s">
        <v>18</v>
      </c>
      <c r="D16" s="3">
        <v>14.5</v>
      </c>
      <c r="E16" s="3"/>
      <c r="F16" s="3"/>
      <c r="G16">
        <v>7.0000000000000001E-3</v>
      </c>
      <c r="H16">
        <v>0.15509999999999999</v>
      </c>
      <c r="I16">
        <v>1.5699999999999999E-2</v>
      </c>
      <c r="J16">
        <v>2.9899999999999999E-2</v>
      </c>
      <c r="K16">
        <v>9.7500000000000003E-2</v>
      </c>
      <c r="L16">
        <v>0.26700000000000002</v>
      </c>
      <c r="M16">
        <v>2.2599999999999999E-2</v>
      </c>
      <c r="N16">
        <v>7.0099999999999996E-2</v>
      </c>
      <c r="O16">
        <v>0.3601734020743822</v>
      </c>
      <c r="P16">
        <v>0.41450358261406178</v>
      </c>
      <c r="Q16">
        <v>0.44491370157223042</v>
      </c>
      <c r="R16">
        <v>0.46595823813911891</v>
      </c>
      <c r="S16">
        <v>0.50768170900417386</v>
      </c>
      <c r="T16">
        <v>0.50786500215497965</v>
      </c>
      <c r="U16">
        <v>0.50786842293182022</v>
      </c>
      <c r="V16">
        <v>0.50786842293182022</v>
      </c>
    </row>
    <row r="17" spans="1:22" ht="15" customHeight="1" x14ac:dyDescent="0.25">
      <c r="A17" s="123"/>
      <c r="B17" s="3">
        <f t="shared" si="1"/>
        <v>13</v>
      </c>
      <c r="C17" s="3" t="s">
        <v>82</v>
      </c>
      <c r="D17" s="3">
        <v>8.5</v>
      </c>
      <c r="E17" s="3"/>
      <c r="F17" s="3"/>
      <c r="G17">
        <v>1.8E-3</v>
      </c>
      <c r="H17">
        <v>0.1636</v>
      </c>
      <c r="I17">
        <v>4.8999999999999998E-3</v>
      </c>
      <c r="J17">
        <v>4.2099999999999999E-2</v>
      </c>
      <c r="K17">
        <v>0.1026</v>
      </c>
      <c r="L17">
        <v>0.29720000000000002</v>
      </c>
      <c r="M17">
        <v>1.83E-2</v>
      </c>
      <c r="N17">
        <v>6.2899999999999998E-2</v>
      </c>
      <c r="O17">
        <v>0.484002958732622</v>
      </c>
      <c r="P17">
        <v>0.60699110247389843</v>
      </c>
      <c r="Q17">
        <v>0.62670133874274159</v>
      </c>
      <c r="R17">
        <v>0.66654580642129924</v>
      </c>
      <c r="S17">
        <v>0.67909192206967428</v>
      </c>
      <c r="T17">
        <v>0.68003593992818823</v>
      </c>
      <c r="U17">
        <v>0.68003887424824616</v>
      </c>
      <c r="V17">
        <v>0.68003887424824616</v>
      </c>
    </row>
    <row r="18" spans="1:22" ht="15" customHeight="1" x14ac:dyDescent="0.25">
      <c r="A18" s="123"/>
      <c r="B18" s="3">
        <f t="shared" si="1"/>
        <v>14</v>
      </c>
      <c r="C18" s="3" t="s">
        <v>23</v>
      </c>
      <c r="D18" s="3">
        <v>6.5</v>
      </c>
      <c r="E18" s="3"/>
      <c r="F18" s="3"/>
      <c r="G18">
        <v>2.1899999999999999E-2</v>
      </c>
      <c r="H18">
        <v>0.14019999999999999</v>
      </c>
      <c r="I18">
        <v>3.1600000000000003E-2</v>
      </c>
      <c r="J18">
        <v>1.3299999999999999E-2</v>
      </c>
      <c r="K18">
        <v>9.8100000000000007E-2</v>
      </c>
      <c r="L18">
        <v>0.2616</v>
      </c>
      <c r="M18">
        <v>2.87E-2</v>
      </c>
      <c r="N18">
        <v>7.5499999999999998E-2</v>
      </c>
      <c r="O18">
        <v>0.77778139326513351</v>
      </c>
      <c r="P18">
        <v>0.79386556732570723</v>
      </c>
      <c r="Q18">
        <v>0.81363393682714968</v>
      </c>
      <c r="R18">
        <v>0.81421661389732392</v>
      </c>
      <c r="S18">
        <v>0.83616567952547982</v>
      </c>
      <c r="T18">
        <v>0.83624374730589768</v>
      </c>
      <c r="U18">
        <v>0.83624866110669782</v>
      </c>
      <c r="V18">
        <v>0.83624866110669782</v>
      </c>
    </row>
    <row r="19" spans="1:22" ht="15" customHeight="1" x14ac:dyDescent="0.25">
      <c r="A19" s="123"/>
      <c r="B19" s="3">
        <f t="shared" si="1"/>
        <v>15</v>
      </c>
      <c r="C19" s="3" t="s">
        <v>73</v>
      </c>
      <c r="D19" s="3">
        <v>10</v>
      </c>
      <c r="E19" s="3"/>
      <c r="F19" s="3"/>
      <c r="G19">
        <v>5.6099999999999997E-2</v>
      </c>
      <c r="H19">
        <v>0.106</v>
      </c>
      <c r="I19">
        <v>7.6999999999999999E-2</v>
      </c>
      <c r="J19">
        <v>3.3599999999999998E-2</v>
      </c>
      <c r="K19">
        <v>7.7899999999999997E-2</v>
      </c>
      <c r="L19">
        <v>0.27410000000000001</v>
      </c>
      <c r="M19">
        <v>2.3199999999999998E-2</v>
      </c>
      <c r="N19">
        <v>7.0599999999999996E-2</v>
      </c>
      <c r="O19">
        <v>1.2937690362218039</v>
      </c>
      <c r="P19">
        <v>1.301273721604032</v>
      </c>
      <c r="Q19">
        <v>1.303610604952915</v>
      </c>
      <c r="R19">
        <v>1.303671018842091</v>
      </c>
      <c r="S19">
        <v>1.3237709406452891</v>
      </c>
      <c r="T19">
        <v>1.3255546013084909</v>
      </c>
      <c r="U19">
        <v>1.3256169926549219</v>
      </c>
      <c r="V19">
        <v>1.3256169926549219</v>
      </c>
    </row>
    <row r="20" spans="1:22" ht="15" customHeight="1" x14ac:dyDescent="0.25">
      <c r="A20" s="123"/>
      <c r="B20" s="3">
        <f t="shared" si="1"/>
        <v>16</v>
      </c>
      <c r="C20" s="3" t="s">
        <v>18</v>
      </c>
      <c r="D20" s="3">
        <v>15</v>
      </c>
      <c r="E20" s="3"/>
      <c r="F20" s="3"/>
      <c r="G20">
        <v>3.4200000000000001E-2</v>
      </c>
      <c r="H20">
        <v>0.1278</v>
      </c>
      <c r="I20">
        <v>5.1400000000000001E-2</v>
      </c>
      <c r="J20">
        <v>1.04E-2</v>
      </c>
      <c r="K20">
        <v>0.10639999999999999</v>
      </c>
      <c r="L20">
        <v>0.253</v>
      </c>
      <c r="M20">
        <v>5.9400000000000001E-2</v>
      </c>
      <c r="N20">
        <v>0.1067</v>
      </c>
      <c r="O20">
        <v>0.93768107717277238</v>
      </c>
      <c r="P20">
        <v>0.93901928834208626</v>
      </c>
      <c r="Q20">
        <v>0.95864868743104925</v>
      </c>
      <c r="R20">
        <v>0.9663365091860795</v>
      </c>
      <c r="S20">
        <v>1.00530712666996</v>
      </c>
      <c r="T20">
        <v>1.0059248330047601</v>
      </c>
      <c r="U20">
        <v>1.0059775163959781</v>
      </c>
      <c r="V20">
        <v>1.0059775163959781</v>
      </c>
    </row>
    <row r="21" spans="1:22" ht="15" customHeight="1" x14ac:dyDescent="0.25">
      <c r="A21" s="123"/>
      <c r="B21" s="3">
        <f t="shared" si="1"/>
        <v>17</v>
      </c>
      <c r="C21" s="3" t="s">
        <v>148</v>
      </c>
      <c r="D21" s="3">
        <v>10</v>
      </c>
      <c r="E21" s="3"/>
      <c r="F21" s="3"/>
      <c r="G21">
        <v>3.9699999999999999E-2</v>
      </c>
      <c r="H21">
        <v>0.12239999999999999</v>
      </c>
      <c r="I21">
        <v>5.5E-2</v>
      </c>
      <c r="J21">
        <v>1.21E-2</v>
      </c>
      <c r="K21">
        <v>0.12089999999999999</v>
      </c>
      <c r="L21">
        <v>0.2356</v>
      </c>
      <c r="M21">
        <v>5.2699999999999997E-2</v>
      </c>
      <c r="N21">
        <v>9.8199999999999996E-2</v>
      </c>
      <c r="O21">
        <v>1.041812367540877</v>
      </c>
      <c r="P21">
        <v>1.0456817284697431</v>
      </c>
      <c r="Q21">
        <v>1.056878297607434</v>
      </c>
      <c r="R21">
        <v>1.0687101531295551</v>
      </c>
      <c r="S21">
        <v>1.1053003455093851</v>
      </c>
      <c r="T21">
        <v>1.1053006507182439</v>
      </c>
      <c r="U21">
        <v>1.105305219280595</v>
      </c>
      <c r="V21">
        <v>1.105305219280595</v>
      </c>
    </row>
    <row r="22" spans="1:22" ht="15" customHeight="1" x14ac:dyDescent="0.25">
      <c r="A22" s="123"/>
      <c r="B22" s="3">
        <f t="shared" si="1"/>
        <v>18</v>
      </c>
      <c r="C22" s="3" t="s">
        <v>56</v>
      </c>
      <c r="D22" s="3">
        <v>8.5</v>
      </c>
      <c r="E22" s="3"/>
      <c r="F22" s="3"/>
      <c r="G22">
        <v>5.5500000000000001E-2</v>
      </c>
      <c r="H22">
        <v>0.1066</v>
      </c>
      <c r="I22">
        <v>7.0300000000000001E-2</v>
      </c>
      <c r="J22">
        <v>2.64E-2</v>
      </c>
      <c r="K22">
        <v>0.15240000000000001</v>
      </c>
      <c r="L22">
        <v>0.20050000000000001</v>
      </c>
      <c r="M22">
        <v>5.3999999999999999E-2</v>
      </c>
      <c r="N22">
        <v>9.98E-2</v>
      </c>
      <c r="O22">
        <v>1.3298806423271139</v>
      </c>
      <c r="P22">
        <v>1.330281590974064</v>
      </c>
      <c r="Q22">
        <v>1.355013852061572</v>
      </c>
      <c r="R22">
        <v>1.3550511074538021</v>
      </c>
      <c r="S22">
        <v>1.379440537103378</v>
      </c>
      <c r="T22">
        <v>1.379698862002527</v>
      </c>
      <c r="U22">
        <v>1.3799466463086669</v>
      </c>
      <c r="V22">
        <v>1.3799466463086669</v>
      </c>
    </row>
    <row r="23" spans="1:22" ht="15" customHeight="1" x14ac:dyDescent="0.25">
      <c r="A23" s="119"/>
      <c r="B23" s="120"/>
      <c r="C23" s="120"/>
      <c r="D23" s="121"/>
      <c r="E23" s="4" t="s">
        <v>43</v>
      </c>
      <c r="F23" s="4"/>
    </row>
    <row r="24" spans="1:22" ht="15" customHeight="1" x14ac:dyDescent="0.25">
      <c r="A24" s="122" t="s">
        <v>124</v>
      </c>
      <c r="B24" s="3">
        <f>B22+1</f>
        <v>19</v>
      </c>
      <c r="C24" s="3" t="s">
        <v>16</v>
      </c>
      <c r="D24" s="3">
        <v>29</v>
      </c>
      <c r="E24" s="3"/>
      <c r="F24" s="3"/>
      <c r="G24">
        <v>4.1999999999999997E-3</v>
      </c>
      <c r="H24">
        <v>0.15809999999999999</v>
      </c>
      <c r="I24">
        <v>1.41E-2</v>
      </c>
      <c r="J24">
        <v>3.2199999999999999E-2</v>
      </c>
      <c r="K24">
        <v>0.1595</v>
      </c>
      <c r="L24">
        <v>0.32919999999999999</v>
      </c>
      <c r="M24">
        <v>9.8500000000000004E-2</v>
      </c>
      <c r="N24">
        <v>5.74E-2</v>
      </c>
      <c r="O24">
        <v>0.44081169589082758</v>
      </c>
      <c r="P24">
        <v>1.023119230655799</v>
      </c>
      <c r="Q24">
        <v>1.023144848108837</v>
      </c>
      <c r="R24">
        <v>1.0232759758853169</v>
      </c>
      <c r="S24">
        <v>1.033803156528923</v>
      </c>
      <c r="T24">
        <v>1.0357475806508241</v>
      </c>
      <c r="U24">
        <v>1.0357841621757711</v>
      </c>
      <c r="V24">
        <v>1.0357841621757711</v>
      </c>
    </row>
    <row r="25" spans="1:22" ht="15" customHeight="1" x14ac:dyDescent="0.25">
      <c r="A25" s="123"/>
      <c r="B25" s="3">
        <f t="shared" ref="B25:B32" si="2">B24+1</f>
        <v>20</v>
      </c>
      <c r="C25" s="3" t="s">
        <v>25</v>
      </c>
      <c r="D25" s="3">
        <v>19</v>
      </c>
      <c r="E25" s="3"/>
      <c r="F25" s="3"/>
      <c r="G25">
        <v>4.4999999999999997E-3</v>
      </c>
      <c r="H25">
        <v>0.15759999999999999</v>
      </c>
      <c r="I25">
        <v>5.1000000000000004E-3</v>
      </c>
      <c r="J25">
        <v>3.9199999999999999E-2</v>
      </c>
      <c r="K25">
        <v>0.15709999999999999</v>
      </c>
      <c r="L25">
        <v>0.27829999999999999</v>
      </c>
      <c r="M25">
        <v>8.4900000000000003E-2</v>
      </c>
      <c r="N25">
        <v>3.9399999999999998E-2</v>
      </c>
      <c r="O25">
        <v>0.29399754098109238</v>
      </c>
      <c r="P25">
        <v>0.76797192475155507</v>
      </c>
      <c r="Q25">
        <v>0.77027271552282373</v>
      </c>
      <c r="R25">
        <v>0.7744306509037806</v>
      </c>
      <c r="S25">
        <v>0.79305846537864966</v>
      </c>
      <c r="T25">
        <v>0.80540868156014267</v>
      </c>
      <c r="U25">
        <v>0.80546040306898359</v>
      </c>
      <c r="V25">
        <v>0.80546040306898359</v>
      </c>
    </row>
    <row r="26" spans="1:22" ht="15" customHeight="1" x14ac:dyDescent="0.25">
      <c r="A26" s="123"/>
      <c r="B26" s="3">
        <f t="shared" si="2"/>
        <v>21</v>
      </c>
      <c r="C26" s="3" t="s">
        <v>78</v>
      </c>
      <c r="D26" s="3">
        <v>14</v>
      </c>
      <c r="E26" s="3"/>
      <c r="F26" s="3"/>
      <c r="G26">
        <v>1.2E-2</v>
      </c>
      <c r="H26">
        <v>0.15</v>
      </c>
      <c r="I26">
        <v>2.1600000000000001E-2</v>
      </c>
      <c r="J26">
        <v>2.41E-2</v>
      </c>
      <c r="K26">
        <v>0.14580000000000001</v>
      </c>
      <c r="L26">
        <v>0.26550000000000001</v>
      </c>
      <c r="M26">
        <v>6.83E-2</v>
      </c>
      <c r="N26">
        <v>2.5100000000000001E-2</v>
      </c>
      <c r="O26">
        <v>0.38308560607374892</v>
      </c>
      <c r="P26">
        <v>0.80419915926393526</v>
      </c>
      <c r="Q26">
        <v>0.81078692486609927</v>
      </c>
      <c r="R26">
        <v>0.81133255746176047</v>
      </c>
      <c r="S26">
        <v>0.82115292408246754</v>
      </c>
      <c r="T26">
        <v>0.82159685257799508</v>
      </c>
      <c r="U26">
        <v>0.82162548660917145</v>
      </c>
      <c r="V26">
        <v>0.82162548660917145</v>
      </c>
    </row>
    <row r="27" spans="1:22" ht="15" customHeight="1" x14ac:dyDescent="0.25">
      <c r="A27" s="123"/>
      <c r="B27" s="3">
        <f t="shared" si="2"/>
        <v>22</v>
      </c>
      <c r="C27" s="3" t="s">
        <v>21</v>
      </c>
      <c r="D27" s="3">
        <v>11</v>
      </c>
      <c r="E27" s="3"/>
      <c r="F27" s="3"/>
      <c r="G27">
        <v>5.7000000000000002E-3</v>
      </c>
      <c r="H27">
        <v>0.1676</v>
      </c>
      <c r="I27">
        <v>8.8999999999999999E-3</v>
      </c>
      <c r="J27">
        <v>4.2000000000000003E-2</v>
      </c>
      <c r="K27">
        <v>0.1113</v>
      </c>
      <c r="L27">
        <v>0.28470000000000001</v>
      </c>
      <c r="M27">
        <v>2.1299999999999999E-2</v>
      </c>
      <c r="N27">
        <v>3.7600000000000001E-2</v>
      </c>
      <c r="O27">
        <v>0.42295335381799692</v>
      </c>
      <c r="P27">
        <v>0.55148833227190386</v>
      </c>
      <c r="Q27">
        <v>0.56966439279164927</v>
      </c>
      <c r="R27">
        <v>0.56998794182876855</v>
      </c>
      <c r="S27">
        <v>0.60713101107600431</v>
      </c>
      <c r="T27">
        <v>0.6071893738659967</v>
      </c>
      <c r="U27">
        <v>0.60718948853644272</v>
      </c>
      <c r="V27">
        <v>0.60718948853644272</v>
      </c>
    </row>
    <row r="28" spans="1:22" ht="15" customHeight="1" x14ac:dyDescent="0.25">
      <c r="A28" s="123"/>
      <c r="B28" s="3">
        <f t="shared" si="2"/>
        <v>23</v>
      </c>
      <c r="C28" s="3" t="s">
        <v>73</v>
      </c>
      <c r="D28" s="3">
        <v>10</v>
      </c>
      <c r="E28" s="3"/>
      <c r="F28" s="3"/>
      <c r="G28">
        <v>2.35E-2</v>
      </c>
      <c r="H28">
        <v>0.13850000000000001</v>
      </c>
      <c r="I28">
        <v>4.6100000000000002E-2</v>
      </c>
      <c r="J28">
        <v>1.2699999999999999E-2</v>
      </c>
      <c r="K28">
        <v>0.1</v>
      </c>
      <c r="L28">
        <v>0.2782</v>
      </c>
      <c r="M28">
        <v>2.5600000000000001E-2</v>
      </c>
      <c r="N28">
        <v>2.4400000000000002E-2</v>
      </c>
      <c r="O28">
        <v>0.65772301948752376</v>
      </c>
      <c r="P28">
        <v>0.72058083435172815</v>
      </c>
      <c r="Q28">
        <v>0.72248910130351762</v>
      </c>
      <c r="R28">
        <v>0.72903831675391739</v>
      </c>
      <c r="S28">
        <v>0.78367865435188744</v>
      </c>
      <c r="T28">
        <v>0.78726486739189883</v>
      </c>
      <c r="U28">
        <v>0.78726913688342071</v>
      </c>
      <c r="V28">
        <v>0.78726913688342071</v>
      </c>
    </row>
    <row r="29" spans="1:22" ht="15" customHeight="1" x14ac:dyDescent="0.25">
      <c r="A29" s="123"/>
      <c r="B29" s="3">
        <f t="shared" si="2"/>
        <v>24</v>
      </c>
      <c r="C29" s="3" t="s">
        <v>16</v>
      </c>
      <c r="D29" s="3">
        <v>26</v>
      </c>
      <c r="E29" s="3"/>
      <c r="F29" s="3"/>
      <c r="G29">
        <v>3.3999999999999998E-3</v>
      </c>
      <c r="H29">
        <v>0.1653</v>
      </c>
      <c r="I29">
        <v>2.23E-2</v>
      </c>
      <c r="J29">
        <v>3.2500000000000001E-2</v>
      </c>
      <c r="K29">
        <v>0.11020000000000001</v>
      </c>
      <c r="L29">
        <v>0.3145</v>
      </c>
      <c r="M29">
        <v>3.9199999999999999E-2</v>
      </c>
      <c r="N29">
        <v>1.8499999999999999E-2</v>
      </c>
      <c r="O29">
        <v>0.2289878225441547</v>
      </c>
      <c r="P29">
        <v>0.50373192326321847</v>
      </c>
      <c r="Q29">
        <v>0.50753085004450071</v>
      </c>
      <c r="R29">
        <v>0.50895133010214633</v>
      </c>
      <c r="S29">
        <v>0.57328589844903932</v>
      </c>
      <c r="T29">
        <v>0.58020374988603496</v>
      </c>
      <c r="U29">
        <v>0.58021043406604267</v>
      </c>
      <c r="V29">
        <v>0.58021043406604267</v>
      </c>
    </row>
    <row r="30" spans="1:22" ht="15" customHeight="1" x14ac:dyDescent="0.25">
      <c r="A30" s="123"/>
      <c r="B30" s="3">
        <f t="shared" si="2"/>
        <v>25</v>
      </c>
      <c r="C30" s="3" t="s">
        <v>40</v>
      </c>
      <c r="D30" s="3">
        <v>2</v>
      </c>
      <c r="E30" s="3"/>
      <c r="F30" s="3"/>
      <c r="G30">
        <v>4.4499999999999998E-2</v>
      </c>
      <c r="H30">
        <v>0.11749999999999999</v>
      </c>
      <c r="I30">
        <v>5.4699999999999999E-2</v>
      </c>
      <c r="J30">
        <v>1.09E-2</v>
      </c>
      <c r="K30">
        <v>0.1542</v>
      </c>
      <c r="L30">
        <v>0.18390000000000001</v>
      </c>
      <c r="M30">
        <v>1.2500000000000001E-2</v>
      </c>
      <c r="N30">
        <v>3.6299999999999999E-2</v>
      </c>
      <c r="O30">
        <v>1.026931449278649</v>
      </c>
      <c r="P30">
        <v>1.041952491208942</v>
      </c>
      <c r="Q30">
        <v>1.0725540591903171</v>
      </c>
      <c r="R30">
        <v>1.112469813480375</v>
      </c>
      <c r="S30">
        <v>1.124988403908519</v>
      </c>
      <c r="T30">
        <v>1.125317753850589</v>
      </c>
      <c r="U30">
        <v>1.1253213875617449</v>
      </c>
      <c r="V30">
        <v>1.1253213875617449</v>
      </c>
    </row>
    <row r="31" spans="1:22" ht="15" customHeight="1" x14ac:dyDescent="0.25">
      <c r="A31" s="123"/>
      <c r="B31" s="3">
        <f t="shared" si="2"/>
        <v>26</v>
      </c>
      <c r="C31" s="3" t="s">
        <v>23</v>
      </c>
      <c r="D31" s="3">
        <v>5</v>
      </c>
      <c r="E31" s="3"/>
      <c r="F31" s="3"/>
      <c r="G31">
        <v>1.6899999999999998E-2</v>
      </c>
      <c r="H31">
        <v>0.14510000000000001</v>
      </c>
      <c r="I31">
        <v>2.8199999999999999E-2</v>
      </c>
      <c r="J31">
        <v>1.7500000000000002E-2</v>
      </c>
      <c r="K31">
        <v>0.11600000000000001</v>
      </c>
      <c r="L31">
        <v>0.25219999999999998</v>
      </c>
      <c r="M31">
        <v>3.3099999999999997E-2</v>
      </c>
      <c r="N31">
        <v>2.0299999999999999E-2</v>
      </c>
      <c r="O31">
        <v>0.4930659120975569</v>
      </c>
      <c r="P31">
        <v>0.61479538776957843</v>
      </c>
      <c r="Q31">
        <v>0.62303532850213339</v>
      </c>
      <c r="R31">
        <v>0.63367035544530759</v>
      </c>
      <c r="S31">
        <v>0.66546890755793853</v>
      </c>
      <c r="T31">
        <v>0.66561383670054752</v>
      </c>
      <c r="U31">
        <v>0.66561412169385925</v>
      </c>
      <c r="V31">
        <v>0.66561412169385925</v>
      </c>
    </row>
    <row r="32" spans="1:22" ht="15" customHeight="1" x14ac:dyDescent="0.25">
      <c r="A32" s="123"/>
      <c r="B32" s="3">
        <f t="shared" si="2"/>
        <v>27</v>
      </c>
      <c r="C32" s="3" t="s">
        <v>36</v>
      </c>
      <c r="D32" s="3">
        <v>11.5</v>
      </c>
      <c r="E32" s="3"/>
      <c r="F32" s="3"/>
      <c r="G32">
        <v>2.8400000000000002E-2</v>
      </c>
      <c r="H32">
        <v>0.13370000000000001</v>
      </c>
      <c r="I32">
        <v>4.7100000000000003E-2</v>
      </c>
      <c r="J32">
        <v>1.01E-2</v>
      </c>
      <c r="K32">
        <v>0.1164</v>
      </c>
      <c r="L32">
        <v>0.29530000000000001</v>
      </c>
      <c r="M32">
        <v>3.4099999999999998E-2</v>
      </c>
      <c r="N32">
        <v>2.0400000000000001E-2</v>
      </c>
      <c r="O32">
        <v>0.73846814297585528</v>
      </c>
      <c r="P32">
        <v>0.8669589002418534</v>
      </c>
      <c r="Q32">
        <v>0.86899602022905342</v>
      </c>
      <c r="R32">
        <v>0.86956456354873246</v>
      </c>
      <c r="S32">
        <v>0.90494218193351983</v>
      </c>
      <c r="T32">
        <v>0.90536128498992929</v>
      </c>
      <c r="U32">
        <v>0.90538845684919955</v>
      </c>
      <c r="V32">
        <v>0.90538845684919955</v>
      </c>
    </row>
    <row r="33" spans="1:22" ht="15" customHeight="1" x14ac:dyDescent="0.25">
      <c r="A33" s="119"/>
      <c r="B33" s="120"/>
      <c r="C33" s="120"/>
      <c r="D33" s="121"/>
      <c r="E33" s="4" t="s">
        <v>149</v>
      </c>
      <c r="F33" s="4"/>
    </row>
    <row r="34" spans="1:22" ht="15" customHeight="1" x14ac:dyDescent="0.25">
      <c r="A34" s="122" t="s">
        <v>124</v>
      </c>
      <c r="B34" s="3">
        <f>B32+1</f>
        <v>28</v>
      </c>
      <c r="C34" s="3" t="s">
        <v>71</v>
      </c>
      <c r="D34" s="3">
        <v>13</v>
      </c>
      <c r="E34" s="3"/>
      <c r="F34" s="3"/>
      <c r="G34">
        <v>6.8999999999999999E-3</v>
      </c>
      <c r="H34">
        <v>0.16889999999999999</v>
      </c>
      <c r="I34">
        <v>7.9000000000000008E-3</v>
      </c>
      <c r="J34">
        <v>4.4400000000000002E-2</v>
      </c>
      <c r="K34">
        <v>0.12920000000000001</v>
      </c>
      <c r="L34">
        <v>0.29820000000000002</v>
      </c>
      <c r="M34">
        <v>8.6199999999999999E-2</v>
      </c>
      <c r="N34">
        <v>4.4900000000000002E-2</v>
      </c>
      <c r="O34">
        <v>0.23058412334190889</v>
      </c>
      <c r="P34">
        <v>0.88913266280055181</v>
      </c>
      <c r="Q34">
        <v>0.8914930186795752</v>
      </c>
      <c r="R34">
        <v>0.89291064406063647</v>
      </c>
      <c r="S34">
        <v>0.89445123253183911</v>
      </c>
      <c r="T34">
        <v>0.8944578603517952</v>
      </c>
      <c r="U34">
        <v>0.89446753185847361</v>
      </c>
      <c r="V34">
        <v>0.89446753185847361</v>
      </c>
    </row>
    <row r="35" spans="1:22" ht="15" customHeight="1" x14ac:dyDescent="0.25">
      <c r="A35" s="123"/>
      <c r="B35" s="3">
        <f t="shared" ref="B35:B42" si="3">B34+1</f>
        <v>29</v>
      </c>
      <c r="C35" s="3" t="s">
        <v>25</v>
      </c>
      <c r="D35" s="3">
        <v>30</v>
      </c>
      <c r="E35" s="3"/>
      <c r="F35" s="3"/>
      <c r="G35">
        <v>8.6E-3</v>
      </c>
      <c r="H35">
        <v>0.17069999999999999</v>
      </c>
      <c r="I35">
        <v>1.14E-2</v>
      </c>
      <c r="J35">
        <v>4.3400000000000001E-2</v>
      </c>
      <c r="K35">
        <v>0.12130000000000001</v>
      </c>
      <c r="L35">
        <v>0.30380000000000001</v>
      </c>
      <c r="M35">
        <v>7.7200000000000005E-2</v>
      </c>
      <c r="N35">
        <v>3.3000000000000002E-2</v>
      </c>
      <c r="O35">
        <v>0.1123264898664495</v>
      </c>
      <c r="P35">
        <v>0.75681570994351421</v>
      </c>
      <c r="Q35">
        <v>0.75763274600393171</v>
      </c>
      <c r="R35">
        <v>0.76213225415502461</v>
      </c>
      <c r="S35">
        <v>0.77509952448272967</v>
      </c>
      <c r="T35">
        <v>0.77539987023187373</v>
      </c>
      <c r="U35">
        <v>0.7754019463432652</v>
      </c>
      <c r="V35">
        <v>0.7754019463432652</v>
      </c>
    </row>
    <row r="36" spans="1:22" ht="15" customHeight="1" x14ac:dyDescent="0.25">
      <c r="A36" s="123"/>
      <c r="B36" s="3">
        <f t="shared" si="3"/>
        <v>30</v>
      </c>
      <c r="C36" s="3" t="s">
        <v>22</v>
      </c>
      <c r="D36" s="3">
        <v>8</v>
      </c>
      <c r="E36" s="3"/>
      <c r="F36" s="3"/>
      <c r="G36">
        <v>2.1399999999999999E-2</v>
      </c>
      <c r="H36">
        <v>0.1406</v>
      </c>
      <c r="I36">
        <v>3.0300000000000001E-2</v>
      </c>
      <c r="J36">
        <v>1.49E-2</v>
      </c>
      <c r="K36">
        <v>0.13539999999999999</v>
      </c>
      <c r="L36">
        <v>0.26729999999999998</v>
      </c>
      <c r="M36">
        <v>8.3400000000000002E-2</v>
      </c>
      <c r="N36">
        <v>3.73E-2</v>
      </c>
      <c r="O36">
        <v>0.643721213704605</v>
      </c>
      <c r="P36">
        <v>1.016237816286554</v>
      </c>
      <c r="Q36">
        <v>1.0163669431595601</v>
      </c>
      <c r="R36">
        <v>1.0163890633789809</v>
      </c>
      <c r="S36">
        <v>1.0182880781742749</v>
      </c>
      <c r="T36">
        <v>1.0184318354525941</v>
      </c>
      <c r="U36">
        <v>1.0184557550827671</v>
      </c>
      <c r="V36">
        <v>1.0184557550827671</v>
      </c>
    </row>
    <row r="37" spans="1:22" ht="15" customHeight="1" x14ac:dyDescent="0.25">
      <c r="A37" s="123"/>
      <c r="B37" s="3">
        <f t="shared" si="3"/>
        <v>31</v>
      </c>
      <c r="C37" s="12" t="s">
        <v>17</v>
      </c>
      <c r="D37" s="3">
        <v>2.5</v>
      </c>
      <c r="E37" s="3"/>
      <c r="F37" s="3"/>
      <c r="G37">
        <v>5.9299999999999999E-2</v>
      </c>
      <c r="H37">
        <v>0.1027</v>
      </c>
      <c r="I37">
        <v>7.6399999999999996E-2</v>
      </c>
      <c r="J37">
        <v>3.2599999999999997E-2</v>
      </c>
      <c r="K37">
        <v>0.13339999999999999</v>
      </c>
      <c r="L37">
        <v>0.24340000000000001</v>
      </c>
      <c r="M37">
        <v>1.2200000000000001E-2</v>
      </c>
      <c r="N37">
        <v>4.36E-2</v>
      </c>
      <c r="O37">
        <v>1.360750980697603</v>
      </c>
      <c r="P37">
        <v>1.4732913631296509</v>
      </c>
      <c r="Q37">
        <v>1.4813481518833811</v>
      </c>
      <c r="R37">
        <v>1.4823896457384409</v>
      </c>
      <c r="S37">
        <v>1.4832506534703971</v>
      </c>
      <c r="T37">
        <v>1.483853557232915</v>
      </c>
      <c r="U37">
        <v>1.4838781259249749</v>
      </c>
      <c r="V37">
        <v>1.4838781259249749</v>
      </c>
    </row>
    <row r="38" spans="1:22" ht="15" customHeight="1" x14ac:dyDescent="0.25">
      <c r="A38" s="123"/>
      <c r="B38" s="3">
        <f t="shared" si="3"/>
        <v>32</v>
      </c>
      <c r="C38" s="3" t="s">
        <v>22</v>
      </c>
      <c r="D38" s="3">
        <v>9</v>
      </c>
      <c r="E38" s="3"/>
      <c r="F38" s="3"/>
      <c r="G38">
        <v>0.03</v>
      </c>
      <c r="H38">
        <v>0.1321</v>
      </c>
      <c r="I38">
        <v>4.2099999999999999E-2</v>
      </c>
      <c r="J38">
        <v>5.8999999999999999E-3</v>
      </c>
      <c r="K38">
        <v>0.17710000000000001</v>
      </c>
      <c r="L38">
        <v>0.20119999999999999</v>
      </c>
      <c r="M38">
        <v>2.35E-2</v>
      </c>
      <c r="N38">
        <v>2.4299999999999999E-2</v>
      </c>
      <c r="O38">
        <v>0.88710947992422617</v>
      </c>
      <c r="P38">
        <v>0.99317373618716831</v>
      </c>
      <c r="Q38">
        <v>1.03113794459462</v>
      </c>
      <c r="R38">
        <v>1.0319509346758</v>
      </c>
      <c r="S38">
        <v>1.034814561135285</v>
      </c>
      <c r="T38">
        <v>1.0355838954170229</v>
      </c>
      <c r="U38">
        <v>1.0356017496696419</v>
      </c>
      <c r="V38">
        <v>1.0356017496696419</v>
      </c>
    </row>
    <row r="39" spans="1:22" ht="15" customHeight="1" x14ac:dyDescent="0.25">
      <c r="A39" s="123"/>
      <c r="B39" s="3">
        <f t="shared" si="3"/>
        <v>33</v>
      </c>
      <c r="C39" s="3" t="s">
        <v>82</v>
      </c>
      <c r="D39" s="3">
        <v>3.5</v>
      </c>
      <c r="E39" s="3"/>
      <c r="F39" s="3"/>
      <c r="G39">
        <v>6.2E-2</v>
      </c>
      <c r="H39">
        <v>0.10009999999999999</v>
      </c>
      <c r="I39">
        <v>8.2199999999999995E-2</v>
      </c>
      <c r="J39">
        <v>3.85E-2</v>
      </c>
      <c r="K39">
        <v>7.9600000000000004E-2</v>
      </c>
      <c r="L39">
        <v>0.28349999999999997</v>
      </c>
      <c r="M39">
        <v>1.47E-2</v>
      </c>
      <c r="N39">
        <v>3.78E-2</v>
      </c>
      <c r="O39">
        <v>1.3920289447558589</v>
      </c>
      <c r="P39">
        <v>1.4825259453897719</v>
      </c>
      <c r="Q39">
        <v>1.4867511323966709</v>
      </c>
      <c r="R39">
        <v>1.4897888486155779</v>
      </c>
      <c r="S39">
        <v>1.4910094409282519</v>
      </c>
      <c r="T39">
        <v>1.4931151508131391</v>
      </c>
      <c r="U39">
        <v>1.4932305036958959</v>
      </c>
      <c r="V39">
        <v>1.4932305036958959</v>
      </c>
    </row>
    <row r="40" spans="1:22" ht="15" customHeight="1" x14ac:dyDescent="0.25">
      <c r="A40" s="123"/>
      <c r="B40" s="3">
        <f t="shared" si="3"/>
        <v>34</v>
      </c>
      <c r="C40" s="3" t="s">
        <v>26</v>
      </c>
      <c r="D40" s="3">
        <v>8.5</v>
      </c>
      <c r="E40" s="5"/>
      <c r="F40" s="5"/>
      <c r="G40">
        <v>3.7499999999999999E-2</v>
      </c>
      <c r="H40">
        <v>0.1245</v>
      </c>
      <c r="I40">
        <v>4.7199999999999999E-2</v>
      </c>
      <c r="J40">
        <v>3.8999999999999998E-3</v>
      </c>
      <c r="K40">
        <v>0.15060000000000001</v>
      </c>
      <c r="L40">
        <v>0.22009999999999999</v>
      </c>
      <c r="M40">
        <v>4.8899999999999999E-2</v>
      </c>
      <c r="N40">
        <v>9.4000000000000004E-3</v>
      </c>
      <c r="O40">
        <v>0.90351671529446353</v>
      </c>
      <c r="P40">
        <v>1.094094670313444</v>
      </c>
      <c r="Q40">
        <v>1.105688763544036</v>
      </c>
      <c r="R40">
        <v>1.1069914763491611</v>
      </c>
      <c r="S40">
        <v>1.107115485456561</v>
      </c>
      <c r="T40">
        <v>1.107284733753128</v>
      </c>
      <c r="U40">
        <v>1.1073100311145621</v>
      </c>
      <c r="V40">
        <v>1.1073100311145621</v>
      </c>
    </row>
    <row r="41" spans="1:22" ht="15" customHeight="1" x14ac:dyDescent="0.25">
      <c r="A41" s="123"/>
      <c r="B41" s="3">
        <f t="shared" si="3"/>
        <v>35</v>
      </c>
      <c r="C41" s="3" t="s">
        <v>21</v>
      </c>
      <c r="D41" s="3">
        <v>14</v>
      </c>
      <c r="E41" s="5"/>
      <c r="F41" s="5"/>
      <c r="G41">
        <v>2.4500000000000001E-2</v>
      </c>
      <c r="H41">
        <v>0.13750000000000001</v>
      </c>
      <c r="I41">
        <v>3.5099999999999999E-2</v>
      </c>
      <c r="J41">
        <v>1.0699999999999999E-2</v>
      </c>
      <c r="K41">
        <v>0.18079999999999999</v>
      </c>
      <c r="L41">
        <v>0.1787</v>
      </c>
      <c r="M41">
        <v>3.1199999999999999E-2</v>
      </c>
      <c r="N41">
        <v>1.7999999999999999E-2</v>
      </c>
      <c r="O41">
        <v>0.68023715534793394</v>
      </c>
      <c r="P41">
        <v>0.77655116209976649</v>
      </c>
      <c r="Q41">
        <v>0.85396965552354986</v>
      </c>
      <c r="R41">
        <v>0.87826648850816491</v>
      </c>
      <c r="S41">
        <v>0.88046631508031181</v>
      </c>
      <c r="T41">
        <v>0.88149792552978035</v>
      </c>
      <c r="U41">
        <v>0.88158993477309644</v>
      </c>
      <c r="V41">
        <v>0.88158993477309644</v>
      </c>
    </row>
    <row r="42" spans="1:22" ht="15" customHeight="1" x14ac:dyDescent="0.25">
      <c r="A42" s="123"/>
      <c r="B42" s="6">
        <f t="shared" si="3"/>
        <v>36</v>
      </c>
      <c r="C42" s="6" t="s">
        <v>22</v>
      </c>
      <c r="D42" s="6">
        <v>5</v>
      </c>
      <c r="E42" s="7"/>
      <c r="F42" s="7"/>
      <c r="G42">
        <v>6.3500000000000001E-2</v>
      </c>
      <c r="H42">
        <v>9.8500000000000004E-2</v>
      </c>
      <c r="I42">
        <v>7.9100000000000004E-2</v>
      </c>
      <c r="J42">
        <v>3.5299999999999998E-2</v>
      </c>
      <c r="K42">
        <v>0.13930000000000001</v>
      </c>
      <c r="L42">
        <v>0.2306</v>
      </c>
      <c r="M42">
        <v>3.15E-2</v>
      </c>
      <c r="N42">
        <v>2.2499999999999999E-2</v>
      </c>
      <c r="O42">
        <v>1.397558269297003</v>
      </c>
      <c r="P42">
        <v>1.5234340902192831</v>
      </c>
      <c r="Q42">
        <v>1.5279131944007129</v>
      </c>
      <c r="R42">
        <v>1.5287071693596961</v>
      </c>
      <c r="S42">
        <v>1.528809960457012</v>
      </c>
      <c r="T42">
        <v>1.529276165780731</v>
      </c>
      <c r="U42">
        <v>1.5292848276530231</v>
      </c>
      <c r="V42">
        <v>1.5292848276530231</v>
      </c>
    </row>
    <row r="43" spans="1:22" ht="15" customHeight="1" x14ac:dyDescent="0.25">
      <c r="A43" s="119"/>
      <c r="B43" s="120"/>
      <c r="C43" s="120"/>
      <c r="D43" s="121"/>
      <c r="E43" s="4"/>
      <c r="F43" s="8"/>
      <c r="G43" s="9"/>
      <c r="H43" s="10"/>
      <c r="I43" s="10"/>
      <c r="J43" s="10"/>
      <c r="K43" s="10"/>
      <c r="L43" s="10"/>
      <c r="M43" s="10"/>
      <c r="N43" s="11"/>
    </row>
  </sheetData>
  <mergeCells count="15">
    <mergeCell ref="O1:V1"/>
    <mergeCell ref="O2:V2"/>
    <mergeCell ref="A33:D33"/>
    <mergeCell ref="A34:A42"/>
    <mergeCell ref="A43:D43"/>
    <mergeCell ref="A4:A12"/>
    <mergeCell ref="A13:D13"/>
    <mergeCell ref="A14:A22"/>
    <mergeCell ref="A23:D23"/>
    <mergeCell ref="A24:A3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3"/>
  <sheetViews>
    <sheetView zoomScale="60" zoomScaleNormal="60" workbookViewId="0">
      <selection activeCell="N29" sqref="N29"/>
    </sheetView>
  </sheetViews>
  <sheetFormatPr baseColWidth="10" defaultColWidth="8.88671875" defaultRowHeight="13.2" x14ac:dyDescent="0.25"/>
  <cols>
    <col min="1" max="1" width="11.5546875" style="15" customWidth="1"/>
    <col min="2" max="2" width="18.109375" style="15" customWidth="1"/>
    <col min="3" max="3" width="11.5546875" style="15" customWidth="1"/>
    <col min="4" max="4" width="17.33203125" style="15" customWidth="1"/>
    <col min="5" max="5" width="24.88671875" style="15" customWidth="1"/>
    <col min="6" max="6" width="14.6640625" style="15" customWidth="1"/>
    <col min="7" max="1025" width="11.5546875" style="15" customWidth="1"/>
  </cols>
  <sheetData>
    <row r="1" spans="1:22" ht="17.399999999999999" customHeight="1" x14ac:dyDescent="0.3">
      <c r="G1" s="124" t="s">
        <v>0</v>
      </c>
      <c r="H1" s="125"/>
      <c r="I1" s="125"/>
      <c r="J1" s="125"/>
      <c r="K1" s="125"/>
      <c r="L1" s="125"/>
      <c r="M1" s="125"/>
      <c r="N1" s="126"/>
      <c r="O1" s="117" t="s">
        <v>1</v>
      </c>
      <c r="P1" s="118"/>
      <c r="Q1" s="118"/>
      <c r="R1" s="118"/>
      <c r="S1" s="118"/>
      <c r="T1" s="118"/>
      <c r="U1" s="118"/>
      <c r="V1" s="118"/>
    </row>
    <row r="2" spans="1:22" ht="17.399999999999999" customHeight="1" x14ac:dyDescent="0.3">
      <c r="G2" s="127" t="s">
        <v>2</v>
      </c>
      <c r="H2" s="121"/>
      <c r="I2" s="128" t="s">
        <v>3</v>
      </c>
      <c r="J2" s="121"/>
      <c r="K2" s="128" t="s">
        <v>4</v>
      </c>
      <c r="L2" s="121"/>
      <c r="M2" s="128" t="s">
        <v>5</v>
      </c>
      <c r="N2" s="121"/>
      <c r="O2" s="117" t="s">
        <v>6</v>
      </c>
      <c r="P2" s="118"/>
      <c r="Q2" s="118"/>
      <c r="R2" s="118"/>
      <c r="S2" s="118"/>
      <c r="T2" s="118"/>
      <c r="U2" s="118"/>
      <c r="V2" s="118"/>
    </row>
    <row r="3" spans="1:22" ht="17.399999999999999" customHeight="1" x14ac:dyDescent="0.3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2" t="s">
        <v>13</v>
      </c>
      <c r="H3" s="1" t="s">
        <v>14</v>
      </c>
      <c r="I3" s="1" t="s">
        <v>13</v>
      </c>
      <c r="J3" s="1" t="s">
        <v>14</v>
      </c>
      <c r="K3" s="1" t="s">
        <v>13</v>
      </c>
      <c r="L3" s="1" t="s">
        <v>14</v>
      </c>
      <c r="M3" s="1" t="s">
        <v>13</v>
      </c>
      <c r="N3" s="1" t="s">
        <v>14</v>
      </c>
      <c r="O3" s="16">
        <v>2</v>
      </c>
      <c r="P3" s="16">
        <v>3</v>
      </c>
      <c r="Q3" s="16">
        <v>4</v>
      </c>
      <c r="R3" s="16">
        <v>5</v>
      </c>
      <c r="S3" s="16">
        <v>6</v>
      </c>
      <c r="T3" s="16">
        <v>7</v>
      </c>
      <c r="U3" s="16">
        <v>8</v>
      </c>
      <c r="V3" s="16">
        <v>9</v>
      </c>
    </row>
    <row r="4" spans="1:22" ht="15" customHeight="1" x14ac:dyDescent="0.25">
      <c r="A4" s="122" t="s">
        <v>124</v>
      </c>
      <c r="B4" s="3">
        <v>1</v>
      </c>
      <c r="C4" s="3" t="s">
        <v>66</v>
      </c>
      <c r="D4" s="3">
        <v>6</v>
      </c>
      <c r="E4" s="3"/>
      <c r="F4" s="3"/>
      <c r="G4">
        <v>1.3100000000000001E-2</v>
      </c>
      <c r="H4">
        <v>0.1492</v>
      </c>
      <c r="I4">
        <v>3.8800000000000001E-2</v>
      </c>
      <c r="J4">
        <v>1.6400000000000001E-2</v>
      </c>
      <c r="K4">
        <v>0.2233</v>
      </c>
      <c r="L4">
        <v>0.13969999999999999</v>
      </c>
      <c r="M4">
        <v>0.1449</v>
      </c>
      <c r="N4">
        <v>0.1883</v>
      </c>
      <c r="O4">
        <v>1.313421795711371</v>
      </c>
      <c r="P4">
        <v>1.4155192139670001</v>
      </c>
      <c r="Q4">
        <v>1.4226580575775829</v>
      </c>
      <c r="R4">
        <v>1.4229906670873591</v>
      </c>
      <c r="S4">
        <v>1.423801502708395</v>
      </c>
      <c r="T4">
        <v>1.4238110940218609</v>
      </c>
      <c r="U4">
        <v>1.423897967123315</v>
      </c>
      <c r="V4">
        <v>1.423897967123315</v>
      </c>
    </row>
    <row r="5" spans="1:22" ht="15" customHeight="1" x14ac:dyDescent="0.25">
      <c r="A5" s="123"/>
      <c r="B5" s="3">
        <f t="shared" ref="B5:B12" si="0">B4+1</f>
        <v>2</v>
      </c>
      <c r="C5" s="3" t="s">
        <v>18</v>
      </c>
      <c r="D5" s="3">
        <v>15</v>
      </c>
      <c r="E5" s="3"/>
      <c r="F5" s="3"/>
      <c r="G5">
        <v>3.1899999999999998E-2</v>
      </c>
      <c r="H5">
        <v>0.1303</v>
      </c>
      <c r="I5">
        <v>6.7699999999999996E-2</v>
      </c>
      <c r="J5">
        <v>2.81E-2</v>
      </c>
      <c r="K5">
        <v>0.26</v>
      </c>
      <c r="L5">
        <v>0.17419999999999999</v>
      </c>
      <c r="M5">
        <v>0.16209999999999999</v>
      </c>
      <c r="N5">
        <v>0.20269999999999999</v>
      </c>
      <c r="O5">
        <v>2.1293006473969869</v>
      </c>
      <c r="P5">
        <v>2.167154452139938</v>
      </c>
      <c r="Q5">
        <v>2.1677195129666829</v>
      </c>
      <c r="R5">
        <v>2.167820227599857</v>
      </c>
      <c r="S5">
        <v>2.167826751697286</v>
      </c>
      <c r="T5">
        <v>2.1679804179160711</v>
      </c>
      <c r="U5">
        <v>2.1680249859933651</v>
      </c>
      <c r="V5">
        <v>2.1680249859933651</v>
      </c>
    </row>
    <row r="6" spans="1:22" ht="15" customHeight="1" x14ac:dyDescent="0.25">
      <c r="A6" s="123"/>
      <c r="B6" s="3">
        <f t="shared" si="0"/>
        <v>3</v>
      </c>
      <c r="C6" s="3" t="s">
        <v>26</v>
      </c>
      <c r="D6" s="3">
        <v>4</v>
      </c>
      <c r="E6" s="3"/>
      <c r="F6" s="3"/>
      <c r="G6">
        <v>2.52E-2</v>
      </c>
      <c r="H6">
        <v>0.13689999999999999</v>
      </c>
      <c r="I6">
        <v>5.7099999999999998E-2</v>
      </c>
      <c r="J6">
        <v>2.0299999999999999E-2</v>
      </c>
      <c r="K6">
        <v>0.25609999999999999</v>
      </c>
      <c r="L6">
        <v>0.15490000000000001</v>
      </c>
      <c r="M6">
        <v>0.17519999999999999</v>
      </c>
      <c r="N6">
        <v>0.21859999999999999</v>
      </c>
      <c r="O6">
        <v>1.697866218130099</v>
      </c>
      <c r="P6">
        <v>1.7692443313985959</v>
      </c>
      <c r="Q6">
        <v>1.7766268739131501</v>
      </c>
      <c r="R6">
        <v>1.7767470602065609</v>
      </c>
      <c r="S6">
        <v>1.7768084304953471</v>
      </c>
      <c r="T6">
        <v>1.777222927263874</v>
      </c>
      <c r="U6">
        <v>1.777266497450146</v>
      </c>
      <c r="V6">
        <v>1.777266497450146</v>
      </c>
    </row>
    <row r="7" spans="1:22" ht="15" customHeight="1" x14ac:dyDescent="0.25">
      <c r="A7" s="123"/>
      <c r="B7" s="3">
        <f t="shared" si="0"/>
        <v>4</v>
      </c>
      <c r="C7" s="3" t="s">
        <v>82</v>
      </c>
      <c r="D7" s="3">
        <v>8</v>
      </c>
      <c r="E7" s="3"/>
      <c r="F7" s="3"/>
      <c r="G7">
        <v>1.8100000000000002E-2</v>
      </c>
      <c r="H7">
        <v>0.14419999999999999</v>
      </c>
      <c r="I7">
        <v>3.9199999999999999E-2</v>
      </c>
      <c r="J7">
        <v>1.24E-2</v>
      </c>
      <c r="K7">
        <v>0.20580000000000001</v>
      </c>
      <c r="L7">
        <v>0.15290000000000001</v>
      </c>
      <c r="M7">
        <v>0.13020000000000001</v>
      </c>
      <c r="N7">
        <v>0.17299999999999999</v>
      </c>
      <c r="O7">
        <v>1.38583086305918</v>
      </c>
      <c r="P7">
        <v>1.433171294460821</v>
      </c>
      <c r="Q7">
        <v>1.4371998288053029</v>
      </c>
      <c r="R7">
        <v>1.43735007179705</v>
      </c>
      <c r="S7">
        <v>1.438752291165009</v>
      </c>
      <c r="T7">
        <v>1.4387605839234101</v>
      </c>
      <c r="U7">
        <v>1.4388857680939571</v>
      </c>
      <c r="V7">
        <v>1.4388857680939571</v>
      </c>
    </row>
    <row r="8" spans="1:22" ht="15" customHeight="1" x14ac:dyDescent="0.25">
      <c r="A8" s="123"/>
      <c r="B8" s="3">
        <f t="shared" si="0"/>
        <v>5</v>
      </c>
      <c r="C8" s="3" t="s">
        <v>82</v>
      </c>
      <c r="D8" s="3">
        <v>9</v>
      </c>
      <c r="E8" s="3"/>
      <c r="F8" s="3"/>
      <c r="G8">
        <v>2.18E-2</v>
      </c>
      <c r="H8">
        <v>0.1409</v>
      </c>
      <c r="I8">
        <v>5.79E-2</v>
      </c>
      <c r="J8">
        <v>2.1600000000000001E-2</v>
      </c>
      <c r="K8">
        <v>0.20649999999999999</v>
      </c>
      <c r="L8">
        <v>0.16420000000000001</v>
      </c>
      <c r="M8">
        <v>0.1227</v>
      </c>
      <c r="N8">
        <v>0.16289999999999999</v>
      </c>
      <c r="O8">
        <v>1.7189716465480189</v>
      </c>
      <c r="P8">
        <v>1.7474836474815549</v>
      </c>
      <c r="Q8">
        <v>1.7487569670605549</v>
      </c>
      <c r="R8">
        <v>1.7516718463378369</v>
      </c>
      <c r="S8">
        <v>1.7525254194411251</v>
      </c>
      <c r="T8">
        <v>1.7528186629109661</v>
      </c>
      <c r="U8">
        <v>1.7534028953898839</v>
      </c>
      <c r="V8">
        <v>1.7534028953898839</v>
      </c>
    </row>
    <row r="9" spans="1:22" ht="15" customHeight="1" x14ac:dyDescent="0.25">
      <c r="A9" s="123"/>
      <c r="B9" s="3">
        <f t="shared" si="0"/>
        <v>6</v>
      </c>
      <c r="C9" s="3" t="s">
        <v>123</v>
      </c>
      <c r="D9" s="3">
        <v>17.5</v>
      </c>
      <c r="E9" s="3"/>
      <c r="F9" s="3"/>
      <c r="G9">
        <v>1.3899999999999999E-2</v>
      </c>
      <c r="H9">
        <v>0.14829999999999999</v>
      </c>
      <c r="I9">
        <v>5.8099999999999999E-2</v>
      </c>
      <c r="J9">
        <v>2.69E-2</v>
      </c>
      <c r="K9">
        <v>0.23480000000000001</v>
      </c>
      <c r="L9">
        <v>0.13469999999999999</v>
      </c>
      <c r="M9">
        <v>0.1381</v>
      </c>
      <c r="N9">
        <v>0.17829999999999999</v>
      </c>
      <c r="O9">
        <v>1.7702582068967601</v>
      </c>
      <c r="P9">
        <v>1.841450893438294</v>
      </c>
      <c r="Q9">
        <v>1.842133786889196</v>
      </c>
      <c r="R9">
        <v>1.848547246431939</v>
      </c>
      <c r="S9">
        <v>1.849512291579072</v>
      </c>
      <c r="T9">
        <v>1.84989746351538</v>
      </c>
      <c r="U9">
        <v>1.849952127719102</v>
      </c>
      <c r="V9">
        <v>1.849952127719102</v>
      </c>
    </row>
    <row r="10" spans="1:22" ht="15" customHeight="1" x14ac:dyDescent="0.25">
      <c r="A10" s="123"/>
      <c r="B10" s="3">
        <f t="shared" si="0"/>
        <v>7</v>
      </c>
      <c r="C10" s="3" t="s">
        <v>29</v>
      </c>
      <c r="D10" s="3">
        <v>10.5</v>
      </c>
      <c r="E10" s="3"/>
      <c r="F10" s="3"/>
      <c r="G10">
        <v>5.8000000000000003E-2</v>
      </c>
      <c r="H10">
        <v>0.1042</v>
      </c>
      <c r="I10">
        <v>9.6600000000000005E-2</v>
      </c>
      <c r="J10">
        <v>5.3999999999999999E-2</v>
      </c>
      <c r="K10">
        <v>0.18090000000000001</v>
      </c>
      <c r="L10">
        <v>0.19370000000000001</v>
      </c>
      <c r="M10">
        <v>0.1067</v>
      </c>
      <c r="N10">
        <v>0.14799999999999999</v>
      </c>
      <c r="O10">
        <v>2.1470230308449798</v>
      </c>
      <c r="P10">
        <v>2.149556322856164</v>
      </c>
      <c r="Q10">
        <v>2.1526255930520941</v>
      </c>
      <c r="R10">
        <v>2.1528453532000569</v>
      </c>
      <c r="S10">
        <v>2.1533648725664891</v>
      </c>
      <c r="T10">
        <v>2.153535961103584</v>
      </c>
      <c r="U10">
        <v>2.1535404457425411</v>
      </c>
      <c r="V10">
        <v>2.1535404457425411</v>
      </c>
    </row>
    <row r="11" spans="1:22" ht="15" customHeight="1" x14ac:dyDescent="0.25">
      <c r="A11" s="123"/>
      <c r="B11" s="3">
        <f t="shared" si="0"/>
        <v>8</v>
      </c>
      <c r="C11" s="3" t="s">
        <v>82</v>
      </c>
      <c r="D11" s="3">
        <v>8.5</v>
      </c>
      <c r="E11" s="3"/>
      <c r="F11" s="3"/>
      <c r="G11">
        <v>1.3599999999999999E-2</v>
      </c>
      <c r="H11">
        <v>0.14910000000000001</v>
      </c>
      <c r="I11">
        <v>6.5699999999999995E-2</v>
      </c>
      <c r="J11">
        <v>3.2899999999999999E-2</v>
      </c>
      <c r="K11">
        <v>0.1948</v>
      </c>
      <c r="L11">
        <v>0.19189999999999999</v>
      </c>
      <c r="M11">
        <v>0.12520000000000001</v>
      </c>
      <c r="N11">
        <v>0.17</v>
      </c>
      <c r="O11">
        <v>1.192285314204941</v>
      </c>
      <c r="P11">
        <v>1.2959641756968929</v>
      </c>
      <c r="Q11">
        <v>1.2963533409772861</v>
      </c>
      <c r="R11">
        <v>1.3096791176012961</v>
      </c>
      <c r="S11">
        <v>1.3117811764156939</v>
      </c>
      <c r="T11">
        <v>1.312181955333636</v>
      </c>
      <c r="U11">
        <v>1.312410969030197</v>
      </c>
      <c r="V11">
        <v>1.312410969030197</v>
      </c>
    </row>
    <row r="12" spans="1:22" ht="15" customHeight="1" x14ac:dyDescent="0.25">
      <c r="A12" s="123"/>
      <c r="B12" s="3">
        <f t="shared" si="0"/>
        <v>9</v>
      </c>
      <c r="C12" s="3" t="s">
        <v>17</v>
      </c>
      <c r="D12" s="3">
        <v>9</v>
      </c>
      <c r="E12" s="3"/>
      <c r="F12" s="3"/>
      <c r="G12">
        <v>5.5E-2</v>
      </c>
      <c r="H12">
        <v>0.107</v>
      </c>
      <c r="I12">
        <v>8.7400000000000005E-2</v>
      </c>
      <c r="J12">
        <v>4.4600000000000001E-2</v>
      </c>
      <c r="K12">
        <v>0.1928</v>
      </c>
      <c r="L12">
        <v>0.20280000000000001</v>
      </c>
      <c r="M12">
        <v>0.11990000000000001</v>
      </c>
      <c r="N12">
        <v>0.16439999999999999</v>
      </c>
      <c r="O12">
        <v>1.92710836913017</v>
      </c>
      <c r="P12">
        <v>1.9273725776672179</v>
      </c>
      <c r="Q12">
        <v>1.9286885844965851</v>
      </c>
      <c r="R12">
        <v>1.9297668876832861</v>
      </c>
      <c r="S12">
        <v>1.931527962356097</v>
      </c>
      <c r="T12">
        <v>1.9315564347981371</v>
      </c>
      <c r="U12">
        <v>1.93166401662061</v>
      </c>
      <c r="V12">
        <v>1.93166401662061</v>
      </c>
    </row>
    <row r="13" spans="1:22" ht="15" customHeight="1" x14ac:dyDescent="0.25">
      <c r="A13" s="119"/>
      <c r="B13" s="120"/>
      <c r="C13" s="120"/>
      <c r="D13" s="121"/>
      <c r="E13" s="4" t="s">
        <v>149</v>
      </c>
      <c r="F13" s="4"/>
    </row>
    <row r="14" spans="1:22" ht="15" customHeight="1" x14ac:dyDescent="0.25">
      <c r="A14" s="122" t="s">
        <v>124</v>
      </c>
      <c r="B14" s="3">
        <f>B12+1</f>
        <v>10</v>
      </c>
      <c r="C14" s="3" t="s">
        <v>45</v>
      </c>
      <c r="D14" s="3">
        <v>36</v>
      </c>
      <c r="E14" s="3"/>
      <c r="F14" s="3"/>
      <c r="G14">
        <v>6.1000000000000004E-3</v>
      </c>
      <c r="H14">
        <v>0.1678</v>
      </c>
      <c r="I14">
        <v>2.23E-2</v>
      </c>
      <c r="J14">
        <v>3.32E-2</v>
      </c>
      <c r="K14">
        <v>0.1239</v>
      </c>
      <c r="L14">
        <v>0.2475</v>
      </c>
      <c r="M14">
        <v>5.5899999999999998E-2</v>
      </c>
      <c r="N14">
        <v>0.1024</v>
      </c>
      <c r="O14">
        <v>0.33675467350586108</v>
      </c>
      <c r="P14">
        <v>0.56998480181146882</v>
      </c>
      <c r="Q14">
        <v>0.57295382540575679</v>
      </c>
      <c r="R14">
        <v>0.57309245589664071</v>
      </c>
      <c r="S14">
        <v>0.57310590502516445</v>
      </c>
      <c r="T14">
        <v>0.57312338808457719</v>
      </c>
      <c r="U14">
        <v>0.57375705936586496</v>
      </c>
      <c r="V14">
        <v>0.57375705936586496</v>
      </c>
    </row>
    <row r="15" spans="1:22" ht="15" customHeight="1" x14ac:dyDescent="0.25">
      <c r="A15" s="123"/>
      <c r="B15" s="3">
        <f t="shared" ref="B15:B22" si="1">B14+1</f>
        <v>11</v>
      </c>
      <c r="C15" s="3" t="s">
        <v>93</v>
      </c>
      <c r="D15" s="3">
        <v>16.5</v>
      </c>
      <c r="E15" s="3"/>
      <c r="F15" s="3"/>
      <c r="G15">
        <v>7.9000000000000008E-3</v>
      </c>
      <c r="H15">
        <v>0.1545</v>
      </c>
      <c r="I15">
        <v>4.7300000000000002E-2</v>
      </c>
      <c r="J15">
        <v>2.3400000000000001E-2</v>
      </c>
      <c r="K15">
        <v>0.09</v>
      </c>
      <c r="L15">
        <v>0.26800000000000002</v>
      </c>
      <c r="M15">
        <v>3.0300000000000001E-2</v>
      </c>
      <c r="N15">
        <v>7.7700000000000005E-2</v>
      </c>
      <c r="O15">
        <v>0.70895482972983292</v>
      </c>
      <c r="P15">
        <v>0.73324043329800592</v>
      </c>
      <c r="Q15">
        <v>0.73702694599137042</v>
      </c>
      <c r="R15">
        <v>0.75447459740960054</v>
      </c>
      <c r="S15">
        <v>0.75502170316906259</v>
      </c>
      <c r="T15">
        <v>0.75502832343378223</v>
      </c>
      <c r="U15">
        <v>0.75516459985038653</v>
      </c>
      <c r="V15">
        <v>0.75516459985038653</v>
      </c>
    </row>
    <row r="16" spans="1:22" ht="15" customHeight="1" x14ac:dyDescent="0.25">
      <c r="A16" s="123"/>
      <c r="B16" s="3">
        <f t="shared" si="1"/>
        <v>12</v>
      </c>
      <c r="C16" s="3" t="s">
        <v>18</v>
      </c>
      <c r="D16" s="3">
        <v>11.5</v>
      </c>
      <c r="E16" s="3"/>
      <c r="F16" s="3"/>
      <c r="G16">
        <v>5.7000000000000002E-3</v>
      </c>
      <c r="H16">
        <v>0.16669999999999999</v>
      </c>
      <c r="I16">
        <v>3.3599999999999998E-2</v>
      </c>
      <c r="J16">
        <v>2.8400000000000002E-2</v>
      </c>
      <c r="K16">
        <v>9.6699999999999994E-2</v>
      </c>
      <c r="L16">
        <v>0.23380000000000001</v>
      </c>
      <c r="M16">
        <v>4.87E-2</v>
      </c>
      <c r="N16">
        <v>9.6100000000000005E-2</v>
      </c>
      <c r="O16">
        <v>0.44845815426725788</v>
      </c>
      <c r="P16">
        <v>0.58862203664964641</v>
      </c>
      <c r="Q16">
        <v>0.58917586367071306</v>
      </c>
      <c r="R16">
        <v>0.61199780096217848</v>
      </c>
      <c r="S16">
        <v>0.61371149996640295</v>
      </c>
      <c r="T16">
        <v>0.61371227027121367</v>
      </c>
      <c r="U16">
        <v>0.61476201939563135</v>
      </c>
      <c r="V16">
        <v>0.61476201939563135</v>
      </c>
    </row>
    <row r="17" spans="1:22" ht="15" customHeight="1" x14ac:dyDescent="0.25">
      <c r="A17" s="123"/>
      <c r="B17" s="3">
        <f t="shared" si="1"/>
        <v>13</v>
      </c>
      <c r="C17" s="3" t="s">
        <v>95</v>
      </c>
      <c r="D17" s="3">
        <v>9.5</v>
      </c>
      <c r="E17" s="3"/>
      <c r="F17" s="3"/>
      <c r="G17">
        <v>1.6500000000000001E-2</v>
      </c>
      <c r="H17">
        <v>0.1784</v>
      </c>
      <c r="I17">
        <v>2.52E-2</v>
      </c>
      <c r="J17">
        <v>4.02E-2</v>
      </c>
      <c r="K17">
        <v>0.1118</v>
      </c>
      <c r="L17">
        <v>0.18310000000000001</v>
      </c>
      <c r="M17">
        <v>8.1100000000000005E-2</v>
      </c>
      <c r="N17">
        <v>0.1285</v>
      </c>
      <c r="O17">
        <v>0.3760199549167792</v>
      </c>
      <c r="P17">
        <v>0.70500974220981427</v>
      </c>
      <c r="Q17">
        <v>0.74394211028323021</v>
      </c>
      <c r="R17">
        <v>0.7679559392725458</v>
      </c>
      <c r="S17">
        <v>0.7680348184721868</v>
      </c>
      <c r="T17">
        <v>0.76918006473574108</v>
      </c>
      <c r="U17">
        <v>0.76918007590147919</v>
      </c>
      <c r="V17">
        <v>0.76918007590147919</v>
      </c>
    </row>
    <row r="18" spans="1:22" ht="15" customHeight="1" x14ac:dyDescent="0.25">
      <c r="A18" s="123"/>
      <c r="B18" s="3">
        <f t="shared" si="1"/>
        <v>14</v>
      </c>
      <c r="C18" s="3" t="s">
        <v>37</v>
      </c>
      <c r="D18" s="3">
        <v>6</v>
      </c>
      <c r="E18" s="3"/>
      <c r="F18" s="3"/>
      <c r="G18">
        <v>2.1700000000000001E-2</v>
      </c>
      <c r="H18">
        <v>0.1406</v>
      </c>
      <c r="I18">
        <v>6.5100000000000005E-2</v>
      </c>
      <c r="J18">
        <v>2.93E-2</v>
      </c>
      <c r="K18">
        <v>0.1255</v>
      </c>
      <c r="L18">
        <v>0.2011</v>
      </c>
      <c r="M18">
        <v>8.6199999999999999E-2</v>
      </c>
      <c r="N18">
        <v>0.13350000000000001</v>
      </c>
      <c r="O18">
        <v>1.1087421526188359</v>
      </c>
      <c r="P18">
        <v>1.133296619200304</v>
      </c>
      <c r="Q18">
        <v>1.143488147905505</v>
      </c>
      <c r="R18">
        <v>1.1507823568954181</v>
      </c>
      <c r="S18">
        <v>1.151125642055923</v>
      </c>
      <c r="T18">
        <v>1.151660761663494</v>
      </c>
      <c r="U18">
        <v>1.151741514721438</v>
      </c>
      <c r="V18">
        <v>1.151741514721438</v>
      </c>
    </row>
    <row r="19" spans="1:22" ht="15" customHeight="1" x14ac:dyDescent="0.25">
      <c r="A19" s="123"/>
      <c r="B19" s="3">
        <f t="shared" si="1"/>
        <v>15</v>
      </c>
      <c r="C19" s="3" t="s">
        <v>39</v>
      </c>
      <c r="D19" s="3">
        <v>2</v>
      </c>
      <c r="E19" s="3"/>
      <c r="F19" s="3"/>
      <c r="G19">
        <v>1.3599999999999999E-2</v>
      </c>
      <c r="H19">
        <v>0.14849999999999999</v>
      </c>
      <c r="I19">
        <v>4.5900000000000003E-2</v>
      </c>
      <c r="J19">
        <v>1.9199999999999998E-2</v>
      </c>
      <c r="K19">
        <v>0.1173</v>
      </c>
      <c r="L19">
        <v>0.2051</v>
      </c>
      <c r="M19">
        <v>5.6500000000000002E-2</v>
      </c>
      <c r="N19">
        <v>0.10390000000000001</v>
      </c>
      <c r="O19">
        <v>0.84407170579096402</v>
      </c>
      <c r="P19">
        <v>0.87909225289590898</v>
      </c>
      <c r="Q19">
        <v>0.89078903143803778</v>
      </c>
      <c r="R19">
        <v>0.89513098338688812</v>
      </c>
      <c r="S19">
        <v>0.89517804112940558</v>
      </c>
      <c r="T19">
        <v>0.89620092529554962</v>
      </c>
      <c r="U19">
        <v>0.89643142564795908</v>
      </c>
      <c r="V19">
        <v>0.89643142564795908</v>
      </c>
    </row>
    <row r="20" spans="1:22" ht="15" customHeight="1" x14ac:dyDescent="0.25">
      <c r="A20" s="123"/>
      <c r="B20" s="3">
        <f t="shared" si="1"/>
        <v>16</v>
      </c>
      <c r="C20" s="3" t="s">
        <v>29</v>
      </c>
      <c r="D20" s="3">
        <v>13</v>
      </c>
      <c r="E20" s="3"/>
      <c r="F20" s="3"/>
      <c r="G20">
        <v>2.5000000000000001E-3</v>
      </c>
      <c r="H20">
        <v>0.16170000000000001</v>
      </c>
      <c r="I20">
        <v>4.7300000000000002E-2</v>
      </c>
      <c r="J20">
        <v>2.7900000000000001E-2</v>
      </c>
      <c r="K20">
        <v>0.1472</v>
      </c>
      <c r="L20">
        <v>0.21460000000000001</v>
      </c>
      <c r="M20">
        <v>7.6200000000000004E-2</v>
      </c>
      <c r="N20">
        <v>0.1227</v>
      </c>
      <c r="O20">
        <v>0.65124779496044294</v>
      </c>
      <c r="P20">
        <v>0.8269495735808432</v>
      </c>
      <c r="Q20">
        <v>0.82700064761125525</v>
      </c>
      <c r="R20">
        <v>0.84452173540200048</v>
      </c>
      <c r="S20">
        <v>0.84550536815192678</v>
      </c>
      <c r="T20">
        <v>0.84561165861117571</v>
      </c>
      <c r="U20">
        <v>0.8456341178338963</v>
      </c>
      <c r="V20">
        <v>0.8456341178338963</v>
      </c>
    </row>
    <row r="21" spans="1:22" ht="15" customHeight="1" x14ac:dyDescent="0.25">
      <c r="A21" s="123"/>
      <c r="B21" s="3">
        <f t="shared" si="1"/>
        <v>17</v>
      </c>
      <c r="C21" s="3" t="s">
        <v>37</v>
      </c>
      <c r="D21" s="3">
        <v>5</v>
      </c>
      <c r="E21" s="3"/>
      <c r="F21" s="3"/>
      <c r="G21">
        <v>2.4199999999999999E-2</v>
      </c>
      <c r="H21">
        <v>0.18609999999999999</v>
      </c>
      <c r="I21">
        <v>1.77E-2</v>
      </c>
      <c r="J21">
        <v>5.5599999999999997E-2</v>
      </c>
      <c r="K21">
        <v>0.14399999999999999</v>
      </c>
      <c r="L21">
        <v>0.19869999999999999</v>
      </c>
      <c r="M21">
        <v>3.8100000000000002E-2</v>
      </c>
      <c r="N21">
        <v>8.4900000000000003E-2</v>
      </c>
      <c r="O21">
        <v>0.1014482331970816</v>
      </c>
      <c r="P21">
        <v>0.69304772045224272</v>
      </c>
      <c r="Q21">
        <v>0.69634446593686672</v>
      </c>
      <c r="R21">
        <v>0.69793748620527218</v>
      </c>
      <c r="S21">
        <v>0.69934259881670013</v>
      </c>
      <c r="T21">
        <v>0.71370156938723339</v>
      </c>
      <c r="U21">
        <v>0.71389344021900125</v>
      </c>
      <c r="V21">
        <v>0.71389344021900125</v>
      </c>
    </row>
    <row r="22" spans="1:22" ht="15" customHeight="1" x14ac:dyDescent="0.25">
      <c r="A22" s="123"/>
      <c r="B22" s="3">
        <f t="shared" si="1"/>
        <v>18</v>
      </c>
      <c r="C22" s="3" t="s">
        <v>27</v>
      </c>
      <c r="D22" s="3">
        <v>13</v>
      </c>
      <c r="E22" s="3"/>
      <c r="F22" s="3"/>
      <c r="G22">
        <v>1.5E-3</v>
      </c>
      <c r="H22">
        <v>0.16089999999999999</v>
      </c>
      <c r="I22">
        <v>2.2700000000000001E-2</v>
      </c>
      <c r="J22">
        <v>2.9000000000000001E-2</v>
      </c>
      <c r="K22">
        <v>0.14460000000000001</v>
      </c>
      <c r="L22">
        <v>0.2026</v>
      </c>
      <c r="M22">
        <v>8.8800000000000004E-2</v>
      </c>
      <c r="N22">
        <v>0.13589999999999999</v>
      </c>
      <c r="O22">
        <v>0.52499299456958282</v>
      </c>
      <c r="P22">
        <v>0.70305713454403473</v>
      </c>
      <c r="Q22">
        <v>0.73388726398614901</v>
      </c>
      <c r="R22">
        <v>0.73388745715827597</v>
      </c>
      <c r="S22">
        <v>0.74267548215845747</v>
      </c>
      <c r="T22">
        <v>0.74271169876427301</v>
      </c>
      <c r="U22">
        <v>0.74300440587797068</v>
      </c>
      <c r="V22">
        <v>0.74300440587797068</v>
      </c>
    </row>
    <row r="23" spans="1:22" ht="15" customHeight="1" x14ac:dyDescent="0.25">
      <c r="A23" s="119"/>
      <c r="B23" s="120"/>
      <c r="C23" s="120"/>
      <c r="D23" s="121"/>
      <c r="E23" s="4" t="s">
        <v>149</v>
      </c>
      <c r="F23" s="4"/>
    </row>
    <row r="24" spans="1:22" ht="15" customHeight="1" x14ac:dyDescent="0.25">
      <c r="A24" s="122" t="s">
        <v>124</v>
      </c>
      <c r="B24" s="3">
        <f>B22+1</f>
        <v>19</v>
      </c>
      <c r="C24" s="3" t="s">
        <v>29</v>
      </c>
      <c r="D24" s="3">
        <v>15.5</v>
      </c>
      <c r="E24" s="3"/>
      <c r="F24" s="3"/>
      <c r="G24">
        <v>1.2999999999999999E-3</v>
      </c>
      <c r="H24">
        <v>0.16070000000000001</v>
      </c>
      <c r="I24">
        <v>4.4699999999999997E-2</v>
      </c>
      <c r="J24">
        <v>2.7799999999999998E-2</v>
      </c>
      <c r="K24">
        <v>0.19270000000000001</v>
      </c>
      <c r="L24">
        <v>0.28079999999999999</v>
      </c>
      <c r="M24">
        <v>9.0399999999999994E-2</v>
      </c>
      <c r="N24">
        <v>0.13519999999999999</v>
      </c>
      <c r="O24">
        <v>0.78430347101333242</v>
      </c>
      <c r="P24">
        <v>0.99730773748563717</v>
      </c>
      <c r="Q24">
        <v>1.0194112716447361</v>
      </c>
      <c r="R24">
        <v>1.019740694589558</v>
      </c>
      <c r="S24">
        <v>1.0228737088741651</v>
      </c>
      <c r="T24">
        <v>1.023013036204792</v>
      </c>
      <c r="U24">
        <v>1.023303613088798</v>
      </c>
      <c r="V24">
        <v>1.023303613088798</v>
      </c>
    </row>
    <row r="25" spans="1:22" ht="15" customHeight="1" x14ac:dyDescent="0.25">
      <c r="A25" s="123"/>
      <c r="B25" s="3">
        <f t="shared" ref="B25:B32" si="2">B24+1</f>
        <v>20</v>
      </c>
      <c r="C25" s="3" t="s">
        <v>66</v>
      </c>
      <c r="D25" s="3">
        <v>7</v>
      </c>
      <c r="E25" s="3"/>
      <c r="F25" s="3"/>
      <c r="G25">
        <v>1.8E-3</v>
      </c>
      <c r="H25">
        <v>0.1613</v>
      </c>
      <c r="I25">
        <v>3.7100000000000001E-2</v>
      </c>
      <c r="J25">
        <v>2.8000000000000001E-2</v>
      </c>
      <c r="K25">
        <v>0.19089999999999999</v>
      </c>
      <c r="L25">
        <v>0.28870000000000001</v>
      </c>
      <c r="M25">
        <v>7.5999999999999998E-2</v>
      </c>
      <c r="N25">
        <v>0.11700000000000001</v>
      </c>
      <c r="O25">
        <v>0.95410154335984187</v>
      </c>
      <c r="P25">
        <v>1.1061956554765739</v>
      </c>
      <c r="Q25">
        <v>1.1638308429387429</v>
      </c>
      <c r="R25">
        <v>1.163985554429201</v>
      </c>
      <c r="S25">
        <v>1.1657941663675571</v>
      </c>
      <c r="T25">
        <v>1.1660316963073429</v>
      </c>
      <c r="U25">
        <v>1.1671685372857681</v>
      </c>
      <c r="V25">
        <v>1.1671685372857681</v>
      </c>
    </row>
    <row r="26" spans="1:22" ht="15" customHeight="1" x14ac:dyDescent="0.25">
      <c r="A26" s="123"/>
      <c r="B26" s="3">
        <f t="shared" si="2"/>
        <v>21</v>
      </c>
      <c r="C26" s="3" t="s">
        <v>21</v>
      </c>
      <c r="D26" s="3">
        <v>15.5</v>
      </c>
      <c r="E26" s="3"/>
      <c r="F26" s="3"/>
      <c r="G26">
        <v>8.9999999999999993E-3</v>
      </c>
      <c r="H26">
        <v>0.1532</v>
      </c>
      <c r="I26">
        <v>3.4000000000000002E-2</v>
      </c>
      <c r="J26">
        <v>1.9900000000000001E-2</v>
      </c>
      <c r="K26">
        <v>0.1749</v>
      </c>
      <c r="L26">
        <v>0.2787</v>
      </c>
      <c r="M26">
        <v>7.5700000000000003E-2</v>
      </c>
      <c r="N26">
        <v>0.12189999999999999</v>
      </c>
      <c r="O26">
        <v>0.7303747942324339</v>
      </c>
      <c r="P26">
        <v>0.85195044797884356</v>
      </c>
      <c r="Q26">
        <v>0.85634160521400493</v>
      </c>
      <c r="R26">
        <v>0.86301693754365016</v>
      </c>
      <c r="S26">
        <v>0.86669194708398234</v>
      </c>
      <c r="T26">
        <v>0.8667308930349571</v>
      </c>
      <c r="U26">
        <v>0.86695880427607908</v>
      </c>
      <c r="V26">
        <v>0.86695880427607908</v>
      </c>
    </row>
    <row r="27" spans="1:22" ht="15" customHeight="1" x14ac:dyDescent="0.25">
      <c r="A27" s="123"/>
      <c r="B27" s="3">
        <f t="shared" si="2"/>
        <v>22</v>
      </c>
      <c r="C27" s="3" t="s">
        <v>45</v>
      </c>
      <c r="D27" s="3">
        <v>30</v>
      </c>
      <c r="E27" s="3"/>
      <c r="F27" s="3"/>
      <c r="G27">
        <v>1.7999999999999999E-2</v>
      </c>
      <c r="H27">
        <v>0.18</v>
      </c>
      <c r="I27">
        <v>1.5699999999999999E-2</v>
      </c>
      <c r="J27">
        <v>4.9700000000000001E-2</v>
      </c>
      <c r="K27">
        <v>0.16750000000000001</v>
      </c>
      <c r="L27">
        <v>0.21920000000000001</v>
      </c>
      <c r="M27">
        <v>0.10730000000000001</v>
      </c>
      <c r="N27">
        <v>0.1547</v>
      </c>
      <c r="O27">
        <v>0.38577185257882002</v>
      </c>
      <c r="P27">
        <v>0.89918803573011508</v>
      </c>
      <c r="Q27">
        <v>0.93030853031610139</v>
      </c>
      <c r="R27">
        <v>0.933910527371277</v>
      </c>
      <c r="S27">
        <v>0.934559909328052</v>
      </c>
      <c r="T27">
        <v>0.93561777885852515</v>
      </c>
      <c r="U27">
        <v>0.9356192596486399</v>
      </c>
      <c r="V27">
        <v>0.9356192596486399</v>
      </c>
    </row>
    <row r="28" spans="1:22" ht="15" customHeight="1" x14ac:dyDescent="0.25">
      <c r="A28" s="123"/>
      <c r="B28" s="3">
        <f t="shared" si="2"/>
        <v>23</v>
      </c>
      <c r="C28" s="3" t="s">
        <v>64</v>
      </c>
      <c r="D28" s="3">
        <v>4.5</v>
      </c>
      <c r="E28" s="3"/>
      <c r="F28" s="3"/>
      <c r="G28">
        <v>5.9999999999999995E-4</v>
      </c>
      <c r="H28">
        <v>0.16170000000000001</v>
      </c>
      <c r="I28">
        <v>1.9E-2</v>
      </c>
      <c r="J28">
        <v>3.1699999999999999E-2</v>
      </c>
      <c r="K28">
        <v>0.18290000000000001</v>
      </c>
      <c r="L28">
        <v>0.26550000000000001</v>
      </c>
      <c r="M28">
        <v>9.7299999999999998E-2</v>
      </c>
      <c r="N28">
        <v>0.14430000000000001</v>
      </c>
      <c r="O28">
        <v>0.51835226094320075</v>
      </c>
      <c r="P28">
        <v>0.79973442542439288</v>
      </c>
      <c r="Q28">
        <v>0.80126072125270065</v>
      </c>
      <c r="R28">
        <v>0.82328641479079723</v>
      </c>
      <c r="S28">
        <v>0.8232870654455241</v>
      </c>
      <c r="T28">
        <v>0.82380196973905562</v>
      </c>
      <c r="U28">
        <v>0.82381061566484315</v>
      </c>
      <c r="V28">
        <v>0.82381061566484315</v>
      </c>
    </row>
    <row r="29" spans="1:22" ht="15" customHeight="1" x14ac:dyDescent="0.25">
      <c r="A29" s="123"/>
      <c r="B29" s="3">
        <f t="shared" si="2"/>
        <v>24</v>
      </c>
      <c r="C29" s="3" t="s">
        <v>47</v>
      </c>
      <c r="D29" s="3">
        <v>3</v>
      </c>
      <c r="E29" s="3"/>
      <c r="F29" s="3"/>
      <c r="G29">
        <v>1.1999999999999999E-3</v>
      </c>
      <c r="H29">
        <v>0.16120000000000001</v>
      </c>
      <c r="I29">
        <v>3.2000000000000001E-2</v>
      </c>
      <c r="J29">
        <v>2.6499999999999999E-2</v>
      </c>
      <c r="K29">
        <v>0.18129999999999999</v>
      </c>
      <c r="L29">
        <v>0.23780000000000001</v>
      </c>
      <c r="M29">
        <v>9.2100000000000001E-2</v>
      </c>
      <c r="N29">
        <v>0.13850000000000001</v>
      </c>
      <c r="O29">
        <v>0.59859037397807158</v>
      </c>
      <c r="P29">
        <v>0.86072339918469509</v>
      </c>
      <c r="Q29">
        <v>0.86082497908168298</v>
      </c>
      <c r="R29">
        <v>0.86377795192888263</v>
      </c>
      <c r="S29">
        <v>0.86560714303153019</v>
      </c>
      <c r="T29">
        <v>0.86564666294409143</v>
      </c>
      <c r="U29">
        <v>0.86564726670897352</v>
      </c>
      <c r="V29">
        <v>0.86564726670897352</v>
      </c>
    </row>
    <row r="30" spans="1:22" ht="15" customHeight="1" x14ac:dyDescent="0.25">
      <c r="A30" s="123"/>
      <c r="B30" s="3">
        <f t="shared" si="2"/>
        <v>25</v>
      </c>
      <c r="C30" s="3" t="s">
        <v>18</v>
      </c>
      <c r="D30" s="3">
        <v>15</v>
      </c>
      <c r="E30" s="3"/>
      <c r="F30" s="3"/>
      <c r="G30">
        <v>1.1000000000000001E-3</v>
      </c>
      <c r="H30">
        <v>0.16120000000000001</v>
      </c>
      <c r="I30">
        <v>4.53E-2</v>
      </c>
      <c r="J30">
        <v>2.7900000000000001E-2</v>
      </c>
      <c r="K30">
        <v>0.17979999999999999</v>
      </c>
      <c r="L30">
        <v>0.27589999999999998</v>
      </c>
      <c r="M30">
        <v>6.6900000000000001E-2</v>
      </c>
      <c r="N30">
        <v>0.1138</v>
      </c>
      <c r="O30">
        <v>0.6342165088032341</v>
      </c>
      <c r="P30">
        <v>0.8643454088269068</v>
      </c>
      <c r="Q30">
        <v>0.87606772131263821</v>
      </c>
      <c r="R30">
        <v>0.87608963642048276</v>
      </c>
      <c r="S30">
        <v>0.88934476044361721</v>
      </c>
      <c r="T30">
        <v>0.88949471136814462</v>
      </c>
      <c r="U30">
        <v>0.88954523962023313</v>
      </c>
      <c r="V30">
        <v>0.88954523962023313</v>
      </c>
    </row>
    <row r="31" spans="1:22" ht="15" customHeight="1" x14ac:dyDescent="0.25">
      <c r="A31" s="123"/>
      <c r="B31" s="3">
        <f t="shared" si="2"/>
        <v>26</v>
      </c>
      <c r="C31" s="3" t="s">
        <v>26</v>
      </c>
      <c r="D31" s="3">
        <v>9</v>
      </c>
      <c r="E31" s="3"/>
      <c r="F31" s="3"/>
      <c r="G31">
        <v>2.5000000000000001E-3</v>
      </c>
      <c r="H31">
        <v>0.15970000000000001</v>
      </c>
      <c r="I31">
        <v>4.3799999999999999E-2</v>
      </c>
      <c r="J31">
        <v>2.6200000000000001E-2</v>
      </c>
      <c r="K31">
        <v>0.17150000000000001</v>
      </c>
      <c r="L31">
        <v>0.2442</v>
      </c>
      <c r="M31">
        <v>7.5600000000000001E-2</v>
      </c>
      <c r="N31">
        <v>0.12130000000000001</v>
      </c>
      <c r="O31">
        <v>0.6939958834995783</v>
      </c>
      <c r="P31">
        <v>0.89283810869828562</v>
      </c>
      <c r="Q31">
        <v>0.8999411755204314</v>
      </c>
      <c r="R31">
        <v>0.90013609525552218</v>
      </c>
      <c r="S31">
        <v>0.9046833439214258</v>
      </c>
      <c r="T31">
        <v>0.90508572624742767</v>
      </c>
      <c r="U31">
        <v>0.90508918454526543</v>
      </c>
      <c r="V31">
        <v>0.90508918454526543</v>
      </c>
    </row>
    <row r="32" spans="1:22" ht="15" customHeight="1" x14ac:dyDescent="0.25">
      <c r="A32" s="123"/>
      <c r="B32" s="3">
        <f t="shared" si="2"/>
        <v>27</v>
      </c>
      <c r="C32" s="3" t="s">
        <v>23</v>
      </c>
      <c r="D32" s="3">
        <v>5</v>
      </c>
      <c r="E32" s="3"/>
      <c r="F32" s="3"/>
      <c r="G32">
        <v>8.9999999999999998E-4</v>
      </c>
      <c r="H32">
        <v>0.16270000000000001</v>
      </c>
      <c r="I32">
        <v>2.5100000000000001E-2</v>
      </c>
      <c r="J32">
        <v>2.9499999999999998E-2</v>
      </c>
      <c r="K32">
        <v>0.1706</v>
      </c>
      <c r="L32">
        <v>0.17280000000000001</v>
      </c>
      <c r="M32">
        <v>9.5200000000000007E-2</v>
      </c>
      <c r="N32">
        <v>0.1421</v>
      </c>
      <c r="O32">
        <v>0.51218179146791432</v>
      </c>
      <c r="P32">
        <v>0.77746853100961821</v>
      </c>
      <c r="Q32">
        <v>0.81076356441419462</v>
      </c>
      <c r="R32">
        <v>0.81112254757134927</v>
      </c>
      <c r="S32">
        <v>0.81391983389611755</v>
      </c>
      <c r="T32">
        <v>0.81437627639835453</v>
      </c>
      <c r="U32">
        <v>0.81465659730118878</v>
      </c>
      <c r="V32">
        <v>0.81465659730118878</v>
      </c>
    </row>
    <row r="33" spans="1:22" ht="15" customHeight="1" x14ac:dyDescent="0.25">
      <c r="A33" s="119"/>
      <c r="B33" s="120"/>
      <c r="C33" s="120"/>
      <c r="D33" s="121"/>
      <c r="E33" s="4" t="s">
        <v>43</v>
      </c>
      <c r="F33" s="4"/>
    </row>
    <row r="34" spans="1:22" ht="15" customHeight="1" x14ac:dyDescent="0.25">
      <c r="A34" s="122" t="s">
        <v>124</v>
      </c>
      <c r="B34" s="3">
        <f>B32+1</f>
        <v>28</v>
      </c>
      <c r="C34" s="3" t="s">
        <v>20</v>
      </c>
      <c r="D34" s="3">
        <v>11</v>
      </c>
      <c r="E34" s="3"/>
      <c r="F34" s="3"/>
      <c r="G34">
        <v>3.7000000000000002E-3</v>
      </c>
      <c r="H34">
        <v>0.16569999999999999</v>
      </c>
      <c r="I34">
        <v>3.9100000000000003E-2</v>
      </c>
      <c r="J34">
        <v>3.0099999999999998E-2</v>
      </c>
      <c r="K34">
        <v>0.15110000000000001</v>
      </c>
      <c r="L34">
        <v>0.3271</v>
      </c>
      <c r="M34">
        <v>2.3E-2</v>
      </c>
      <c r="N34">
        <v>6.8500000000000005E-2</v>
      </c>
      <c r="O34">
        <v>0.4162406231497644</v>
      </c>
      <c r="P34">
        <v>0.5686484708351941</v>
      </c>
      <c r="Q34">
        <v>0.68011120085882537</v>
      </c>
      <c r="R34">
        <v>0.6844023839819422</v>
      </c>
      <c r="S34">
        <v>0.68478907778965348</v>
      </c>
      <c r="T34">
        <v>0.68479130296861601</v>
      </c>
      <c r="U34">
        <v>0.68479278931242071</v>
      </c>
      <c r="V34">
        <v>0.68479278931242071</v>
      </c>
    </row>
    <row r="35" spans="1:22" ht="15" customHeight="1" x14ac:dyDescent="0.25">
      <c r="A35" s="123"/>
      <c r="B35" s="3">
        <f t="shared" ref="B35:B42" si="3">B34+1</f>
        <v>29</v>
      </c>
      <c r="C35" s="3" t="s">
        <v>109</v>
      </c>
      <c r="D35" s="3">
        <v>9.5</v>
      </c>
      <c r="E35" s="3"/>
      <c r="F35" s="3"/>
      <c r="G35">
        <v>1.04E-2</v>
      </c>
      <c r="H35">
        <v>0.15160000000000001</v>
      </c>
      <c r="I35">
        <v>5.8700000000000002E-2</v>
      </c>
      <c r="J35">
        <v>3.04E-2</v>
      </c>
      <c r="K35">
        <v>0.17610000000000001</v>
      </c>
      <c r="L35">
        <v>0.36720000000000003</v>
      </c>
      <c r="M35">
        <v>1.4200000000000001E-2</v>
      </c>
      <c r="N35">
        <v>3.3599999999999998E-2</v>
      </c>
      <c r="O35">
        <v>0.73201885544662282</v>
      </c>
      <c r="P35">
        <v>0.75246209302284062</v>
      </c>
      <c r="Q35">
        <v>0.92269453959201686</v>
      </c>
      <c r="R35">
        <v>0.92711492193491207</v>
      </c>
      <c r="S35">
        <v>0.9281380995290528</v>
      </c>
      <c r="T35">
        <v>0.92984097274819422</v>
      </c>
      <c r="U35">
        <v>0.9299056780371705</v>
      </c>
      <c r="V35">
        <v>0.9299056780371705</v>
      </c>
    </row>
    <row r="36" spans="1:22" ht="15" customHeight="1" x14ac:dyDescent="0.25">
      <c r="A36" s="123"/>
      <c r="B36" s="3">
        <f t="shared" si="3"/>
        <v>30</v>
      </c>
      <c r="C36" s="3" t="s">
        <v>16</v>
      </c>
      <c r="D36" s="3">
        <v>21</v>
      </c>
      <c r="E36" s="3"/>
      <c r="F36" s="3"/>
      <c r="G36">
        <v>8.0000000000000004E-4</v>
      </c>
      <c r="H36">
        <v>0.16170000000000001</v>
      </c>
      <c r="I36">
        <v>3.8399999999999997E-2</v>
      </c>
      <c r="J36">
        <v>2.6700000000000002E-2</v>
      </c>
      <c r="K36">
        <v>0.20549999999999999</v>
      </c>
      <c r="L36">
        <v>0.40229999999999999</v>
      </c>
      <c r="M36">
        <v>7.1000000000000004E-3</v>
      </c>
      <c r="N36">
        <v>4.19E-2</v>
      </c>
      <c r="O36">
        <v>0.50145851399930508</v>
      </c>
      <c r="P36">
        <v>0.57139845276688295</v>
      </c>
      <c r="Q36">
        <v>0.7597423002541801</v>
      </c>
      <c r="R36">
        <v>0.75975714548661921</v>
      </c>
      <c r="S36">
        <v>0.76372885371878496</v>
      </c>
      <c r="T36">
        <v>0.76388182561590678</v>
      </c>
      <c r="U36">
        <v>0.76420631852371057</v>
      </c>
      <c r="V36">
        <v>0.76420631852371057</v>
      </c>
    </row>
    <row r="37" spans="1:22" ht="15" customHeight="1" x14ac:dyDescent="0.25">
      <c r="A37" s="123"/>
      <c r="B37" s="3">
        <f t="shared" si="3"/>
        <v>31</v>
      </c>
      <c r="C37" s="12" t="s">
        <v>26</v>
      </c>
      <c r="D37" s="3">
        <v>9</v>
      </c>
      <c r="E37" s="3"/>
      <c r="F37" s="3"/>
      <c r="G37">
        <v>1.11E-2</v>
      </c>
      <c r="H37">
        <v>0.1731</v>
      </c>
      <c r="I37">
        <v>2.1899999999999999E-2</v>
      </c>
      <c r="J37">
        <v>3.9300000000000002E-2</v>
      </c>
      <c r="K37">
        <v>0.16</v>
      </c>
      <c r="L37">
        <v>0.3135</v>
      </c>
      <c r="M37">
        <v>5.4600000000000003E-2</v>
      </c>
      <c r="N37">
        <v>0.1008</v>
      </c>
      <c r="O37">
        <v>0.22810467015888561</v>
      </c>
      <c r="P37">
        <v>0.59967766617805818</v>
      </c>
      <c r="Q37">
        <v>0.6449829132296685</v>
      </c>
      <c r="R37">
        <v>0.6456559720402878</v>
      </c>
      <c r="S37">
        <v>0.64819161606691078</v>
      </c>
      <c r="T37">
        <v>0.64952704921885585</v>
      </c>
      <c r="U37">
        <v>0.6496483240489147</v>
      </c>
      <c r="V37">
        <v>0.6496483240489147</v>
      </c>
    </row>
    <row r="38" spans="1:22" ht="15" customHeight="1" x14ac:dyDescent="0.25">
      <c r="A38" s="123"/>
      <c r="B38" s="3">
        <f t="shared" si="3"/>
        <v>32</v>
      </c>
      <c r="C38" s="3" t="s">
        <v>39</v>
      </c>
      <c r="D38" s="3">
        <v>4</v>
      </c>
      <c r="E38" s="3"/>
      <c r="F38" s="3"/>
      <c r="G38">
        <v>3.2000000000000002E-3</v>
      </c>
      <c r="H38">
        <v>0.15920000000000001</v>
      </c>
      <c r="I38">
        <v>5.8799999999999998E-2</v>
      </c>
      <c r="J38">
        <v>3.5000000000000003E-2</v>
      </c>
      <c r="K38">
        <v>0.17910000000000001</v>
      </c>
      <c r="L38">
        <v>0.32979999999999998</v>
      </c>
      <c r="M38">
        <v>4.5100000000000001E-2</v>
      </c>
      <c r="N38">
        <v>9.0499999999999997E-2</v>
      </c>
      <c r="O38">
        <v>0.70916737549965536</v>
      </c>
      <c r="P38">
        <v>0.84937941960164165</v>
      </c>
      <c r="Q38">
        <v>0.93962860666491799</v>
      </c>
      <c r="R38">
        <v>0.94824931370909482</v>
      </c>
      <c r="S38">
        <v>0.94841806212269486</v>
      </c>
      <c r="T38">
        <v>0.94853450026159436</v>
      </c>
      <c r="U38">
        <v>0.94979311366588381</v>
      </c>
      <c r="V38">
        <v>0.94979311366588381</v>
      </c>
    </row>
    <row r="39" spans="1:22" ht="15" customHeight="1" x14ac:dyDescent="0.25">
      <c r="A39" s="123"/>
      <c r="B39" s="3">
        <f t="shared" si="3"/>
        <v>33</v>
      </c>
      <c r="C39" s="3" t="s">
        <v>18</v>
      </c>
      <c r="D39" s="3">
        <v>15</v>
      </c>
      <c r="E39" s="3"/>
      <c r="F39" s="3"/>
      <c r="G39">
        <v>1.0500000000000001E-2</v>
      </c>
      <c r="H39">
        <v>0.17249999999999999</v>
      </c>
      <c r="I39">
        <v>4.7E-2</v>
      </c>
      <c r="J39">
        <v>3.6200000000000003E-2</v>
      </c>
      <c r="K39">
        <v>0.2019</v>
      </c>
      <c r="L39">
        <v>0.37209999999999999</v>
      </c>
      <c r="M39">
        <v>2.0799999999999999E-2</v>
      </c>
      <c r="N39">
        <v>6.6900000000000001E-2</v>
      </c>
      <c r="O39">
        <v>0.36921048544711721</v>
      </c>
      <c r="P39">
        <v>0.6692294765233614</v>
      </c>
      <c r="Q39">
        <v>0.8411213617817126</v>
      </c>
      <c r="R39">
        <v>0.84782170461189554</v>
      </c>
      <c r="S39">
        <v>0.84822135034099011</v>
      </c>
      <c r="T39">
        <v>0.84822440135676447</v>
      </c>
      <c r="U39">
        <v>0.84828067315414513</v>
      </c>
      <c r="V39">
        <v>0.84828067315414513</v>
      </c>
    </row>
    <row r="40" spans="1:22" ht="15" customHeight="1" x14ac:dyDescent="0.25">
      <c r="A40" s="123"/>
      <c r="B40" s="3">
        <f t="shared" si="3"/>
        <v>34</v>
      </c>
      <c r="C40" s="3" t="s">
        <v>25</v>
      </c>
      <c r="D40" s="3">
        <v>20</v>
      </c>
      <c r="E40" s="5"/>
      <c r="F40" s="5"/>
      <c r="G40">
        <v>1.6999999999999999E-3</v>
      </c>
      <c r="H40">
        <v>0.16250000000000001</v>
      </c>
      <c r="I40">
        <v>4.99E-2</v>
      </c>
      <c r="J40">
        <v>3.0099999999999998E-2</v>
      </c>
      <c r="K40">
        <v>0.19750000000000001</v>
      </c>
      <c r="L40">
        <v>0.35749999999999998</v>
      </c>
      <c r="M40">
        <v>5.0999999999999997E-2</v>
      </c>
      <c r="N40">
        <v>9.6799999999999997E-2</v>
      </c>
      <c r="O40">
        <v>0.61135659972968304</v>
      </c>
      <c r="P40">
        <v>0.78714387724621471</v>
      </c>
      <c r="Q40">
        <v>0.89489918588448214</v>
      </c>
      <c r="R40">
        <v>0.89595140640530524</v>
      </c>
      <c r="S40">
        <v>0.89605003569053721</v>
      </c>
      <c r="T40">
        <v>0.89755616985265885</v>
      </c>
      <c r="U40">
        <v>0.89825000956507151</v>
      </c>
      <c r="V40">
        <v>0.89825000956507151</v>
      </c>
    </row>
    <row r="41" spans="1:22" ht="15" customHeight="1" x14ac:dyDescent="0.25">
      <c r="A41" s="123"/>
      <c r="B41" s="3">
        <f t="shared" si="3"/>
        <v>35</v>
      </c>
      <c r="C41" s="3" t="s">
        <v>37</v>
      </c>
      <c r="D41" s="3">
        <v>8.5</v>
      </c>
      <c r="E41" s="5"/>
      <c r="F41" s="5"/>
      <c r="G41">
        <v>5.3E-3</v>
      </c>
      <c r="H41">
        <v>0.1673</v>
      </c>
      <c r="I41">
        <v>1.6799999999999999E-2</v>
      </c>
      <c r="J41">
        <v>3.6700000000000003E-2</v>
      </c>
      <c r="K41">
        <v>0.19620000000000001</v>
      </c>
      <c r="L41">
        <v>0.35449999999999998</v>
      </c>
      <c r="M41">
        <v>4.3200000000000002E-2</v>
      </c>
      <c r="N41">
        <v>8.9800000000000005E-2</v>
      </c>
      <c r="O41">
        <v>0.31538072725047761</v>
      </c>
      <c r="P41">
        <v>0.58633286111661131</v>
      </c>
      <c r="Q41">
        <v>0.65743606334368532</v>
      </c>
      <c r="R41">
        <v>0.67740548295144587</v>
      </c>
      <c r="S41">
        <v>0.68258700160074681</v>
      </c>
      <c r="T41">
        <v>0.68265843593576048</v>
      </c>
      <c r="U41">
        <v>0.682990356878452</v>
      </c>
      <c r="V41">
        <v>0.682990356878452</v>
      </c>
    </row>
    <row r="42" spans="1:22" ht="15" customHeight="1" x14ac:dyDescent="0.25">
      <c r="A42" s="123"/>
      <c r="B42" s="6">
        <f t="shared" si="3"/>
        <v>36</v>
      </c>
      <c r="C42" s="6" t="s">
        <v>82</v>
      </c>
      <c r="D42" s="6">
        <v>6</v>
      </c>
      <c r="E42" s="7"/>
      <c r="F42" s="7"/>
      <c r="G42">
        <v>1.41E-2</v>
      </c>
      <c r="H42">
        <v>0.1479</v>
      </c>
      <c r="I42">
        <v>4.3400000000000001E-2</v>
      </c>
      <c r="J42">
        <v>1.84E-2</v>
      </c>
      <c r="K42">
        <v>0.1996</v>
      </c>
      <c r="L42">
        <v>0.34960000000000002</v>
      </c>
      <c r="M42">
        <v>4.3700000000000003E-2</v>
      </c>
      <c r="N42">
        <v>8.77E-2</v>
      </c>
      <c r="O42">
        <v>0.83925046727007369</v>
      </c>
      <c r="P42">
        <v>0.89481846343959859</v>
      </c>
      <c r="Q42">
        <v>0.98457383816374844</v>
      </c>
      <c r="R42">
        <v>0.99624358936585644</v>
      </c>
      <c r="S42">
        <v>0.99662491746553883</v>
      </c>
      <c r="T42">
        <v>0.99667461308506844</v>
      </c>
      <c r="U42">
        <v>0.99678328219840739</v>
      </c>
      <c r="V42">
        <v>0.99678328219840739</v>
      </c>
    </row>
    <row r="43" spans="1:22" ht="15" customHeight="1" x14ac:dyDescent="0.25">
      <c r="A43" s="119"/>
      <c r="B43" s="120"/>
      <c r="C43" s="120"/>
      <c r="D43" s="121"/>
      <c r="E43" s="4"/>
      <c r="F43" s="8"/>
      <c r="G43" s="9"/>
      <c r="H43" s="10"/>
      <c r="I43" s="10"/>
      <c r="J43" s="10"/>
      <c r="K43" s="10"/>
      <c r="L43" s="10"/>
      <c r="M43" s="10"/>
      <c r="N43" s="11"/>
    </row>
  </sheetData>
  <mergeCells count="15">
    <mergeCell ref="O1:V1"/>
    <mergeCell ref="O2:V2"/>
    <mergeCell ref="A33:D33"/>
    <mergeCell ref="A34:A42"/>
    <mergeCell ref="A43:D43"/>
    <mergeCell ref="A4:A12"/>
    <mergeCell ref="A13:D13"/>
    <mergeCell ref="A14:A22"/>
    <mergeCell ref="A23:D23"/>
    <mergeCell ref="A24:A3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3"/>
  <sheetViews>
    <sheetView zoomScale="60" zoomScaleNormal="60" workbookViewId="0">
      <selection activeCell="N29" sqref="N29"/>
    </sheetView>
  </sheetViews>
  <sheetFormatPr baseColWidth="10" defaultColWidth="8.88671875" defaultRowHeight="13.2" x14ac:dyDescent="0.25"/>
  <cols>
    <col min="1" max="1" width="11.5546875" style="15" customWidth="1"/>
    <col min="2" max="2" width="18.109375" style="15" customWidth="1"/>
    <col min="3" max="3" width="11.5546875" style="15" customWidth="1"/>
    <col min="4" max="4" width="17.33203125" style="15" customWidth="1"/>
    <col min="5" max="5" width="24.88671875" style="15" customWidth="1"/>
    <col min="6" max="6" width="14.6640625" style="15" customWidth="1"/>
    <col min="7" max="1025" width="11.5546875" style="15" customWidth="1"/>
  </cols>
  <sheetData>
    <row r="1" spans="1:22" ht="17.399999999999999" customHeight="1" x14ac:dyDescent="0.3">
      <c r="G1" s="124" t="s">
        <v>0</v>
      </c>
      <c r="H1" s="125"/>
      <c r="I1" s="125"/>
      <c r="J1" s="125"/>
      <c r="K1" s="125"/>
      <c r="L1" s="125"/>
      <c r="M1" s="125"/>
      <c r="N1" s="126"/>
      <c r="O1" s="117" t="s">
        <v>1</v>
      </c>
      <c r="P1" s="118"/>
      <c r="Q1" s="118"/>
      <c r="R1" s="118"/>
      <c r="S1" s="118"/>
      <c r="T1" s="118"/>
      <c r="U1" s="118"/>
      <c r="V1" s="118"/>
    </row>
    <row r="2" spans="1:22" ht="17.399999999999999" customHeight="1" x14ac:dyDescent="0.3">
      <c r="G2" s="127" t="s">
        <v>2</v>
      </c>
      <c r="H2" s="121"/>
      <c r="I2" s="128" t="s">
        <v>3</v>
      </c>
      <c r="J2" s="121"/>
      <c r="K2" s="128" t="s">
        <v>4</v>
      </c>
      <c r="L2" s="121"/>
      <c r="M2" s="128" t="s">
        <v>5</v>
      </c>
      <c r="N2" s="121"/>
      <c r="O2" s="117" t="s">
        <v>6</v>
      </c>
      <c r="P2" s="118"/>
      <c r="Q2" s="118"/>
      <c r="R2" s="118"/>
      <c r="S2" s="118"/>
      <c r="T2" s="118"/>
      <c r="U2" s="118"/>
      <c r="V2" s="118"/>
    </row>
    <row r="3" spans="1:22" ht="17.399999999999999" customHeight="1" x14ac:dyDescent="0.3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2" t="s">
        <v>13</v>
      </c>
      <c r="H3" s="1" t="s">
        <v>14</v>
      </c>
      <c r="I3" s="1" t="s">
        <v>13</v>
      </c>
      <c r="J3" s="1" t="s">
        <v>14</v>
      </c>
      <c r="K3" s="1" t="s">
        <v>13</v>
      </c>
      <c r="L3" s="1" t="s">
        <v>14</v>
      </c>
      <c r="M3" s="1" t="s">
        <v>13</v>
      </c>
      <c r="N3" s="1" t="s">
        <v>14</v>
      </c>
      <c r="O3" s="16">
        <v>2</v>
      </c>
      <c r="P3" s="16">
        <v>3</v>
      </c>
      <c r="Q3" s="16">
        <v>4</v>
      </c>
      <c r="R3" s="16">
        <v>5</v>
      </c>
      <c r="S3" s="16">
        <v>6</v>
      </c>
      <c r="T3" s="16">
        <v>7</v>
      </c>
      <c r="U3" s="16">
        <v>8</v>
      </c>
      <c r="V3" s="16">
        <v>9</v>
      </c>
    </row>
    <row r="4" spans="1:22" ht="15" customHeight="1" x14ac:dyDescent="0.25">
      <c r="A4" s="122" t="s">
        <v>124</v>
      </c>
      <c r="B4" s="3">
        <v>1</v>
      </c>
      <c r="C4" s="3" t="s">
        <v>91</v>
      </c>
      <c r="D4" s="3">
        <v>12</v>
      </c>
      <c r="E4" s="3"/>
      <c r="F4" s="3"/>
      <c r="G4">
        <v>2.46E-2</v>
      </c>
      <c r="H4">
        <v>0.13739999999999999</v>
      </c>
      <c r="I4">
        <v>2.86E-2</v>
      </c>
      <c r="J4">
        <v>1.5299999999999999E-2</v>
      </c>
      <c r="K4">
        <v>0.10059999999999999</v>
      </c>
      <c r="L4">
        <v>0.2162</v>
      </c>
      <c r="M4">
        <v>1.43E-2</v>
      </c>
      <c r="N4">
        <v>0.04</v>
      </c>
      <c r="O4">
        <v>0.91213324452116784</v>
      </c>
      <c r="P4">
        <v>0.99632212181591906</v>
      </c>
      <c r="Q4">
        <v>1.0394234503283271</v>
      </c>
      <c r="R4">
        <v>1.0598543711399779</v>
      </c>
      <c r="S4">
        <v>1.061950680481992</v>
      </c>
      <c r="T4">
        <v>1.061950714379901</v>
      </c>
      <c r="U4">
        <v>1.061999715027083</v>
      </c>
      <c r="V4">
        <v>1.061999715027083</v>
      </c>
    </row>
    <row r="5" spans="1:22" ht="15" customHeight="1" x14ac:dyDescent="0.25">
      <c r="A5" s="123"/>
      <c r="B5" s="3">
        <f t="shared" ref="B5:B12" si="0">B4+1</f>
        <v>2</v>
      </c>
      <c r="C5" s="3" t="s">
        <v>17</v>
      </c>
      <c r="D5" s="3">
        <v>8.5</v>
      </c>
      <c r="E5" s="3"/>
      <c r="F5" s="3"/>
      <c r="G5">
        <v>2.3900000000000001E-2</v>
      </c>
      <c r="H5">
        <v>0.1381</v>
      </c>
      <c r="I5">
        <v>3.3599999999999998E-2</v>
      </c>
      <c r="J5">
        <v>1.15E-2</v>
      </c>
      <c r="K5">
        <v>8.0699999999999994E-2</v>
      </c>
      <c r="L5">
        <v>0.2571</v>
      </c>
      <c r="M5">
        <v>5.4100000000000002E-2</v>
      </c>
      <c r="N5">
        <v>0.01</v>
      </c>
      <c r="O5">
        <v>1.201251518076673</v>
      </c>
      <c r="P5">
        <v>1.20128612255193</v>
      </c>
      <c r="Q5">
        <v>1.227934842619459</v>
      </c>
      <c r="R5">
        <v>1.2506326900695199</v>
      </c>
      <c r="S5">
        <v>1.2521571702408889</v>
      </c>
      <c r="T5">
        <v>1.2543205559092601</v>
      </c>
      <c r="U5">
        <v>1.254702307110017</v>
      </c>
      <c r="V5">
        <v>1.254702307110017</v>
      </c>
    </row>
    <row r="6" spans="1:22" ht="15" customHeight="1" x14ac:dyDescent="0.25">
      <c r="A6" s="123"/>
      <c r="B6" s="3">
        <f t="shared" si="0"/>
        <v>3</v>
      </c>
      <c r="C6" s="3" t="s">
        <v>91</v>
      </c>
      <c r="D6" s="3">
        <v>13.5</v>
      </c>
      <c r="E6" s="3"/>
      <c r="F6" s="3"/>
      <c r="G6">
        <v>4.53E-2</v>
      </c>
      <c r="H6">
        <v>0.1168</v>
      </c>
      <c r="I6">
        <v>6.0499999999999998E-2</v>
      </c>
      <c r="J6">
        <v>1.7600000000000001E-2</v>
      </c>
      <c r="K6">
        <v>0.1168</v>
      </c>
      <c r="L6">
        <v>0.2412</v>
      </c>
      <c r="M6">
        <v>4.7300000000000002E-2</v>
      </c>
      <c r="N6">
        <v>2.6700000000000002E-2</v>
      </c>
      <c r="O6">
        <v>1.9038649216189401</v>
      </c>
      <c r="P6">
        <v>1.9160049732928881</v>
      </c>
      <c r="Q6">
        <v>1.956414846147579</v>
      </c>
      <c r="R6">
        <v>1.983732293360156</v>
      </c>
      <c r="S6">
        <v>1.983952301905463</v>
      </c>
      <c r="T6">
        <v>1.987463500693704</v>
      </c>
      <c r="U6">
        <v>1.9874648727938271</v>
      </c>
      <c r="V6">
        <v>1.9874648727938271</v>
      </c>
    </row>
    <row r="7" spans="1:22" ht="15" customHeight="1" x14ac:dyDescent="0.25">
      <c r="A7" s="123"/>
      <c r="B7" s="3">
        <f t="shared" si="0"/>
        <v>4</v>
      </c>
      <c r="C7" s="3" t="s">
        <v>79</v>
      </c>
      <c r="D7" s="3">
        <v>7</v>
      </c>
      <c r="E7" s="3"/>
      <c r="F7" s="3"/>
      <c r="G7">
        <v>5.8999999999999997E-2</v>
      </c>
      <c r="H7">
        <v>0.1031</v>
      </c>
      <c r="I7">
        <v>6.5299999999999997E-2</v>
      </c>
      <c r="J7">
        <v>2.1499999999999998E-2</v>
      </c>
      <c r="K7">
        <v>9.3299999999999994E-2</v>
      </c>
      <c r="L7">
        <v>0.31859999999999999</v>
      </c>
      <c r="M7">
        <v>4.8599999999999997E-2</v>
      </c>
      <c r="N7">
        <v>1.14E-2</v>
      </c>
      <c r="O7">
        <v>1.8697098900364799</v>
      </c>
      <c r="P7">
        <v>1.8941131447892781</v>
      </c>
      <c r="Q7">
        <v>1.8975840256992791</v>
      </c>
      <c r="R7">
        <v>1.89767556350755</v>
      </c>
      <c r="S7">
        <v>1.8978809022553871</v>
      </c>
      <c r="T7">
        <v>1.8981060724128831</v>
      </c>
      <c r="U7">
        <v>1.898165378096528</v>
      </c>
      <c r="V7">
        <v>1.898165378096528</v>
      </c>
    </row>
    <row r="8" spans="1:22" ht="15" customHeight="1" x14ac:dyDescent="0.25">
      <c r="A8" s="123"/>
      <c r="B8" s="3">
        <f t="shared" si="0"/>
        <v>5</v>
      </c>
      <c r="C8" s="3" t="s">
        <v>23</v>
      </c>
      <c r="D8" s="3">
        <v>6.5</v>
      </c>
      <c r="E8" s="3"/>
      <c r="F8" s="3"/>
      <c r="G8">
        <v>2.6599999999999999E-2</v>
      </c>
      <c r="H8">
        <v>0.13550000000000001</v>
      </c>
      <c r="I8">
        <v>3.1199999999999999E-2</v>
      </c>
      <c r="J8">
        <v>1.2800000000000001E-2</v>
      </c>
      <c r="K8">
        <v>0.1087</v>
      </c>
      <c r="L8">
        <v>0.34749999999999998</v>
      </c>
      <c r="M8">
        <v>8.4000000000000005E-2</v>
      </c>
      <c r="N8">
        <v>3.7199999999999997E-2</v>
      </c>
      <c r="O8">
        <v>1.3513638290267971</v>
      </c>
      <c r="P8">
        <v>1.360690291256943</v>
      </c>
      <c r="Q8">
        <v>1.3688399759435219</v>
      </c>
      <c r="R8">
        <v>1.3701431757714031</v>
      </c>
      <c r="S8">
        <v>1.377212499810891</v>
      </c>
      <c r="T8">
        <v>1.377692171012094</v>
      </c>
      <c r="U8">
        <v>1.3777393901988171</v>
      </c>
      <c r="V8">
        <v>1.3777393901988171</v>
      </c>
    </row>
    <row r="9" spans="1:22" ht="15" customHeight="1" x14ac:dyDescent="0.25">
      <c r="A9" s="123"/>
      <c r="B9" s="3">
        <f t="shared" si="0"/>
        <v>6</v>
      </c>
      <c r="C9" s="3" t="s">
        <v>19</v>
      </c>
      <c r="D9" s="3">
        <v>9</v>
      </c>
      <c r="E9" s="3"/>
      <c r="F9" s="3"/>
      <c r="G9">
        <v>2.1399999999999999E-2</v>
      </c>
      <c r="H9">
        <v>0.1406</v>
      </c>
      <c r="I9">
        <v>2.1600000000000001E-2</v>
      </c>
      <c r="J9">
        <v>2.23E-2</v>
      </c>
      <c r="K9">
        <v>9.8199999999999996E-2</v>
      </c>
      <c r="L9">
        <v>0.31940000000000002</v>
      </c>
      <c r="M9">
        <v>5.67E-2</v>
      </c>
      <c r="N9">
        <v>1.35E-2</v>
      </c>
      <c r="O9">
        <v>0.97504906324584062</v>
      </c>
      <c r="P9">
        <v>0.97911529058950153</v>
      </c>
      <c r="Q9">
        <v>0.98730210935699625</v>
      </c>
      <c r="R9">
        <v>0.98993629294207119</v>
      </c>
      <c r="S9">
        <v>1.0217439712648331</v>
      </c>
      <c r="T9">
        <v>1.0221170192134501</v>
      </c>
      <c r="U9">
        <v>1.0221213883147571</v>
      </c>
      <c r="V9">
        <v>1.0221213883147571</v>
      </c>
    </row>
    <row r="10" spans="1:22" ht="15" customHeight="1" x14ac:dyDescent="0.25">
      <c r="A10" s="123"/>
      <c r="B10" s="3">
        <f t="shared" si="0"/>
        <v>7</v>
      </c>
      <c r="C10" s="3" t="s">
        <v>64</v>
      </c>
      <c r="D10" s="3">
        <v>8</v>
      </c>
      <c r="E10" s="3"/>
      <c r="F10" s="3"/>
      <c r="G10">
        <v>5.9799999999999999E-2</v>
      </c>
      <c r="H10">
        <v>0.1022</v>
      </c>
      <c r="I10">
        <v>6.7199999999999996E-2</v>
      </c>
      <c r="J10">
        <v>2.3300000000000001E-2</v>
      </c>
      <c r="K10">
        <v>0.1135</v>
      </c>
      <c r="L10">
        <v>0.34470000000000001</v>
      </c>
      <c r="M10">
        <v>5.91E-2</v>
      </c>
      <c r="N10">
        <v>1.24E-2</v>
      </c>
      <c r="O10">
        <v>1.910416341140122</v>
      </c>
      <c r="P10">
        <v>1.9320179354039451</v>
      </c>
      <c r="Q10">
        <v>1.945484091935082</v>
      </c>
      <c r="R10">
        <v>1.9467283315585191</v>
      </c>
      <c r="S10">
        <v>1.9470393775811039</v>
      </c>
      <c r="T10">
        <v>1.947301619132636</v>
      </c>
      <c r="U10">
        <v>1.947384236745346</v>
      </c>
      <c r="V10">
        <v>1.947384236745346</v>
      </c>
    </row>
    <row r="11" spans="1:22" ht="15" customHeight="1" x14ac:dyDescent="0.25">
      <c r="A11" s="123"/>
      <c r="B11" s="3">
        <f t="shared" si="0"/>
        <v>8</v>
      </c>
      <c r="C11" s="3" t="s">
        <v>17</v>
      </c>
      <c r="D11" s="3">
        <v>3.5</v>
      </c>
      <c r="E11" s="3"/>
      <c r="F11" s="3"/>
      <c r="G11">
        <v>2.98E-2</v>
      </c>
      <c r="H11">
        <v>0.1323</v>
      </c>
      <c r="I11">
        <v>3.2000000000000001E-2</v>
      </c>
      <c r="J11">
        <v>1.18E-2</v>
      </c>
      <c r="K11">
        <v>9.8900000000000002E-2</v>
      </c>
      <c r="L11">
        <v>0.31219999999999998</v>
      </c>
      <c r="M11">
        <v>5.7599999999999998E-2</v>
      </c>
      <c r="N11">
        <v>1.12E-2</v>
      </c>
      <c r="O11">
        <v>1.1584152730192669</v>
      </c>
      <c r="P11">
        <v>1.166939834606942</v>
      </c>
      <c r="Q11">
        <v>1.1682225458159641</v>
      </c>
      <c r="R11">
        <v>1.1734774064653939</v>
      </c>
      <c r="S11">
        <v>1.1895553682703319</v>
      </c>
      <c r="T11">
        <v>1.189607661783243</v>
      </c>
      <c r="U11">
        <v>1.1896388195819489</v>
      </c>
      <c r="V11">
        <v>1.1896388195819489</v>
      </c>
    </row>
    <row r="12" spans="1:22" ht="15" customHeight="1" x14ac:dyDescent="0.25">
      <c r="A12" s="123"/>
      <c r="B12" s="3">
        <f t="shared" si="0"/>
        <v>9</v>
      </c>
      <c r="C12" s="3" t="s">
        <v>40</v>
      </c>
      <c r="D12" s="3">
        <v>6.5</v>
      </c>
      <c r="E12" s="3"/>
      <c r="F12" s="3"/>
      <c r="G12">
        <v>3.1800000000000002E-2</v>
      </c>
      <c r="H12">
        <v>0.1303</v>
      </c>
      <c r="I12">
        <v>3.8800000000000001E-2</v>
      </c>
      <c r="J12">
        <v>6.4000000000000003E-3</v>
      </c>
      <c r="K12">
        <v>0.109</v>
      </c>
      <c r="L12">
        <v>0.33050000000000002</v>
      </c>
      <c r="M12">
        <v>7.5899999999999995E-2</v>
      </c>
      <c r="N12">
        <v>2.86E-2</v>
      </c>
      <c r="O12">
        <v>1.405369532267243</v>
      </c>
      <c r="P12">
        <v>1.4054158915995101</v>
      </c>
      <c r="Q12">
        <v>1.405857829988119</v>
      </c>
      <c r="R12">
        <v>1.4170536216286791</v>
      </c>
      <c r="S12">
        <v>1.425385077025741</v>
      </c>
      <c r="T12">
        <v>1.4263512482152121</v>
      </c>
      <c r="U12">
        <v>1.4264304272952719</v>
      </c>
      <c r="V12">
        <v>1.4264304272952719</v>
      </c>
    </row>
    <row r="13" spans="1:22" ht="15" customHeight="1" x14ac:dyDescent="0.25">
      <c r="A13" s="119"/>
      <c r="B13" s="120"/>
      <c r="C13" s="120"/>
      <c r="D13" s="121"/>
      <c r="E13" s="4" t="s">
        <v>150</v>
      </c>
      <c r="F13" s="4"/>
    </row>
    <row r="14" spans="1:22" ht="15" customHeight="1" x14ac:dyDescent="0.25">
      <c r="A14" s="122" t="s">
        <v>124</v>
      </c>
      <c r="B14" s="3">
        <f>B12+1</f>
        <v>10</v>
      </c>
      <c r="C14" s="3" t="s">
        <v>57</v>
      </c>
      <c r="D14" s="3">
        <v>11.5</v>
      </c>
      <c r="E14" s="3"/>
      <c r="F14" s="3"/>
      <c r="G14">
        <v>2.0000000000000001E-4</v>
      </c>
      <c r="H14">
        <v>0.16189999999999999</v>
      </c>
      <c r="I14">
        <v>4.3E-3</v>
      </c>
      <c r="J14">
        <v>4.19E-2</v>
      </c>
      <c r="K14">
        <v>6.9400000000000003E-2</v>
      </c>
      <c r="L14">
        <v>0.30719999999999997</v>
      </c>
      <c r="M14">
        <v>0.1094</v>
      </c>
      <c r="N14">
        <v>6.5799999999999997E-2</v>
      </c>
      <c r="O14">
        <v>0.9563755616894587</v>
      </c>
      <c r="P14">
        <v>0.95746041658828718</v>
      </c>
      <c r="Q14">
        <v>0.98220588426906719</v>
      </c>
      <c r="R14">
        <v>1.054417964094865</v>
      </c>
      <c r="S14">
        <v>1.055971650107981</v>
      </c>
      <c r="T14">
        <v>1.0559801892094449</v>
      </c>
      <c r="U14">
        <v>1.0559853230916889</v>
      </c>
      <c r="V14">
        <v>1.0559853230916889</v>
      </c>
    </row>
    <row r="15" spans="1:22" ht="15" customHeight="1" x14ac:dyDescent="0.25">
      <c r="A15" s="123"/>
      <c r="B15" s="3">
        <f t="shared" ref="B15:B22" si="1">B14+1</f>
        <v>11</v>
      </c>
      <c r="C15" s="3" t="s">
        <v>25</v>
      </c>
      <c r="D15" s="3">
        <v>20</v>
      </c>
      <c r="E15" s="3"/>
      <c r="F15" s="3"/>
      <c r="G15">
        <v>1.5800000000000002E-2</v>
      </c>
      <c r="H15">
        <v>0.17780000000000001</v>
      </c>
      <c r="I15">
        <v>1.52E-2</v>
      </c>
      <c r="J15">
        <v>5.8200000000000002E-2</v>
      </c>
      <c r="K15">
        <v>6.6299999999999998E-2</v>
      </c>
      <c r="L15">
        <v>0.31109999999999999</v>
      </c>
      <c r="M15">
        <v>0.1394</v>
      </c>
      <c r="N15">
        <v>9.6500000000000002E-2</v>
      </c>
      <c r="O15">
        <v>1.3937286813698131</v>
      </c>
      <c r="P15">
        <v>1.4056226732615931</v>
      </c>
      <c r="Q15">
        <v>1.4188462465624729</v>
      </c>
      <c r="R15">
        <v>1.4504959829446431</v>
      </c>
      <c r="S15">
        <v>1.4617799663460691</v>
      </c>
      <c r="T15">
        <v>1.461851273636787</v>
      </c>
      <c r="U15">
        <v>1.4618744355291551</v>
      </c>
      <c r="V15">
        <v>1.4618744355291551</v>
      </c>
    </row>
    <row r="16" spans="1:22" ht="15" customHeight="1" x14ac:dyDescent="0.25">
      <c r="A16" s="123"/>
      <c r="B16" s="3">
        <f t="shared" si="1"/>
        <v>12</v>
      </c>
      <c r="C16" s="3" t="s">
        <v>19</v>
      </c>
      <c r="D16" s="3">
        <v>5.5</v>
      </c>
      <c r="E16" s="3"/>
      <c r="F16" s="3"/>
      <c r="G16">
        <v>3.2000000000000002E-3</v>
      </c>
      <c r="H16">
        <v>0.15890000000000001</v>
      </c>
      <c r="I16">
        <v>2.5000000000000001E-3</v>
      </c>
      <c r="J16">
        <v>4.1500000000000002E-2</v>
      </c>
      <c r="K16">
        <v>6.25E-2</v>
      </c>
      <c r="L16">
        <v>0.29599999999999999</v>
      </c>
      <c r="M16">
        <v>0.12670000000000001</v>
      </c>
      <c r="N16">
        <v>8.3900000000000002E-2</v>
      </c>
      <c r="O16">
        <v>1.237533670867722</v>
      </c>
      <c r="P16">
        <v>1.2442568533529199</v>
      </c>
      <c r="Q16">
        <v>1.2627679839836701</v>
      </c>
      <c r="R16">
        <v>1.288960339894847</v>
      </c>
      <c r="S16">
        <v>1.2944866140609841</v>
      </c>
      <c r="T16">
        <v>1.295711209351966</v>
      </c>
      <c r="U16">
        <v>1.2957967600391409</v>
      </c>
      <c r="V16">
        <v>1.2957967600391409</v>
      </c>
    </row>
    <row r="17" spans="1:22" ht="15" customHeight="1" x14ac:dyDescent="0.25">
      <c r="A17" s="123"/>
      <c r="B17" s="3">
        <f t="shared" si="1"/>
        <v>13</v>
      </c>
      <c r="C17" s="3" t="s">
        <v>17</v>
      </c>
      <c r="D17" s="3">
        <v>7</v>
      </c>
      <c r="E17" s="3"/>
      <c r="F17" s="3"/>
      <c r="G17">
        <v>4.0000000000000002E-4</v>
      </c>
      <c r="H17">
        <v>0.16209999999999999</v>
      </c>
      <c r="I17">
        <v>8.6E-3</v>
      </c>
      <c r="J17">
        <v>3.85E-2</v>
      </c>
      <c r="K17">
        <v>4.9700000000000001E-2</v>
      </c>
      <c r="L17">
        <v>0.29580000000000001</v>
      </c>
      <c r="M17">
        <v>0.13139999999999999</v>
      </c>
      <c r="N17">
        <v>8.8999999999999996E-2</v>
      </c>
      <c r="O17">
        <v>1.3851127248313111</v>
      </c>
      <c r="P17">
        <v>1.386560478362401</v>
      </c>
      <c r="Q17">
        <v>1.3957725056997481</v>
      </c>
      <c r="R17">
        <v>1.397863699718239</v>
      </c>
      <c r="S17">
        <v>1.399323783991798</v>
      </c>
      <c r="T17">
        <v>1.40104435040403</v>
      </c>
      <c r="U17">
        <v>1.4010462875423051</v>
      </c>
      <c r="V17">
        <v>1.4010462875423051</v>
      </c>
    </row>
    <row r="18" spans="1:22" ht="15" customHeight="1" x14ac:dyDescent="0.25">
      <c r="A18" s="123"/>
      <c r="B18" s="3">
        <f t="shared" si="1"/>
        <v>14</v>
      </c>
      <c r="C18" s="3" t="s">
        <v>47</v>
      </c>
      <c r="D18" s="3">
        <v>5.5</v>
      </c>
      <c r="E18" s="3"/>
      <c r="F18" s="3"/>
      <c r="G18">
        <v>5.3E-3</v>
      </c>
      <c r="H18">
        <v>0.1673</v>
      </c>
      <c r="I18">
        <v>6.3E-3</v>
      </c>
      <c r="J18">
        <v>4.9299999999999997E-2</v>
      </c>
      <c r="K18">
        <v>8.6800000000000002E-2</v>
      </c>
      <c r="L18">
        <v>0.34160000000000001</v>
      </c>
      <c r="M18">
        <v>0.14180000000000001</v>
      </c>
      <c r="N18">
        <v>0.10050000000000001</v>
      </c>
      <c r="O18">
        <v>1.65476541535196</v>
      </c>
      <c r="P18">
        <v>1.6564473849576611</v>
      </c>
      <c r="Q18">
        <v>1.656450909329626</v>
      </c>
      <c r="R18">
        <v>1.661865247601279</v>
      </c>
      <c r="S18">
        <v>1.6657328819685391</v>
      </c>
      <c r="T18">
        <v>1.665736027141252</v>
      </c>
      <c r="U18">
        <v>1.665744076009716</v>
      </c>
      <c r="V18">
        <v>1.665744076009716</v>
      </c>
    </row>
    <row r="19" spans="1:22" ht="15" customHeight="1" x14ac:dyDescent="0.25">
      <c r="A19" s="123"/>
      <c r="B19" s="3">
        <f t="shared" si="1"/>
        <v>15</v>
      </c>
      <c r="C19" s="3" t="s">
        <v>36</v>
      </c>
      <c r="D19" s="3">
        <v>13</v>
      </c>
      <c r="E19" s="3"/>
      <c r="F19" s="3"/>
      <c r="G19">
        <v>6.4999999999999997E-3</v>
      </c>
      <c r="H19">
        <v>0.16850000000000001</v>
      </c>
      <c r="I19">
        <v>6.8999999999999999E-3</v>
      </c>
      <c r="J19">
        <v>4.9299999999999997E-2</v>
      </c>
      <c r="K19">
        <v>6.4000000000000001E-2</v>
      </c>
      <c r="L19">
        <v>0.29630000000000001</v>
      </c>
      <c r="M19">
        <v>0.1389</v>
      </c>
      <c r="N19">
        <v>9.7100000000000006E-2</v>
      </c>
      <c r="O19">
        <v>1.536355153483981</v>
      </c>
      <c r="P19">
        <v>1.5363675151763789</v>
      </c>
      <c r="Q19">
        <v>1.543301349982491</v>
      </c>
      <c r="R19">
        <v>1.545814272079066</v>
      </c>
      <c r="S19">
        <v>1.5579902484441861</v>
      </c>
      <c r="T19">
        <v>1.558002798580137</v>
      </c>
      <c r="U19">
        <v>1.5580105560028279</v>
      </c>
      <c r="V19">
        <v>1.5580105560028279</v>
      </c>
    </row>
    <row r="20" spans="1:22" ht="15" customHeight="1" x14ac:dyDescent="0.25">
      <c r="A20" s="123"/>
      <c r="B20" s="3">
        <f t="shared" si="1"/>
        <v>16</v>
      </c>
      <c r="C20" s="3" t="s">
        <v>27</v>
      </c>
      <c r="D20" s="3">
        <v>12</v>
      </c>
      <c r="E20" s="3"/>
      <c r="F20" s="3"/>
      <c r="G20">
        <v>9.9000000000000008E-3</v>
      </c>
      <c r="H20">
        <v>0.1719</v>
      </c>
      <c r="I20">
        <v>8.9999999999999993E-3</v>
      </c>
      <c r="J20">
        <v>5.0299999999999997E-2</v>
      </c>
      <c r="K20">
        <v>3.2099999999999997E-2</v>
      </c>
      <c r="L20">
        <v>0.28699999999999998</v>
      </c>
      <c r="M20">
        <v>9.8100000000000007E-2</v>
      </c>
      <c r="N20">
        <v>6.0100000000000001E-2</v>
      </c>
      <c r="O20">
        <v>1.216380479012009</v>
      </c>
      <c r="P20">
        <v>1.228983126229815</v>
      </c>
      <c r="Q20">
        <v>1.233408793714017</v>
      </c>
      <c r="R20">
        <v>1.236044599230834</v>
      </c>
      <c r="S20">
        <v>1.238776591990745</v>
      </c>
      <c r="T20">
        <v>1.2407193216251049</v>
      </c>
      <c r="U20">
        <v>1.240776569820083</v>
      </c>
      <c r="V20">
        <v>1.240776569820083</v>
      </c>
    </row>
    <row r="21" spans="1:22" ht="15" customHeight="1" x14ac:dyDescent="0.25">
      <c r="A21" s="123"/>
      <c r="B21" s="3">
        <f t="shared" si="1"/>
        <v>17</v>
      </c>
      <c r="C21" s="3" t="s">
        <v>18</v>
      </c>
      <c r="D21" s="3">
        <v>15</v>
      </c>
      <c r="E21" s="3"/>
      <c r="F21" s="3"/>
      <c r="G21">
        <v>1.6500000000000001E-2</v>
      </c>
      <c r="H21">
        <v>0.17849999999999999</v>
      </c>
      <c r="I21">
        <v>1.52E-2</v>
      </c>
      <c r="J21">
        <v>5.8000000000000003E-2</v>
      </c>
      <c r="K21">
        <v>7.9799999999999996E-2</v>
      </c>
      <c r="L21">
        <v>0.32050000000000001</v>
      </c>
      <c r="M21">
        <v>0.16309999999999999</v>
      </c>
      <c r="N21">
        <v>0.1207</v>
      </c>
      <c r="O21">
        <v>1.848615919004762</v>
      </c>
      <c r="P21">
        <v>1.8657307485076049</v>
      </c>
      <c r="Q21">
        <v>1.868761300442642</v>
      </c>
      <c r="R21">
        <v>1.8687617297158181</v>
      </c>
      <c r="S21">
        <v>1.871378151633488</v>
      </c>
      <c r="T21">
        <v>1.87226616196375</v>
      </c>
      <c r="U21">
        <v>1.8722839997097549</v>
      </c>
      <c r="V21">
        <v>1.8722839997097549</v>
      </c>
    </row>
    <row r="22" spans="1:22" ht="15" customHeight="1" x14ac:dyDescent="0.25">
      <c r="A22" s="123"/>
      <c r="B22" s="3">
        <f t="shared" si="1"/>
        <v>18</v>
      </c>
      <c r="C22" s="3" t="s">
        <v>47</v>
      </c>
      <c r="D22" s="3">
        <v>6</v>
      </c>
      <c r="E22" s="3"/>
      <c r="F22" s="3"/>
      <c r="G22">
        <v>1.6000000000000001E-3</v>
      </c>
      <c r="H22">
        <v>0.1636</v>
      </c>
      <c r="I22">
        <v>3.5999999999999999E-3</v>
      </c>
      <c r="J22">
        <v>4.5100000000000001E-2</v>
      </c>
      <c r="K22">
        <v>0.34870000000000001</v>
      </c>
      <c r="L22">
        <v>0.59619999999999995</v>
      </c>
      <c r="M22">
        <v>0.15720000000000001</v>
      </c>
      <c r="N22">
        <v>0.1143</v>
      </c>
      <c r="O22">
        <v>1.8274300331606981</v>
      </c>
      <c r="P22">
        <v>1.832383101423888</v>
      </c>
      <c r="Q22">
        <v>1.9310067146762231</v>
      </c>
      <c r="R22">
        <v>2.010575165770681</v>
      </c>
      <c r="S22">
        <v>2.0158474266927011</v>
      </c>
      <c r="T22">
        <v>2.0161887033729768</v>
      </c>
      <c r="U22">
        <v>2.0161935590975681</v>
      </c>
      <c r="V22">
        <v>2.0161935590975681</v>
      </c>
    </row>
    <row r="23" spans="1:22" ht="15" customHeight="1" x14ac:dyDescent="0.25">
      <c r="A23" s="119"/>
      <c r="B23" s="120"/>
      <c r="C23" s="120"/>
      <c r="D23" s="121"/>
      <c r="E23" s="4" t="s">
        <v>104</v>
      </c>
      <c r="F23" s="4"/>
    </row>
    <row r="24" spans="1:22" ht="15" customHeight="1" x14ac:dyDescent="0.25">
      <c r="A24" s="122" t="s">
        <v>124</v>
      </c>
      <c r="B24" s="3">
        <f>B22+1</f>
        <v>19</v>
      </c>
      <c r="C24" s="3" t="s">
        <v>45</v>
      </c>
      <c r="D24" s="3">
        <v>22.5</v>
      </c>
      <c r="E24" s="3"/>
      <c r="F24" s="3"/>
      <c r="G24">
        <v>2.7000000000000001E-3</v>
      </c>
      <c r="H24">
        <v>0.16470000000000001</v>
      </c>
      <c r="I24">
        <v>5.1000000000000004E-3</v>
      </c>
      <c r="J24">
        <v>4.3900000000000002E-2</v>
      </c>
      <c r="K24">
        <v>6.4799999999999996E-2</v>
      </c>
      <c r="L24">
        <v>0.29470000000000002</v>
      </c>
      <c r="M24">
        <v>6.9900000000000004E-2</v>
      </c>
      <c r="N24">
        <v>3.7999999999999999E-2</v>
      </c>
      <c r="O24">
        <v>0.82108049549510065</v>
      </c>
      <c r="P24">
        <v>0.95826591939584604</v>
      </c>
      <c r="Q24">
        <v>0.97094888009872293</v>
      </c>
      <c r="R24">
        <v>1.0127103818242671</v>
      </c>
      <c r="S24">
        <v>1.0138817101310951</v>
      </c>
      <c r="T24">
        <v>1.0146447491143931</v>
      </c>
      <c r="U24">
        <v>1.014803129616251</v>
      </c>
      <c r="V24">
        <v>1.014803129616251</v>
      </c>
    </row>
    <row r="25" spans="1:22" ht="15" customHeight="1" x14ac:dyDescent="0.25">
      <c r="A25" s="123"/>
      <c r="B25" s="3">
        <f t="shared" ref="B25:B32" si="2">B24+1</f>
        <v>20</v>
      </c>
      <c r="C25" s="3" t="s">
        <v>19</v>
      </c>
      <c r="D25" s="3">
        <v>7</v>
      </c>
      <c r="E25" s="3"/>
      <c r="F25" s="3"/>
      <c r="G25">
        <v>5.9999999999999995E-4</v>
      </c>
      <c r="H25">
        <v>0.16159999999999999</v>
      </c>
      <c r="I25">
        <v>5.1000000000000004E-3</v>
      </c>
      <c r="J25">
        <v>4.0899999999999999E-2</v>
      </c>
      <c r="K25">
        <v>7.9000000000000001E-2</v>
      </c>
      <c r="L25">
        <v>0.3327</v>
      </c>
      <c r="M25">
        <v>9.5699999999999993E-2</v>
      </c>
      <c r="N25">
        <v>5.8799999999999998E-2</v>
      </c>
      <c r="O25">
        <v>1.2398427824834199</v>
      </c>
      <c r="P25">
        <v>1.2935408064471161</v>
      </c>
      <c r="Q25">
        <v>1.2948420366682429</v>
      </c>
      <c r="R25">
        <v>1.3004253000173001</v>
      </c>
      <c r="S25">
        <v>1.3015676575844921</v>
      </c>
      <c r="T25">
        <v>1.3021712241222181</v>
      </c>
      <c r="U25">
        <v>1.3021793873023331</v>
      </c>
      <c r="V25">
        <v>1.3021793873023331</v>
      </c>
    </row>
    <row r="26" spans="1:22" ht="15" customHeight="1" x14ac:dyDescent="0.25">
      <c r="A26" s="123"/>
      <c r="B26" s="3">
        <f t="shared" si="2"/>
        <v>21</v>
      </c>
      <c r="C26" s="3" t="s">
        <v>23</v>
      </c>
      <c r="D26" s="3">
        <v>5</v>
      </c>
      <c r="E26" s="3"/>
      <c r="F26" s="3"/>
      <c r="G26">
        <v>7.7000000000000002E-3</v>
      </c>
      <c r="H26">
        <v>0.1545</v>
      </c>
      <c r="I26">
        <v>0.01</v>
      </c>
      <c r="J26">
        <v>3.4000000000000002E-2</v>
      </c>
      <c r="K26">
        <v>6.7400000000000002E-2</v>
      </c>
      <c r="L26">
        <v>0.31990000000000002</v>
      </c>
      <c r="M26">
        <v>0.10979999999999999</v>
      </c>
      <c r="N26">
        <v>7.1099999999999997E-2</v>
      </c>
      <c r="O26">
        <v>1.357133924628583</v>
      </c>
      <c r="P26">
        <v>1.4291919103894319</v>
      </c>
      <c r="Q26">
        <v>1.4291997499823701</v>
      </c>
      <c r="R26">
        <v>1.4314324327538019</v>
      </c>
      <c r="S26">
        <v>1.4329831724369051</v>
      </c>
      <c r="T26">
        <v>1.4329917536810399</v>
      </c>
      <c r="U26">
        <v>1.433081493418227</v>
      </c>
      <c r="V26">
        <v>1.433081493418227</v>
      </c>
    </row>
    <row r="27" spans="1:22" ht="15" customHeight="1" x14ac:dyDescent="0.25">
      <c r="A27" s="123"/>
      <c r="B27" s="3">
        <f t="shared" si="2"/>
        <v>22</v>
      </c>
      <c r="C27" s="3" t="s">
        <v>23</v>
      </c>
      <c r="D27" s="3">
        <v>5</v>
      </c>
      <c r="E27" s="3"/>
      <c r="F27" s="3"/>
      <c r="G27">
        <v>1.1299999999999999E-2</v>
      </c>
      <c r="H27">
        <v>0.15079999999999999</v>
      </c>
      <c r="I27">
        <v>2.24E-2</v>
      </c>
      <c r="J27">
        <v>2.35E-2</v>
      </c>
      <c r="K27">
        <v>7.3899999999999993E-2</v>
      </c>
      <c r="L27">
        <v>0.32119999999999999</v>
      </c>
      <c r="M27">
        <v>0.1026</v>
      </c>
      <c r="N27">
        <v>6.3500000000000001E-2</v>
      </c>
      <c r="O27">
        <v>1.2213894198343269</v>
      </c>
      <c r="P27">
        <v>1.329624705080438</v>
      </c>
      <c r="Q27">
        <v>1.329860140869779</v>
      </c>
      <c r="R27">
        <v>1.3379568158449751</v>
      </c>
      <c r="S27">
        <v>1.3387005277735891</v>
      </c>
      <c r="T27">
        <v>1.3429602297947489</v>
      </c>
      <c r="U27">
        <v>1.342995393658251</v>
      </c>
      <c r="V27">
        <v>1.342995393658251</v>
      </c>
    </row>
    <row r="28" spans="1:22" ht="15" customHeight="1" x14ac:dyDescent="0.25">
      <c r="A28" s="123"/>
      <c r="B28" s="3">
        <f t="shared" si="2"/>
        <v>23</v>
      </c>
      <c r="C28" s="3" t="s">
        <v>71</v>
      </c>
      <c r="D28" s="3">
        <v>11</v>
      </c>
      <c r="E28" s="3"/>
      <c r="F28" s="3"/>
      <c r="G28">
        <v>2.2800000000000001E-2</v>
      </c>
      <c r="H28">
        <v>0.13919999999999999</v>
      </c>
      <c r="I28">
        <v>2.8000000000000001E-2</v>
      </c>
      <c r="J28">
        <v>1.6199999999999999E-2</v>
      </c>
      <c r="K28">
        <v>7.6399999999999996E-2</v>
      </c>
      <c r="L28">
        <v>0.3226</v>
      </c>
      <c r="M28">
        <v>0.1217</v>
      </c>
      <c r="N28">
        <v>8.1699999999999995E-2</v>
      </c>
      <c r="O28">
        <v>1.5599954997389189</v>
      </c>
      <c r="P28">
        <v>1.662706002163757</v>
      </c>
      <c r="Q28">
        <v>1.663608611837597</v>
      </c>
      <c r="R28">
        <v>1.6644016868887881</v>
      </c>
      <c r="S28">
        <v>1.667285454265929</v>
      </c>
      <c r="T28">
        <v>1.6675280494949649</v>
      </c>
      <c r="U28">
        <v>1.6675392300229119</v>
      </c>
      <c r="V28">
        <v>1.6675392300229119</v>
      </c>
    </row>
    <row r="29" spans="1:22" ht="15" customHeight="1" x14ac:dyDescent="0.25">
      <c r="A29" s="123"/>
      <c r="B29" s="3">
        <f t="shared" si="2"/>
        <v>24</v>
      </c>
      <c r="C29" s="3" t="s">
        <v>22</v>
      </c>
      <c r="D29" s="3">
        <v>5</v>
      </c>
      <c r="E29" s="3"/>
      <c r="F29" s="3"/>
      <c r="G29">
        <v>3.6400000000000002E-2</v>
      </c>
      <c r="H29">
        <v>0.12570000000000001</v>
      </c>
      <c r="I29">
        <v>3.5000000000000003E-2</v>
      </c>
      <c r="J29">
        <v>0.01</v>
      </c>
      <c r="K29">
        <v>7.3700000000000002E-2</v>
      </c>
      <c r="L29">
        <v>0.2964</v>
      </c>
      <c r="M29">
        <v>0.1179</v>
      </c>
      <c r="N29">
        <v>7.6799999999999993E-2</v>
      </c>
      <c r="O29">
        <v>1.4673487740296529</v>
      </c>
      <c r="P29">
        <v>1.640458673350851</v>
      </c>
      <c r="Q29">
        <v>1.642473953489747</v>
      </c>
      <c r="R29">
        <v>1.6425562347987619</v>
      </c>
      <c r="S29">
        <v>1.6442118901153679</v>
      </c>
      <c r="T29">
        <v>1.6477843294755301</v>
      </c>
      <c r="U29">
        <v>1.6477872913512881</v>
      </c>
      <c r="V29">
        <v>1.6477872913512881</v>
      </c>
    </row>
    <row r="30" spans="1:22" ht="15" customHeight="1" x14ac:dyDescent="0.25">
      <c r="A30" s="123"/>
      <c r="B30" s="3">
        <f t="shared" si="2"/>
        <v>25</v>
      </c>
      <c r="C30" s="3" t="s">
        <v>20</v>
      </c>
      <c r="D30" s="3">
        <v>14</v>
      </c>
      <c r="E30" s="3"/>
      <c r="F30" s="3"/>
      <c r="G30">
        <v>5.1999999999999998E-3</v>
      </c>
      <c r="H30">
        <v>0.16719999999999999</v>
      </c>
      <c r="I30">
        <v>5.4000000000000003E-3</v>
      </c>
      <c r="J30">
        <v>4.58E-2</v>
      </c>
      <c r="K30">
        <v>6.3500000000000001E-2</v>
      </c>
      <c r="L30">
        <v>0.31419999999999998</v>
      </c>
      <c r="M30">
        <v>6.7599999999999993E-2</v>
      </c>
      <c r="N30">
        <v>2.86E-2</v>
      </c>
      <c r="O30">
        <v>0.76766897707170567</v>
      </c>
      <c r="P30">
        <v>0.77165837175469354</v>
      </c>
      <c r="Q30">
        <v>0.77438771310970167</v>
      </c>
      <c r="R30">
        <v>0.78078511808446538</v>
      </c>
      <c r="S30">
        <v>0.79686392040244813</v>
      </c>
      <c r="T30">
        <v>0.79964718169144167</v>
      </c>
      <c r="U30">
        <v>0.79973897535904803</v>
      </c>
      <c r="V30">
        <v>0.79973897535904803</v>
      </c>
    </row>
    <row r="31" spans="1:22" ht="15" customHeight="1" x14ac:dyDescent="0.25">
      <c r="A31" s="123"/>
      <c r="B31" s="3">
        <f t="shared" si="2"/>
        <v>26</v>
      </c>
      <c r="C31" s="3" t="s">
        <v>101</v>
      </c>
      <c r="D31" s="3">
        <v>19</v>
      </c>
      <c r="E31" s="3"/>
      <c r="F31" s="3"/>
      <c r="G31">
        <v>3.0800000000000001E-2</v>
      </c>
      <c r="H31">
        <v>0.13170000000000001</v>
      </c>
      <c r="I31">
        <v>2.87E-2</v>
      </c>
      <c r="J31">
        <v>1.52E-2</v>
      </c>
      <c r="K31">
        <v>7.46E-2</v>
      </c>
      <c r="L31">
        <v>0.29970000000000002</v>
      </c>
      <c r="M31">
        <v>6.9099999999999995E-2</v>
      </c>
      <c r="N31">
        <v>2.18E-2</v>
      </c>
      <c r="O31">
        <v>1.2022713941782941</v>
      </c>
      <c r="P31">
        <v>1.2023846708676129</v>
      </c>
      <c r="Q31">
        <v>1.205273324400808</v>
      </c>
      <c r="R31">
        <v>1.2187455038734469</v>
      </c>
      <c r="S31">
        <v>1.218974103546858</v>
      </c>
      <c r="T31">
        <v>1.2197650605898489</v>
      </c>
      <c r="U31">
        <v>1.22176325540384</v>
      </c>
      <c r="V31">
        <v>1.22176325540384</v>
      </c>
    </row>
    <row r="32" spans="1:22" ht="15" customHeight="1" x14ac:dyDescent="0.25">
      <c r="A32" s="123"/>
      <c r="B32" s="3">
        <f t="shared" si="2"/>
        <v>27</v>
      </c>
      <c r="C32" s="3" t="s">
        <v>151</v>
      </c>
      <c r="D32" s="3">
        <v>16</v>
      </c>
      <c r="E32" s="3"/>
      <c r="F32" s="3"/>
      <c r="G32">
        <v>3.0300000000000001E-2</v>
      </c>
      <c r="H32">
        <v>0.1318</v>
      </c>
      <c r="I32">
        <v>3.2899999999999999E-2</v>
      </c>
      <c r="J32">
        <v>1.09E-2</v>
      </c>
      <c r="K32">
        <v>9.2200000000000004E-2</v>
      </c>
      <c r="L32">
        <v>0.31509999999999999</v>
      </c>
      <c r="M32">
        <v>0.13719999999999999</v>
      </c>
      <c r="N32">
        <v>9.2999999999999999E-2</v>
      </c>
      <c r="O32">
        <v>1.6419589936271779</v>
      </c>
      <c r="P32">
        <v>1.6550745781410729</v>
      </c>
      <c r="Q32">
        <v>1.655833127745119</v>
      </c>
      <c r="R32">
        <v>1.6560788999259211</v>
      </c>
      <c r="S32">
        <v>1.66095721732553</v>
      </c>
      <c r="T32">
        <v>1.6611331797282041</v>
      </c>
      <c r="U32">
        <v>1.6611335481919021</v>
      </c>
      <c r="V32">
        <v>1.6611335481919021</v>
      </c>
    </row>
    <row r="33" spans="1:22" ht="15" customHeight="1" x14ac:dyDescent="0.25">
      <c r="A33" s="119"/>
      <c r="B33" s="120"/>
      <c r="C33" s="120"/>
      <c r="D33" s="121"/>
      <c r="E33" s="4" t="s">
        <v>104</v>
      </c>
      <c r="F33" s="4"/>
    </row>
    <row r="34" spans="1:22" ht="15" customHeight="1" x14ac:dyDescent="0.25">
      <c r="A34" s="122" t="s">
        <v>124</v>
      </c>
      <c r="B34" s="3">
        <f>B32+1</f>
        <v>28</v>
      </c>
      <c r="C34" s="3" t="s">
        <v>117</v>
      </c>
      <c r="D34" s="3">
        <v>0</v>
      </c>
      <c r="E34" s="3"/>
      <c r="F34" s="3"/>
      <c r="G34">
        <v>2.18E-2</v>
      </c>
      <c r="H34">
        <v>0.14019999999999999</v>
      </c>
      <c r="I34">
        <v>1.8599999999999998E-2</v>
      </c>
      <c r="J34">
        <v>2.5600000000000001E-2</v>
      </c>
      <c r="K34">
        <v>6.5299999999999997E-2</v>
      </c>
      <c r="L34">
        <v>0.29830000000000001</v>
      </c>
      <c r="M34">
        <v>0.16</v>
      </c>
      <c r="N34">
        <v>0.1144</v>
      </c>
      <c r="O34">
        <v>1.5699131258151371</v>
      </c>
      <c r="P34">
        <v>1.5806041966553139</v>
      </c>
      <c r="Q34">
        <v>1.605042774195061</v>
      </c>
      <c r="R34">
        <v>1.6098061824120919</v>
      </c>
      <c r="S34">
        <v>1.6104131199110969</v>
      </c>
      <c r="T34">
        <v>1.6136948995901279</v>
      </c>
      <c r="U34">
        <v>1.61370140826314</v>
      </c>
      <c r="V34">
        <v>1.61370140826314</v>
      </c>
    </row>
    <row r="35" spans="1:22" ht="15" customHeight="1" x14ac:dyDescent="0.25">
      <c r="A35" s="123"/>
      <c r="B35" s="3">
        <f t="shared" ref="B35:B42" si="3">B34+1</f>
        <v>29</v>
      </c>
      <c r="C35" s="3" t="s">
        <v>50</v>
      </c>
      <c r="D35" s="3">
        <v>1</v>
      </c>
      <c r="E35" s="3"/>
      <c r="F35" s="3"/>
      <c r="G35">
        <v>3.8999999999999998E-3</v>
      </c>
      <c r="H35">
        <v>0.15820000000000001</v>
      </c>
      <c r="I35">
        <v>2.5999999999999999E-3</v>
      </c>
      <c r="J35">
        <v>4.1599999999999998E-2</v>
      </c>
      <c r="K35">
        <v>7.6999999999999999E-2</v>
      </c>
      <c r="L35">
        <v>0.32590000000000002</v>
      </c>
      <c r="M35">
        <v>0.15559999999999999</v>
      </c>
      <c r="N35">
        <v>0.1109</v>
      </c>
      <c r="O35">
        <v>1.495608192602113</v>
      </c>
      <c r="P35">
        <v>1.534937730961069</v>
      </c>
      <c r="Q35">
        <v>1.540949633327372</v>
      </c>
      <c r="R35">
        <v>1.542793933749764</v>
      </c>
      <c r="S35">
        <v>1.543043392927524</v>
      </c>
      <c r="T35">
        <v>1.543299877398244</v>
      </c>
      <c r="U35">
        <v>1.5433031497198351</v>
      </c>
      <c r="V35">
        <v>1.5433031497198351</v>
      </c>
    </row>
    <row r="36" spans="1:22" ht="15" customHeight="1" x14ac:dyDescent="0.25">
      <c r="A36" s="123"/>
      <c r="B36" s="3">
        <f t="shared" si="3"/>
        <v>30</v>
      </c>
      <c r="C36" s="3" t="s">
        <v>21</v>
      </c>
      <c r="D36" s="3">
        <v>12</v>
      </c>
      <c r="E36" s="3"/>
      <c r="F36" s="3"/>
      <c r="G36">
        <v>1.26E-2</v>
      </c>
      <c r="H36">
        <v>0.14960000000000001</v>
      </c>
      <c r="I36">
        <v>1.3299999999999999E-2</v>
      </c>
      <c r="J36">
        <v>3.09E-2</v>
      </c>
      <c r="K36">
        <v>6.3700000000000007E-2</v>
      </c>
      <c r="L36">
        <v>0.30930000000000002</v>
      </c>
      <c r="M36">
        <v>0.15479999999999999</v>
      </c>
      <c r="N36">
        <v>0.1089</v>
      </c>
      <c r="O36">
        <v>1.4455831972644939</v>
      </c>
      <c r="P36">
        <v>1.494909638908545</v>
      </c>
      <c r="Q36">
        <v>1.5156231003459211</v>
      </c>
      <c r="R36">
        <v>1.5226466115522039</v>
      </c>
      <c r="S36">
        <v>1.524499866730139</v>
      </c>
      <c r="T36">
        <v>1.524546176458903</v>
      </c>
      <c r="U36">
        <v>1.524606279638324</v>
      </c>
      <c r="V36">
        <v>1.524606279638324</v>
      </c>
    </row>
    <row r="37" spans="1:22" ht="15" customHeight="1" x14ac:dyDescent="0.25">
      <c r="A37" s="123"/>
      <c r="B37" s="3">
        <f t="shared" si="3"/>
        <v>31</v>
      </c>
      <c r="C37" s="12" t="s">
        <v>47</v>
      </c>
      <c r="D37" s="3">
        <v>5.5</v>
      </c>
      <c r="E37" s="3"/>
      <c r="F37" s="3"/>
      <c r="G37">
        <v>9.1000000000000004E-3</v>
      </c>
      <c r="H37">
        <v>0.153</v>
      </c>
      <c r="I37">
        <v>1.0699999999999999E-2</v>
      </c>
      <c r="J37">
        <v>3.3799999999999997E-2</v>
      </c>
      <c r="K37">
        <v>6.6000000000000003E-2</v>
      </c>
      <c r="L37">
        <v>0.29249999999999998</v>
      </c>
      <c r="M37">
        <v>0.13</v>
      </c>
      <c r="N37">
        <v>8.6599999999999996E-2</v>
      </c>
      <c r="O37">
        <v>1.4053437038168419</v>
      </c>
      <c r="P37">
        <v>1.407254924678379</v>
      </c>
      <c r="Q37">
        <v>1.4109586008419781</v>
      </c>
      <c r="R37">
        <v>1.4174212612083601</v>
      </c>
      <c r="S37">
        <v>1.41767399518435</v>
      </c>
      <c r="T37">
        <v>1.417814349597025</v>
      </c>
      <c r="U37">
        <v>1.417936746774612</v>
      </c>
      <c r="V37">
        <v>1.417936746774612</v>
      </c>
    </row>
    <row r="38" spans="1:22" ht="15" customHeight="1" x14ac:dyDescent="0.25">
      <c r="A38" s="123"/>
      <c r="B38" s="3">
        <f t="shared" si="3"/>
        <v>32</v>
      </c>
      <c r="C38" s="3" t="s">
        <v>17</v>
      </c>
      <c r="D38" s="3">
        <v>6</v>
      </c>
      <c r="E38" s="3"/>
      <c r="F38" s="3"/>
      <c r="G38">
        <v>1.9E-3</v>
      </c>
      <c r="H38">
        <v>0.16039999999999999</v>
      </c>
      <c r="I38">
        <v>4.7999999999999996E-3</v>
      </c>
      <c r="J38">
        <v>4.1200000000000001E-2</v>
      </c>
      <c r="K38">
        <v>5.9799999999999999E-2</v>
      </c>
      <c r="L38">
        <v>0.28970000000000001</v>
      </c>
      <c r="M38">
        <v>0.127</v>
      </c>
      <c r="N38">
        <v>8.3199999999999996E-2</v>
      </c>
      <c r="O38">
        <v>1.2815021719348361</v>
      </c>
      <c r="P38">
        <v>1.2996102933303071</v>
      </c>
      <c r="Q38">
        <v>1.3077317169454401</v>
      </c>
      <c r="R38">
        <v>1.3093236183582091</v>
      </c>
      <c r="S38">
        <v>1.309382239410938</v>
      </c>
      <c r="T38">
        <v>1.3096934803303431</v>
      </c>
      <c r="U38">
        <v>1.3097632510144861</v>
      </c>
      <c r="V38">
        <v>1.3097632510144861</v>
      </c>
    </row>
    <row r="39" spans="1:22" ht="15" customHeight="1" x14ac:dyDescent="0.25">
      <c r="A39" s="123"/>
      <c r="B39" s="3">
        <f t="shared" si="3"/>
        <v>33</v>
      </c>
      <c r="C39" s="3" t="s">
        <v>91</v>
      </c>
      <c r="D39" s="3">
        <v>12.5</v>
      </c>
      <c r="E39" s="3"/>
      <c r="F39" s="3"/>
      <c r="G39">
        <v>7.3000000000000001E-3</v>
      </c>
      <c r="H39">
        <v>0.15479999999999999</v>
      </c>
      <c r="I39">
        <v>1.5800000000000002E-2</v>
      </c>
      <c r="J39">
        <v>3.0599999999999999E-2</v>
      </c>
      <c r="K39">
        <v>4.6100000000000002E-2</v>
      </c>
      <c r="L39">
        <v>0.27779999999999999</v>
      </c>
      <c r="M39">
        <v>0.1177</v>
      </c>
      <c r="N39">
        <v>7.7100000000000002E-2</v>
      </c>
      <c r="O39">
        <v>1.380764444166017</v>
      </c>
      <c r="P39">
        <v>1.4103383730238139</v>
      </c>
      <c r="Q39">
        <v>1.4153656920111779</v>
      </c>
      <c r="R39">
        <v>1.4179078655513131</v>
      </c>
      <c r="S39">
        <v>1.4198837715878629</v>
      </c>
      <c r="T39">
        <v>1.4229255956952089</v>
      </c>
      <c r="U39">
        <v>1.423262893978583</v>
      </c>
      <c r="V39">
        <v>1.423262893978583</v>
      </c>
    </row>
    <row r="40" spans="1:22" ht="15" customHeight="1" x14ac:dyDescent="0.25">
      <c r="A40" s="123"/>
      <c r="B40" s="3">
        <f t="shared" si="3"/>
        <v>34</v>
      </c>
      <c r="C40" s="3" t="s">
        <v>20</v>
      </c>
      <c r="D40" s="3">
        <v>15</v>
      </c>
      <c r="E40" s="5"/>
      <c r="F40" s="5"/>
      <c r="G40">
        <v>1.77E-2</v>
      </c>
      <c r="H40">
        <v>0.14430000000000001</v>
      </c>
      <c r="I40">
        <v>2.1000000000000001E-2</v>
      </c>
      <c r="J40">
        <v>2.3E-2</v>
      </c>
      <c r="K40">
        <v>0.10150000000000001</v>
      </c>
      <c r="L40">
        <v>0.34939999999999999</v>
      </c>
      <c r="M40">
        <v>0.1794</v>
      </c>
      <c r="N40">
        <v>0.1351</v>
      </c>
      <c r="O40">
        <v>1.8595461816691929</v>
      </c>
      <c r="P40">
        <v>1.861601202673689</v>
      </c>
      <c r="Q40">
        <v>1.8643197712439781</v>
      </c>
      <c r="R40">
        <v>1.8666635388675279</v>
      </c>
      <c r="S40">
        <v>1.8882763658336621</v>
      </c>
      <c r="T40">
        <v>1.88854381172246</v>
      </c>
      <c r="U40">
        <v>1.888605950042505</v>
      </c>
      <c r="V40">
        <v>1.888605950042505</v>
      </c>
    </row>
    <row r="41" spans="1:22" ht="15" customHeight="1" x14ac:dyDescent="0.25">
      <c r="A41" s="123"/>
      <c r="B41" s="3">
        <f t="shared" si="3"/>
        <v>35</v>
      </c>
      <c r="C41" s="3" t="s">
        <v>68</v>
      </c>
      <c r="D41" s="3">
        <v>2.5</v>
      </c>
      <c r="E41" s="5"/>
      <c r="F41" s="5"/>
      <c r="G41">
        <v>1.9400000000000001E-2</v>
      </c>
      <c r="H41">
        <v>0.14269999999999999</v>
      </c>
      <c r="I41">
        <v>2.5999999999999999E-2</v>
      </c>
      <c r="J41">
        <v>1.84E-2</v>
      </c>
      <c r="K41">
        <v>6.2E-2</v>
      </c>
      <c r="L41">
        <v>0.28160000000000002</v>
      </c>
      <c r="M41">
        <v>0.14560000000000001</v>
      </c>
      <c r="N41">
        <v>0.1013</v>
      </c>
      <c r="O41">
        <v>1.5398549475357011</v>
      </c>
      <c r="P41">
        <v>1.5410139088104811</v>
      </c>
      <c r="Q41">
        <v>1.5564342185496911</v>
      </c>
      <c r="R41">
        <v>1.558209622002104</v>
      </c>
      <c r="S41">
        <v>1.5582692441920261</v>
      </c>
      <c r="T41">
        <v>1.558938205684427</v>
      </c>
      <c r="U41">
        <v>1.559064444779418</v>
      </c>
      <c r="V41">
        <v>1.559064444779418</v>
      </c>
    </row>
    <row r="42" spans="1:22" ht="15" customHeight="1" x14ac:dyDescent="0.25">
      <c r="A42" s="123"/>
      <c r="B42" s="6">
        <f t="shared" si="3"/>
        <v>36</v>
      </c>
      <c r="C42" s="6" t="s">
        <v>82</v>
      </c>
      <c r="D42" s="6">
        <v>6.5</v>
      </c>
      <c r="E42" s="7"/>
      <c r="F42" s="7"/>
      <c r="G42">
        <v>5.7999999999999996E-3</v>
      </c>
      <c r="H42">
        <v>0.15629999999999999</v>
      </c>
      <c r="I42">
        <v>1.6799999999999999E-2</v>
      </c>
      <c r="J42">
        <v>3.0499999999999999E-2</v>
      </c>
      <c r="K42">
        <v>5.0999999999999997E-2</v>
      </c>
      <c r="L42">
        <v>0.27150000000000002</v>
      </c>
      <c r="M42">
        <v>0.13300000000000001</v>
      </c>
      <c r="N42">
        <v>9.0300000000000005E-2</v>
      </c>
      <c r="O42">
        <v>1.3956720469316419</v>
      </c>
      <c r="P42">
        <v>1.3999570931842129</v>
      </c>
      <c r="Q42">
        <v>1.418201878016107</v>
      </c>
      <c r="R42">
        <v>1.4184601159309209</v>
      </c>
      <c r="S42">
        <v>1.4193427486396359</v>
      </c>
      <c r="T42">
        <v>1.4237711428133899</v>
      </c>
      <c r="U42">
        <v>1.423948648020317</v>
      </c>
      <c r="V42">
        <v>1.423948648020317</v>
      </c>
    </row>
    <row r="43" spans="1:22" ht="15" customHeight="1" x14ac:dyDescent="0.25">
      <c r="A43" s="119"/>
      <c r="B43" s="120"/>
      <c r="C43" s="120"/>
      <c r="D43" s="121"/>
      <c r="E43" s="4"/>
      <c r="F43" s="8"/>
      <c r="G43" s="9"/>
      <c r="H43" s="10"/>
      <c r="I43" s="10"/>
      <c r="J43" s="10"/>
      <c r="K43" s="10"/>
      <c r="L43" s="10"/>
      <c r="M43" s="10"/>
      <c r="N43" s="11"/>
    </row>
  </sheetData>
  <mergeCells count="15">
    <mergeCell ref="O1:V1"/>
    <mergeCell ref="O2:V2"/>
    <mergeCell ref="A33:D33"/>
    <mergeCell ref="A34:A42"/>
    <mergeCell ref="A43:D43"/>
    <mergeCell ref="A4:A12"/>
    <mergeCell ref="A13:D13"/>
    <mergeCell ref="A14:A22"/>
    <mergeCell ref="A23:D23"/>
    <mergeCell ref="A24:A3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3"/>
  <sheetViews>
    <sheetView zoomScale="60" zoomScaleNormal="60" workbookViewId="0">
      <selection activeCell="O1" sqref="O1:V42"/>
    </sheetView>
  </sheetViews>
  <sheetFormatPr baseColWidth="10" defaultColWidth="8.88671875" defaultRowHeight="13.2" x14ac:dyDescent="0.25"/>
  <cols>
    <col min="1" max="1" width="12.5546875" style="15" bestFit="1" customWidth="1"/>
    <col min="2" max="2" width="18.44140625" style="15" bestFit="1" customWidth="1"/>
    <col min="3" max="3" width="10.6640625" style="15" bestFit="1" customWidth="1"/>
    <col min="4" max="4" width="17.33203125" style="15" bestFit="1" customWidth="1"/>
    <col min="5" max="5" width="21" style="15" bestFit="1" customWidth="1"/>
    <col min="6" max="6" width="14.77734375" style="15" bestFit="1" customWidth="1"/>
    <col min="7" max="14" width="13.44140625" style="15" bestFit="1" customWidth="1"/>
  </cols>
  <sheetData>
    <row r="1" spans="1:22" ht="17.399999999999999" customHeight="1" x14ac:dyDescent="0.3">
      <c r="G1" s="124" t="s">
        <v>0</v>
      </c>
      <c r="H1" s="125"/>
      <c r="I1" s="125"/>
      <c r="J1" s="125"/>
      <c r="K1" s="125"/>
      <c r="L1" s="125"/>
      <c r="M1" s="125"/>
      <c r="N1" s="126"/>
      <c r="O1" s="117" t="s">
        <v>1</v>
      </c>
      <c r="P1" s="118"/>
      <c r="Q1" s="118"/>
      <c r="R1" s="118"/>
      <c r="S1" s="118"/>
      <c r="T1" s="118"/>
      <c r="U1" s="118"/>
      <c r="V1" s="118"/>
    </row>
    <row r="2" spans="1:22" ht="17.399999999999999" customHeight="1" x14ac:dyDescent="0.3">
      <c r="G2" s="127" t="s">
        <v>2</v>
      </c>
      <c r="H2" s="121"/>
      <c r="I2" s="128" t="s">
        <v>3</v>
      </c>
      <c r="J2" s="121"/>
      <c r="K2" s="128" t="s">
        <v>4</v>
      </c>
      <c r="L2" s="121"/>
      <c r="M2" s="128" t="s">
        <v>5</v>
      </c>
      <c r="N2" s="121"/>
      <c r="O2" s="117" t="s">
        <v>6</v>
      </c>
      <c r="P2" s="118"/>
      <c r="Q2" s="118"/>
      <c r="R2" s="118"/>
      <c r="S2" s="118"/>
      <c r="T2" s="118"/>
      <c r="U2" s="118"/>
      <c r="V2" s="118"/>
    </row>
    <row r="3" spans="1:22" ht="17.399999999999999" customHeight="1" x14ac:dyDescent="0.3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2" t="s">
        <v>13</v>
      </c>
      <c r="H3" s="1" t="s">
        <v>14</v>
      </c>
      <c r="I3" s="1" t="s">
        <v>13</v>
      </c>
      <c r="J3" s="1" t="s">
        <v>14</v>
      </c>
      <c r="K3" s="1" t="s">
        <v>13</v>
      </c>
      <c r="L3" s="1" t="s">
        <v>14</v>
      </c>
      <c r="M3" s="1" t="s">
        <v>13</v>
      </c>
      <c r="N3" s="1" t="s">
        <v>14</v>
      </c>
      <c r="O3" s="16">
        <v>2</v>
      </c>
      <c r="P3" s="16">
        <v>3</v>
      </c>
      <c r="Q3" s="16">
        <v>4</v>
      </c>
      <c r="R3" s="16">
        <v>5</v>
      </c>
      <c r="S3" s="16">
        <v>6</v>
      </c>
      <c r="T3" s="16">
        <v>7</v>
      </c>
      <c r="U3" s="16">
        <v>8</v>
      </c>
      <c r="V3" s="16">
        <v>9</v>
      </c>
    </row>
    <row r="4" spans="1:22" ht="15" customHeight="1" x14ac:dyDescent="0.25">
      <c r="A4" s="122" t="s">
        <v>152</v>
      </c>
      <c r="B4" s="3">
        <v>1</v>
      </c>
      <c r="C4" s="3" t="s">
        <v>64</v>
      </c>
      <c r="D4" s="3">
        <v>6.5</v>
      </c>
      <c r="E4" s="3"/>
      <c r="F4" s="3"/>
      <c r="G4">
        <v>5.0500001758337021E-2</v>
      </c>
      <c r="H4">
        <v>0.11150000244379039</v>
      </c>
      <c r="I4">
        <v>5.8299999684095383E-2</v>
      </c>
      <c r="J4">
        <v>1.449999958276749E-2</v>
      </c>
      <c r="K4">
        <v>0.14869999885559079</v>
      </c>
      <c r="L4">
        <v>0.21979999542236331</v>
      </c>
      <c r="M4">
        <v>6.7800000309944153E-2</v>
      </c>
      <c r="N4">
        <v>0.1146999970078468</v>
      </c>
      <c r="O4">
        <v>1.0158807369830261</v>
      </c>
      <c r="P4">
        <v>1.160358995508056</v>
      </c>
      <c r="Q4">
        <v>1.18035520779768</v>
      </c>
      <c r="R4">
        <v>1.203029055594498</v>
      </c>
      <c r="S4">
        <v>1.2052711120979831</v>
      </c>
      <c r="T4">
        <v>1.208251179383542</v>
      </c>
      <c r="U4">
        <v>1.2082711176869281</v>
      </c>
      <c r="V4">
        <v>1.2082711176869281</v>
      </c>
    </row>
    <row r="5" spans="1:22" ht="15" customHeight="1" x14ac:dyDescent="0.25">
      <c r="A5" s="123"/>
      <c r="B5" s="3">
        <f t="shared" ref="B5:B12" si="0">B4+1</f>
        <v>2</v>
      </c>
      <c r="C5" s="13" t="s">
        <v>47</v>
      </c>
      <c r="D5" s="3">
        <v>6.5</v>
      </c>
      <c r="E5" s="3"/>
      <c r="F5" s="3"/>
      <c r="G5">
        <v>8.619999885559082E-2</v>
      </c>
      <c r="H5">
        <v>7.590000331401825E-2</v>
      </c>
      <c r="I5">
        <v>0.1155999973416328</v>
      </c>
      <c r="J5">
        <v>7.1999996900558472E-2</v>
      </c>
      <c r="K5">
        <v>0.13490000367164609</v>
      </c>
      <c r="L5">
        <v>0.28479999303817749</v>
      </c>
      <c r="M5">
        <v>6.6100001335144043E-2</v>
      </c>
      <c r="N5">
        <v>0.1134999990463257</v>
      </c>
      <c r="O5">
        <v>1.727172960319233</v>
      </c>
      <c r="P5">
        <v>1.7940679909120569</v>
      </c>
      <c r="Q5">
        <v>1.8010690806827709</v>
      </c>
      <c r="R5">
        <v>1.8045474568559989</v>
      </c>
      <c r="S5">
        <v>1.8067248504213209</v>
      </c>
      <c r="T5">
        <v>1.8068230247904791</v>
      </c>
      <c r="U5">
        <v>1.8068233215206739</v>
      </c>
      <c r="V5">
        <v>1.8068233215206739</v>
      </c>
    </row>
    <row r="6" spans="1:22" ht="15" customHeight="1" x14ac:dyDescent="0.25">
      <c r="A6" s="123"/>
      <c r="B6" s="3">
        <f t="shared" si="0"/>
        <v>3</v>
      </c>
      <c r="C6" s="3" t="s">
        <v>37</v>
      </c>
      <c r="D6" s="3">
        <v>3.5</v>
      </c>
      <c r="E6" s="3"/>
      <c r="F6" s="3"/>
      <c r="G6">
        <v>6.0899998992681503E-2</v>
      </c>
      <c r="H6">
        <v>0.1011999994516373</v>
      </c>
      <c r="I6">
        <v>7.8000001609325409E-2</v>
      </c>
      <c r="J6">
        <v>3.4499999135732651E-2</v>
      </c>
      <c r="K6">
        <v>0.1193000003695488</v>
      </c>
      <c r="L6">
        <v>0.26069998741149902</v>
      </c>
      <c r="M6">
        <v>5.6800000369548798E-2</v>
      </c>
      <c r="N6">
        <v>0.10429999977350229</v>
      </c>
      <c r="O6">
        <v>1.307617759416084</v>
      </c>
      <c r="P6">
        <v>1.395883312406373</v>
      </c>
      <c r="Q6">
        <v>1.4098402418028391</v>
      </c>
      <c r="R6">
        <v>1.415546775673787</v>
      </c>
      <c r="S6">
        <v>1.4157654225380401</v>
      </c>
      <c r="T6">
        <v>1.41613114910905</v>
      </c>
      <c r="U6">
        <v>1.4161313265907389</v>
      </c>
      <c r="V6">
        <v>1.4161313265907389</v>
      </c>
    </row>
    <row r="7" spans="1:22" ht="15" customHeight="1" x14ac:dyDescent="0.25">
      <c r="A7" s="123"/>
      <c r="B7" s="3">
        <f t="shared" si="0"/>
        <v>4</v>
      </c>
      <c r="C7" s="3" t="s">
        <v>45</v>
      </c>
      <c r="D7" s="3">
        <v>19</v>
      </c>
      <c r="E7" s="3"/>
      <c r="F7" s="3"/>
      <c r="G7">
        <v>6.1799999326467507E-2</v>
      </c>
      <c r="H7">
        <v>0.1002999991178513</v>
      </c>
      <c r="I7">
        <v>8.1799998879432678E-2</v>
      </c>
      <c r="J7">
        <v>3.840000182390213E-2</v>
      </c>
      <c r="K7">
        <v>0.2113000005483627</v>
      </c>
      <c r="L7">
        <v>0.39440000057220459</v>
      </c>
      <c r="M7">
        <v>7.0799998939037323E-2</v>
      </c>
      <c r="N7">
        <v>0.1180000007152557</v>
      </c>
      <c r="O7">
        <v>1.32073548698541</v>
      </c>
      <c r="P7">
        <v>1.4405760431771271</v>
      </c>
      <c r="Q7">
        <v>1.4509484072290899</v>
      </c>
      <c r="R7">
        <v>1.4575376769630239</v>
      </c>
      <c r="S7">
        <v>1.457670636997175</v>
      </c>
      <c r="T7">
        <v>1.458071412118938</v>
      </c>
      <c r="U7">
        <v>1.458072008003372</v>
      </c>
      <c r="V7">
        <v>1.458072008003372</v>
      </c>
    </row>
    <row r="8" spans="1:22" ht="15" customHeight="1" x14ac:dyDescent="0.25">
      <c r="A8" s="123"/>
      <c r="B8" s="3">
        <f t="shared" si="0"/>
        <v>5</v>
      </c>
      <c r="C8" s="3" t="s">
        <v>22</v>
      </c>
      <c r="D8" s="3">
        <v>5.5</v>
      </c>
      <c r="E8" s="3"/>
      <c r="F8" s="3"/>
      <c r="G8">
        <v>6.1000000685453408E-2</v>
      </c>
      <c r="H8">
        <v>0.10130000114440919</v>
      </c>
      <c r="I8">
        <v>6.9399997591972351E-2</v>
      </c>
      <c r="J8">
        <v>2.569999918341637E-2</v>
      </c>
      <c r="K8">
        <v>0.119499996304512</v>
      </c>
      <c r="L8">
        <v>0.29670000076293951</v>
      </c>
      <c r="M8">
        <v>5.0299998372793198E-2</v>
      </c>
      <c r="N8">
        <v>9.7499996423721313E-2</v>
      </c>
      <c r="O8">
        <v>1.394952594091851</v>
      </c>
      <c r="P8">
        <v>1.4665703979757869</v>
      </c>
      <c r="Q8">
        <v>1.476176826933191</v>
      </c>
      <c r="R8">
        <v>1.4780715821434529</v>
      </c>
      <c r="S8">
        <v>1.478082700947144</v>
      </c>
      <c r="T8">
        <v>1.478605751601459</v>
      </c>
      <c r="U8">
        <v>1.479203334883116</v>
      </c>
      <c r="V8">
        <v>1.479203334883116</v>
      </c>
    </row>
    <row r="9" spans="1:22" ht="15" customHeight="1" x14ac:dyDescent="0.25">
      <c r="A9" s="123"/>
      <c r="B9" s="3">
        <f t="shared" si="0"/>
        <v>6</v>
      </c>
      <c r="C9" s="3" t="s">
        <v>79</v>
      </c>
      <c r="D9" s="3">
        <v>5</v>
      </c>
      <c r="E9" s="3"/>
      <c r="F9" s="3"/>
      <c r="G9">
        <v>8.8100001215934753E-2</v>
      </c>
      <c r="H9">
        <v>7.4000000953674316E-2</v>
      </c>
      <c r="I9">
        <v>0.1098999977111816</v>
      </c>
      <c r="J9">
        <v>6.6100001335144043E-2</v>
      </c>
      <c r="K9">
        <v>0.122699998319149</v>
      </c>
      <c r="L9">
        <v>0.31850001215934748</v>
      </c>
      <c r="M9">
        <v>3.5599999129772193E-2</v>
      </c>
      <c r="N9">
        <v>8.2699999213218689E-2</v>
      </c>
      <c r="O9">
        <v>1.723600791941938</v>
      </c>
      <c r="P9">
        <v>1.743578033675822</v>
      </c>
      <c r="Q9">
        <v>1.745576292759536</v>
      </c>
      <c r="R9">
        <v>1.7455863109761089</v>
      </c>
      <c r="S9">
        <v>1.746269662173376</v>
      </c>
      <c r="T9">
        <v>1.746652567113296</v>
      </c>
      <c r="U9">
        <v>1.746660498955835</v>
      </c>
      <c r="V9">
        <v>1.746660498955835</v>
      </c>
    </row>
    <row r="10" spans="1:22" ht="15" customHeight="1" x14ac:dyDescent="0.25">
      <c r="A10" s="123"/>
      <c r="B10" s="3">
        <f t="shared" si="0"/>
        <v>7</v>
      </c>
      <c r="C10" s="3" t="s">
        <v>20</v>
      </c>
      <c r="D10" s="3">
        <v>12</v>
      </c>
      <c r="E10" s="3"/>
      <c r="F10" s="3"/>
      <c r="G10">
        <v>7.1500003337860107E-2</v>
      </c>
      <c r="H10">
        <v>9.0499997138977051E-2</v>
      </c>
      <c r="I10">
        <v>8.5600003600120544E-2</v>
      </c>
      <c r="J10">
        <v>4.179999977350235E-2</v>
      </c>
      <c r="K10">
        <v>0.19429999589920041</v>
      </c>
      <c r="L10">
        <v>0.38679999113082891</v>
      </c>
      <c r="M10">
        <v>4.439999908208847E-2</v>
      </c>
      <c r="N10">
        <v>9.1399997472763062E-2</v>
      </c>
      <c r="O10">
        <v>1.3595298012728909</v>
      </c>
      <c r="P10">
        <v>1.405525585465204</v>
      </c>
      <c r="Q10">
        <v>1.423261491295494</v>
      </c>
      <c r="R10">
        <v>1.4232712342953919</v>
      </c>
      <c r="S10">
        <v>1.424234689596857</v>
      </c>
      <c r="T10">
        <v>1.4254916964584889</v>
      </c>
      <c r="U10">
        <v>1.4255419785928229</v>
      </c>
      <c r="V10">
        <v>1.4255419785928229</v>
      </c>
    </row>
    <row r="11" spans="1:22" ht="15" customHeight="1" x14ac:dyDescent="0.25">
      <c r="A11" s="123"/>
      <c r="B11" s="3">
        <f t="shared" si="0"/>
        <v>8</v>
      </c>
      <c r="C11" s="3" t="s">
        <v>37</v>
      </c>
      <c r="D11" s="3">
        <v>8</v>
      </c>
      <c r="E11" s="3"/>
      <c r="F11" s="3"/>
      <c r="G11">
        <v>0.12780000269412989</v>
      </c>
      <c r="H11">
        <v>3.4299999475479133E-2</v>
      </c>
      <c r="I11">
        <v>0.1669999957084656</v>
      </c>
      <c r="J11">
        <v>0.1233000010251999</v>
      </c>
      <c r="K11">
        <v>0.16899999976158139</v>
      </c>
      <c r="L11">
        <v>0.37509998679161072</v>
      </c>
      <c r="M11">
        <v>1.9200000911951069E-2</v>
      </c>
      <c r="N11">
        <v>6.5700002014636993E-2</v>
      </c>
      <c r="O11">
        <v>2.3652719986647002</v>
      </c>
      <c r="P11">
        <v>2.367322485456131</v>
      </c>
      <c r="Q11">
        <v>2.3678110836877511</v>
      </c>
      <c r="R11">
        <v>2.368955981058297</v>
      </c>
      <c r="S11">
        <v>2.3714255423936881</v>
      </c>
      <c r="T11">
        <v>2.3714302792219968</v>
      </c>
      <c r="U11">
        <v>2.3714373896897469</v>
      </c>
      <c r="V11">
        <v>2.3714373896897469</v>
      </c>
    </row>
    <row r="12" spans="1:22" ht="15" customHeight="1" x14ac:dyDescent="0.25">
      <c r="A12" s="123"/>
      <c r="B12" s="3">
        <f t="shared" si="0"/>
        <v>9</v>
      </c>
      <c r="C12" s="3" t="s">
        <v>57</v>
      </c>
      <c r="D12" s="3">
        <v>11</v>
      </c>
      <c r="E12" s="3"/>
      <c r="F12" s="3"/>
      <c r="G12">
        <v>9.4700001180171967E-2</v>
      </c>
      <c r="H12">
        <v>6.7400000989437103E-2</v>
      </c>
      <c r="I12">
        <v>0.1164999976754189</v>
      </c>
      <c r="J12">
        <v>7.2700001299381256E-2</v>
      </c>
      <c r="K12">
        <v>0.12649999558925629</v>
      </c>
      <c r="L12">
        <v>0.30149999260902399</v>
      </c>
      <c r="M12">
        <v>2.7699999511241909E-2</v>
      </c>
      <c r="N12">
        <v>7.4000000953674316E-2</v>
      </c>
      <c r="O12">
        <v>1.740801557995268</v>
      </c>
      <c r="P12">
        <v>1.7531805871209161</v>
      </c>
      <c r="Q12">
        <v>1.7540899105889951</v>
      </c>
      <c r="R12">
        <v>1.755805473670061</v>
      </c>
      <c r="S12">
        <v>1.7563770444567479</v>
      </c>
      <c r="T12">
        <v>1.75859184349289</v>
      </c>
      <c r="U12">
        <v>1.758622442898252</v>
      </c>
      <c r="V12">
        <v>1.758622442898252</v>
      </c>
    </row>
    <row r="13" spans="1:22" ht="15" customHeight="1" x14ac:dyDescent="0.25">
      <c r="A13" s="119"/>
      <c r="B13" s="120"/>
      <c r="C13" s="120"/>
      <c r="D13" s="121"/>
      <c r="E13" s="4" t="s">
        <v>153</v>
      </c>
      <c r="F13" s="4"/>
    </row>
    <row r="14" spans="1:22" ht="15" customHeight="1" x14ac:dyDescent="0.25">
      <c r="A14" s="122" t="s">
        <v>152</v>
      </c>
      <c r="B14" s="3">
        <f>B12+1</f>
        <v>10</v>
      </c>
      <c r="C14" s="3" t="s">
        <v>105</v>
      </c>
      <c r="D14" s="3">
        <v>47</v>
      </c>
      <c r="E14" s="3"/>
      <c r="F14" s="3"/>
      <c r="G14">
        <v>1.080000028014183E-2</v>
      </c>
      <c r="H14">
        <v>0.15139999985694891</v>
      </c>
      <c r="I14">
        <v>1.5699999406933781E-2</v>
      </c>
      <c r="J14">
        <v>2.9500000178813931E-2</v>
      </c>
      <c r="K14">
        <v>0.2233999967575073</v>
      </c>
      <c r="L14">
        <v>0.43299999833106989</v>
      </c>
      <c r="M14">
        <v>2.370000071823597E-2</v>
      </c>
      <c r="N14">
        <v>6.5700002014636993E-2</v>
      </c>
      <c r="O14">
        <v>1.050827959375747</v>
      </c>
      <c r="P14">
        <v>1.133972641580923</v>
      </c>
      <c r="Q14">
        <v>1.152887559584318</v>
      </c>
      <c r="R14">
        <v>1.1547872900731571</v>
      </c>
      <c r="S14">
        <v>1.155015762473975</v>
      </c>
      <c r="T14">
        <v>1.1551409480962449</v>
      </c>
      <c r="U14">
        <v>1.1553630413967719</v>
      </c>
      <c r="V14">
        <v>1.1553630413967719</v>
      </c>
    </row>
    <row r="15" spans="1:22" ht="15" customHeight="1" x14ac:dyDescent="0.25">
      <c r="A15" s="123"/>
      <c r="B15" s="3">
        <f t="shared" ref="B15:B22" si="1">B14+1</f>
        <v>11</v>
      </c>
      <c r="C15" s="3" t="s">
        <v>29</v>
      </c>
      <c r="D15" s="3">
        <v>12.5</v>
      </c>
      <c r="E15" s="3"/>
      <c r="F15" s="3"/>
      <c r="G15">
        <v>1.6899999231100079E-2</v>
      </c>
      <c r="H15">
        <v>0.14509999752044681</v>
      </c>
      <c r="I15">
        <v>2.070000022649765E-2</v>
      </c>
      <c r="J15">
        <v>2.3600000888109211E-2</v>
      </c>
      <c r="K15">
        <v>0.13259999454021451</v>
      </c>
      <c r="L15">
        <v>0.33919999003410339</v>
      </c>
      <c r="M15">
        <v>2.27000005543232E-2</v>
      </c>
      <c r="N15">
        <v>6.7800000309944153E-2</v>
      </c>
      <c r="O15">
        <v>0.84674321575536049</v>
      </c>
      <c r="P15">
        <v>0.91845507226376555</v>
      </c>
      <c r="Q15">
        <v>0.91914707981406785</v>
      </c>
      <c r="R15">
        <v>0.91914732842910862</v>
      </c>
      <c r="S15">
        <v>0.91940954254087359</v>
      </c>
      <c r="T15">
        <v>0.91940956143135866</v>
      </c>
      <c r="U15">
        <v>0.91943670955485268</v>
      </c>
      <c r="V15">
        <v>0.91943670955485268</v>
      </c>
    </row>
    <row r="16" spans="1:22" ht="15" customHeight="1" x14ac:dyDescent="0.25">
      <c r="A16" s="123"/>
      <c r="B16" s="3">
        <f t="shared" si="1"/>
        <v>12</v>
      </c>
      <c r="C16" s="3" t="s">
        <v>91</v>
      </c>
      <c r="D16" s="3">
        <v>14.5</v>
      </c>
      <c r="E16" s="3"/>
      <c r="F16" s="3"/>
      <c r="G16">
        <v>7.2800002992153168E-2</v>
      </c>
      <c r="H16">
        <v>8.9299999177455902E-2</v>
      </c>
      <c r="I16">
        <v>8.8699996471405029E-2</v>
      </c>
      <c r="J16">
        <v>4.4900000095367432E-2</v>
      </c>
      <c r="K16">
        <v>0.11519999802112579</v>
      </c>
      <c r="L16">
        <v>0.31360000371932978</v>
      </c>
      <c r="M16">
        <v>1.169999968260527E-2</v>
      </c>
      <c r="N16">
        <v>4.7200001776218407E-2</v>
      </c>
      <c r="O16">
        <v>1.426487132087191</v>
      </c>
      <c r="P16">
        <v>1.4360949112990331</v>
      </c>
      <c r="Q16">
        <v>1.436210596263253</v>
      </c>
      <c r="R16">
        <v>1.43766225556865</v>
      </c>
      <c r="S16">
        <v>1.4383791459633031</v>
      </c>
      <c r="T16">
        <v>1.440086020400853</v>
      </c>
      <c r="U16">
        <v>1.44018185005434</v>
      </c>
      <c r="V16">
        <v>1.44018185005434</v>
      </c>
    </row>
    <row r="17" spans="1:22" ht="15" customHeight="1" x14ac:dyDescent="0.25">
      <c r="A17" s="123"/>
      <c r="B17" s="3">
        <f t="shared" si="1"/>
        <v>13</v>
      </c>
      <c r="C17" s="3" t="s">
        <v>82</v>
      </c>
      <c r="D17" s="3">
        <v>9</v>
      </c>
      <c r="E17" s="3"/>
      <c r="F17" s="3"/>
      <c r="G17">
        <v>8.489999920129776E-2</v>
      </c>
      <c r="H17">
        <v>7.720000296831131E-2</v>
      </c>
      <c r="I17">
        <v>9.4200000166893005E-2</v>
      </c>
      <c r="J17">
        <v>5.0400000065565109E-2</v>
      </c>
      <c r="K17">
        <v>0.1561000049114227</v>
      </c>
      <c r="L17">
        <v>0.37389999628067022</v>
      </c>
      <c r="M17">
        <v>1.5399999916553501E-2</v>
      </c>
      <c r="N17">
        <v>5.9000000357627869E-2</v>
      </c>
      <c r="O17">
        <v>1.6211457061931971</v>
      </c>
      <c r="P17">
        <v>1.624648003552883</v>
      </c>
      <c r="Q17">
        <v>1.6252497770895391</v>
      </c>
      <c r="R17">
        <v>1.6268218219573221</v>
      </c>
      <c r="S17">
        <v>1.6276945614654259</v>
      </c>
      <c r="T17">
        <v>1.6282105541518881</v>
      </c>
      <c r="U17">
        <v>1.628213115944106</v>
      </c>
      <c r="V17">
        <v>1.628213115944106</v>
      </c>
    </row>
    <row r="18" spans="1:22" ht="15" customHeight="1" x14ac:dyDescent="0.25">
      <c r="A18" s="123"/>
      <c r="B18" s="3">
        <f t="shared" si="1"/>
        <v>14</v>
      </c>
      <c r="C18" s="3" t="s">
        <v>98</v>
      </c>
      <c r="D18" s="3">
        <v>10</v>
      </c>
      <c r="E18" s="3"/>
      <c r="F18" s="3"/>
      <c r="G18">
        <v>0.1061000004410744</v>
      </c>
      <c r="H18">
        <v>5.6099999696016312E-2</v>
      </c>
      <c r="I18">
        <v>0.1067999973893166</v>
      </c>
      <c r="J18">
        <v>6.3400000333786011E-2</v>
      </c>
      <c r="K18">
        <v>0.16740000247955319</v>
      </c>
      <c r="L18">
        <v>0.40970000624656677</v>
      </c>
      <c r="M18">
        <v>4.4500000774860382E-2</v>
      </c>
      <c r="N18">
        <v>2.60000005364418E-2</v>
      </c>
      <c r="O18">
        <v>1.8660401622933021</v>
      </c>
      <c r="P18">
        <v>1.890853255262253</v>
      </c>
      <c r="Q18">
        <v>1.892024233550482</v>
      </c>
      <c r="R18">
        <v>1.894815306657059</v>
      </c>
      <c r="S18">
        <v>1.898632672868616</v>
      </c>
      <c r="T18">
        <v>1.899167792556353</v>
      </c>
      <c r="U18">
        <v>1.899186356417353</v>
      </c>
      <c r="V18">
        <v>1.899186356417353</v>
      </c>
    </row>
    <row r="19" spans="1:22" ht="15" customHeight="1" x14ac:dyDescent="0.25">
      <c r="A19" s="123"/>
      <c r="B19" s="3">
        <f t="shared" si="1"/>
        <v>15</v>
      </c>
      <c r="C19" s="3" t="s">
        <v>50</v>
      </c>
      <c r="D19" s="3">
        <v>1</v>
      </c>
      <c r="E19" s="3"/>
      <c r="F19" s="3"/>
      <c r="G19">
        <v>6.7800000309944153E-2</v>
      </c>
      <c r="H19">
        <v>9.4300001859664917E-2</v>
      </c>
      <c r="I19">
        <v>7.590000331401825E-2</v>
      </c>
      <c r="J19">
        <v>3.2000001519918442E-2</v>
      </c>
      <c r="K19">
        <v>0.19879999756813049</v>
      </c>
      <c r="L19">
        <v>0.4357999861240387</v>
      </c>
      <c r="M19">
        <v>5.8899998664855957E-2</v>
      </c>
      <c r="N19">
        <v>3.2999999821186073E-2</v>
      </c>
      <c r="O19">
        <v>1.5756902397873349</v>
      </c>
      <c r="P19">
        <v>1.582522338517103</v>
      </c>
      <c r="Q19">
        <v>1.5883026413708821</v>
      </c>
      <c r="R19">
        <v>1.5921089827719339</v>
      </c>
      <c r="S19">
        <v>1.592767160747171</v>
      </c>
      <c r="T19">
        <v>1.5957601978239491</v>
      </c>
      <c r="U19">
        <v>1.5958699607043849</v>
      </c>
      <c r="V19">
        <v>1.5958699607043849</v>
      </c>
    </row>
    <row r="20" spans="1:22" ht="15" customHeight="1" x14ac:dyDescent="0.25">
      <c r="A20" s="123"/>
      <c r="B20" s="3">
        <f t="shared" si="1"/>
        <v>16</v>
      </c>
      <c r="C20" s="3" t="s">
        <v>21</v>
      </c>
      <c r="D20" s="3">
        <v>12.5</v>
      </c>
      <c r="E20" s="3"/>
      <c r="F20" s="3"/>
      <c r="G20">
        <v>5.2499998360872269E-2</v>
      </c>
      <c r="H20">
        <v>0.1094999983906746</v>
      </c>
      <c r="I20">
        <v>6.3100002706050873E-2</v>
      </c>
      <c r="J20">
        <v>1.9300000742077831E-2</v>
      </c>
      <c r="K20">
        <v>0.1358000040054321</v>
      </c>
      <c r="L20">
        <v>0.36550000309944147</v>
      </c>
      <c r="M20">
        <v>2.0500000566244129E-2</v>
      </c>
      <c r="N20">
        <v>4.4700000435113907E-2</v>
      </c>
      <c r="O20">
        <v>1.2633546269269611</v>
      </c>
      <c r="P20">
        <v>1.264289466872375</v>
      </c>
      <c r="Q20">
        <v>1.2647190096626211</v>
      </c>
      <c r="R20">
        <v>1.264793124925117</v>
      </c>
      <c r="S20">
        <v>1.2649290414288501</v>
      </c>
      <c r="T20">
        <v>1.2649924684811731</v>
      </c>
      <c r="U20">
        <v>1.2649945915939791</v>
      </c>
      <c r="V20">
        <v>1.2649945915939791</v>
      </c>
    </row>
    <row r="21" spans="1:22" ht="15" customHeight="1" x14ac:dyDescent="0.25">
      <c r="A21" s="123"/>
      <c r="B21" s="3">
        <f t="shared" si="1"/>
        <v>17</v>
      </c>
      <c r="C21" s="3" t="s">
        <v>26</v>
      </c>
      <c r="D21" s="3">
        <v>6</v>
      </c>
      <c r="E21" s="3"/>
      <c r="F21" s="3"/>
      <c r="G21">
        <v>7.9599998891353607E-2</v>
      </c>
      <c r="H21">
        <v>8.2500003278255463E-2</v>
      </c>
      <c r="I21">
        <v>8.789999783039093E-2</v>
      </c>
      <c r="J21">
        <v>4.4100001454353333E-2</v>
      </c>
      <c r="K21">
        <v>0.14149999618530271</v>
      </c>
      <c r="L21">
        <v>0.37259998917579651</v>
      </c>
      <c r="M21">
        <v>3.5799998790025711E-2</v>
      </c>
      <c r="N21">
        <v>2.8899999335408211E-2</v>
      </c>
      <c r="O21">
        <v>1.5406250903255789</v>
      </c>
      <c r="P21">
        <v>1.5433878240618359</v>
      </c>
      <c r="Q21">
        <v>1.54420143360585</v>
      </c>
      <c r="R21">
        <v>1.544310381872452</v>
      </c>
      <c r="S21">
        <v>1.545631824327051</v>
      </c>
      <c r="T21">
        <v>1.545817254621922</v>
      </c>
      <c r="U21">
        <v>1.5458194350309511</v>
      </c>
      <c r="V21">
        <v>1.5458194350309511</v>
      </c>
    </row>
    <row r="22" spans="1:22" ht="15" customHeight="1" x14ac:dyDescent="0.25">
      <c r="A22" s="123"/>
      <c r="B22" s="3">
        <f t="shared" si="1"/>
        <v>18</v>
      </c>
      <c r="C22" s="3" t="s">
        <v>26</v>
      </c>
      <c r="D22" s="3">
        <v>4</v>
      </c>
      <c r="E22" s="3"/>
      <c r="F22" s="3"/>
      <c r="G22">
        <v>4.6900000423192978E-2</v>
      </c>
      <c r="H22">
        <v>0.11529999971389771</v>
      </c>
      <c r="I22">
        <v>4.9699999392032623E-2</v>
      </c>
      <c r="J22">
        <v>5.9000002220273018E-3</v>
      </c>
      <c r="K22">
        <v>0.12530000507831571</v>
      </c>
      <c r="L22">
        <v>0.34970000386238098</v>
      </c>
      <c r="M22">
        <v>2.3299999535083771E-2</v>
      </c>
      <c r="N22">
        <v>5.820000171661377E-2</v>
      </c>
      <c r="O22">
        <v>1.3654869214887899</v>
      </c>
      <c r="P22">
        <v>1.3783206167420441</v>
      </c>
      <c r="Q22">
        <v>1.38062528253205</v>
      </c>
      <c r="R22">
        <v>1.3856846900245641</v>
      </c>
      <c r="S22">
        <v>1.3857685045302699</v>
      </c>
      <c r="T22">
        <v>1.3857685731564899</v>
      </c>
      <c r="U22">
        <v>1.3861935055444781</v>
      </c>
      <c r="V22">
        <v>1.3861935055444781</v>
      </c>
    </row>
    <row r="23" spans="1:22" ht="15" customHeight="1" x14ac:dyDescent="0.25">
      <c r="A23" s="119"/>
      <c r="B23" s="120"/>
      <c r="C23" s="120"/>
      <c r="D23" s="121"/>
      <c r="E23" s="4" t="s">
        <v>154</v>
      </c>
      <c r="F23" s="4"/>
    </row>
    <row r="24" spans="1:22" ht="15" customHeight="1" x14ac:dyDescent="0.25">
      <c r="A24" s="122" t="s">
        <v>152</v>
      </c>
      <c r="B24" s="3">
        <f>B22+1</f>
        <v>19</v>
      </c>
      <c r="C24" s="3" t="s">
        <v>56</v>
      </c>
      <c r="D24" s="3">
        <v>9</v>
      </c>
      <c r="E24" s="3"/>
      <c r="F24" s="3"/>
      <c r="G24">
        <v>1.099999994039536E-2</v>
      </c>
      <c r="H24">
        <v>0.15109999477863309</v>
      </c>
      <c r="I24">
        <v>2.4499999359250069E-2</v>
      </c>
      <c r="J24">
        <v>2.339999936521053E-2</v>
      </c>
      <c r="K24">
        <v>0.2072000056505203</v>
      </c>
      <c r="L24">
        <v>0.40529999136924738</v>
      </c>
      <c r="M24">
        <v>1.7999999225139621E-2</v>
      </c>
      <c r="N24">
        <v>6.5300002694129944E-2</v>
      </c>
      <c r="O24">
        <v>0.56942519031256389</v>
      </c>
      <c r="P24">
        <v>0.7301407980579333</v>
      </c>
      <c r="Q24">
        <v>0.79043373948257423</v>
      </c>
      <c r="R24">
        <v>0.79607863846312488</v>
      </c>
      <c r="S24">
        <v>0.79697021014397729</v>
      </c>
      <c r="T24">
        <v>0.80677427664399515</v>
      </c>
      <c r="U24">
        <v>0.80678137211032674</v>
      </c>
      <c r="V24">
        <v>0.80678137211032674</v>
      </c>
    </row>
    <row r="25" spans="1:22" ht="15" customHeight="1" x14ac:dyDescent="0.25">
      <c r="A25" s="123"/>
      <c r="B25" s="3">
        <f t="shared" ref="B25:B32" si="2">B24+1</f>
        <v>20</v>
      </c>
      <c r="C25" s="3" t="s">
        <v>72</v>
      </c>
      <c r="D25" s="3">
        <v>4.5</v>
      </c>
      <c r="E25" s="3"/>
      <c r="F25" s="3"/>
      <c r="G25">
        <v>8.6300000548362732E-2</v>
      </c>
      <c r="H25">
        <v>7.590000331401825E-2</v>
      </c>
      <c r="I25">
        <v>9.1200001537799835E-2</v>
      </c>
      <c r="J25">
        <v>4.7499999403953552E-2</v>
      </c>
      <c r="K25">
        <v>0.18299999833106989</v>
      </c>
      <c r="L25">
        <v>0.40779998898506159</v>
      </c>
      <c r="M25">
        <v>3.1300000846385963E-2</v>
      </c>
      <c r="N25">
        <v>3.4499999135732651E-2</v>
      </c>
      <c r="O25">
        <v>1.693909095190222</v>
      </c>
      <c r="P25">
        <v>1.6939553663577429</v>
      </c>
      <c r="Q25">
        <v>1.6964722877026439</v>
      </c>
      <c r="R25">
        <v>1.697332873870091</v>
      </c>
      <c r="S25">
        <v>1.700774833569163</v>
      </c>
      <c r="T25">
        <v>1.7008359683614009</v>
      </c>
      <c r="U25">
        <v>1.7009149627678199</v>
      </c>
      <c r="V25">
        <v>1.7009149627678199</v>
      </c>
    </row>
    <row r="26" spans="1:22" ht="15" customHeight="1" x14ac:dyDescent="0.25">
      <c r="A26" s="123"/>
      <c r="B26" s="3">
        <f t="shared" si="2"/>
        <v>21</v>
      </c>
      <c r="C26" s="3" t="s">
        <v>151</v>
      </c>
      <c r="D26" s="3">
        <v>16.5</v>
      </c>
      <c r="E26" s="3"/>
      <c r="F26" s="3"/>
      <c r="G26">
        <v>7.5300000607967377E-2</v>
      </c>
      <c r="H26">
        <v>8.6699999868869781E-2</v>
      </c>
      <c r="I26">
        <v>9.3900002539157867E-2</v>
      </c>
      <c r="J26">
        <v>5.0099998712539673E-2</v>
      </c>
      <c r="K26">
        <v>0.1988999992609024</v>
      </c>
      <c r="L26">
        <v>0.42429998517036438</v>
      </c>
      <c r="M26">
        <v>3.9299998432397842E-2</v>
      </c>
      <c r="N26">
        <v>3.4400001168251038E-2</v>
      </c>
      <c r="O26">
        <v>1.7166580597055781</v>
      </c>
      <c r="P26">
        <v>1.71675932007972</v>
      </c>
      <c r="Q26">
        <v>1.7205407643411721</v>
      </c>
      <c r="R26">
        <v>1.721231603020259</v>
      </c>
      <c r="S26">
        <v>1.7212356427566631</v>
      </c>
      <c r="T26">
        <v>1.7236607589976081</v>
      </c>
      <c r="U26">
        <v>1.7236611325616651</v>
      </c>
      <c r="V26">
        <v>1.7236611325616651</v>
      </c>
    </row>
    <row r="27" spans="1:22" ht="15" customHeight="1" x14ac:dyDescent="0.25">
      <c r="A27" s="123"/>
      <c r="B27" s="3">
        <f t="shared" si="2"/>
        <v>22</v>
      </c>
      <c r="C27" s="3" t="s">
        <v>17</v>
      </c>
      <c r="D27" s="3">
        <v>2</v>
      </c>
      <c r="E27" s="3"/>
      <c r="F27" s="3"/>
      <c r="G27">
        <v>7.2099998593330383E-2</v>
      </c>
      <c r="H27">
        <v>9.0000003576278687E-2</v>
      </c>
      <c r="I27">
        <v>9.3099996447563171E-2</v>
      </c>
      <c r="J27">
        <v>4.9499999731779099E-2</v>
      </c>
      <c r="K27">
        <v>0.18469999730587011</v>
      </c>
      <c r="L27">
        <v>0.39160001277923578</v>
      </c>
      <c r="M27">
        <v>1.8500000238418579E-2</v>
      </c>
      <c r="N27">
        <v>6.589999794960022E-2</v>
      </c>
      <c r="O27">
        <v>1.3915541943158281</v>
      </c>
      <c r="P27">
        <v>1.4052035333193229</v>
      </c>
      <c r="Q27">
        <v>1.4230695765407599</v>
      </c>
      <c r="R27">
        <v>1.423438442224632</v>
      </c>
      <c r="S27">
        <v>1.423494954240037</v>
      </c>
      <c r="T27">
        <v>1.423498439035966</v>
      </c>
      <c r="U27">
        <v>1.423498958578947</v>
      </c>
      <c r="V27">
        <v>1.423498958578947</v>
      </c>
    </row>
    <row r="28" spans="1:22" ht="15" customHeight="1" x14ac:dyDescent="0.25">
      <c r="A28" s="123"/>
      <c r="B28" s="3">
        <f t="shared" si="2"/>
        <v>23</v>
      </c>
      <c r="C28" s="3" t="s">
        <v>95</v>
      </c>
      <c r="D28" s="3">
        <v>9.5</v>
      </c>
      <c r="E28" s="3"/>
      <c r="F28" s="3"/>
      <c r="G28">
        <v>8.4100000560283661E-2</v>
      </c>
      <c r="H28">
        <v>7.8100003302097321E-2</v>
      </c>
      <c r="I28">
        <v>0.10939999669790269</v>
      </c>
      <c r="J28">
        <v>6.5800003707408905E-2</v>
      </c>
      <c r="K28">
        <v>0.19589999318122861</v>
      </c>
      <c r="L28">
        <v>0.43790000677108759</v>
      </c>
      <c r="M28">
        <v>6.4800001680850983E-2</v>
      </c>
      <c r="N28">
        <v>3.3500000834465027E-2</v>
      </c>
      <c r="O28">
        <v>1.7761052146172289</v>
      </c>
      <c r="P28">
        <v>1.798551075443616</v>
      </c>
      <c r="Q28">
        <v>1.804716266055348</v>
      </c>
      <c r="R28">
        <v>1.805412193677568</v>
      </c>
      <c r="S28">
        <v>1.8074383474818789</v>
      </c>
      <c r="T28">
        <v>1.811847357611226</v>
      </c>
      <c r="U28">
        <v>1.811997311341911</v>
      </c>
      <c r="V28">
        <v>1.811997311341911</v>
      </c>
    </row>
    <row r="29" spans="1:22" ht="15" customHeight="1" x14ac:dyDescent="0.25">
      <c r="A29" s="123"/>
      <c r="B29" s="3">
        <f t="shared" si="2"/>
        <v>24</v>
      </c>
      <c r="C29" s="3" t="s">
        <v>72</v>
      </c>
      <c r="D29" s="3">
        <v>4.5</v>
      </c>
      <c r="E29" s="3"/>
      <c r="F29" s="3"/>
      <c r="G29">
        <v>9.7099997103214264E-2</v>
      </c>
      <c r="H29">
        <v>6.4999997615814209E-2</v>
      </c>
      <c r="I29">
        <v>0.12780000269412989</v>
      </c>
      <c r="J29">
        <v>8.4100000560283661E-2</v>
      </c>
      <c r="K29">
        <v>0.15860000252723691</v>
      </c>
      <c r="L29">
        <v>0.39280000329017639</v>
      </c>
      <c r="M29">
        <v>4.6599999070167542E-2</v>
      </c>
      <c r="N29">
        <v>3.3399999141693122E-2</v>
      </c>
      <c r="O29">
        <v>2.0344740295125558</v>
      </c>
      <c r="P29">
        <v>2.0393224920477611</v>
      </c>
      <c r="Q29">
        <v>2.03932658188354</v>
      </c>
      <c r="R29">
        <v>2.0402518696217382</v>
      </c>
      <c r="S29">
        <v>2.0432258728511181</v>
      </c>
      <c r="T29">
        <v>2.0445526624968671</v>
      </c>
      <c r="U29">
        <v>2.0445654425882398</v>
      </c>
      <c r="V29">
        <v>2.0445654425882398</v>
      </c>
    </row>
    <row r="30" spans="1:22" ht="15" customHeight="1" x14ac:dyDescent="0.25">
      <c r="A30" s="123"/>
      <c r="B30" s="3">
        <f t="shared" si="2"/>
        <v>25</v>
      </c>
      <c r="C30" s="3" t="s">
        <v>155</v>
      </c>
      <c r="D30" s="3">
        <v>16.5</v>
      </c>
      <c r="E30" s="3"/>
      <c r="F30" s="3"/>
      <c r="G30">
        <v>6.2700003385543823E-2</v>
      </c>
      <c r="H30">
        <v>9.9399998784065247E-2</v>
      </c>
      <c r="I30">
        <v>7.8299999237060547E-2</v>
      </c>
      <c r="J30">
        <v>3.4699998795986182E-2</v>
      </c>
      <c r="K30">
        <v>0.30340000987052917</v>
      </c>
      <c r="L30">
        <v>0.51130002737045288</v>
      </c>
      <c r="M30">
        <v>9.3999998643994331E-3</v>
      </c>
      <c r="N30">
        <v>5.2400000393390662E-2</v>
      </c>
      <c r="O30">
        <v>1.342192762023954</v>
      </c>
      <c r="P30">
        <v>1.3685529639672109</v>
      </c>
      <c r="Q30">
        <v>1.443149514897264</v>
      </c>
      <c r="R30">
        <v>1.4444186639818359</v>
      </c>
      <c r="S30">
        <v>1.4457809944035771</v>
      </c>
      <c r="T30">
        <v>1.4463553223664429</v>
      </c>
      <c r="U30">
        <v>1.4463637038651209</v>
      </c>
      <c r="V30">
        <v>1.4463637038651209</v>
      </c>
    </row>
    <row r="31" spans="1:22" ht="15" customHeight="1" x14ac:dyDescent="0.25">
      <c r="A31" s="123"/>
      <c r="B31" s="3">
        <f t="shared" si="2"/>
        <v>26</v>
      </c>
      <c r="C31" s="3" t="s">
        <v>21</v>
      </c>
      <c r="D31" s="3">
        <v>14</v>
      </c>
      <c r="E31" s="3"/>
      <c r="F31" s="3"/>
      <c r="G31">
        <v>0.1102000027894974</v>
      </c>
      <c r="H31">
        <v>5.1899999380111687E-2</v>
      </c>
      <c r="I31">
        <v>0.1141000017523766</v>
      </c>
      <c r="J31">
        <v>7.0600003004074097E-2</v>
      </c>
      <c r="K31">
        <v>0.164000004529953</v>
      </c>
      <c r="L31">
        <v>0.4000999927520752</v>
      </c>
      <c r="M31">
        <v>5.130000039935112E-2</v>
      </c>
      <c r="N31">
        <v>3.2000001519918442E-2</v>
      </c>
      <c r="O31">
        <v>2.0627378736063839</v>
      </c>
      <c r="P31">
        <v>2.074829131482788</v>
      </c>
      <c r="Q31">
        <v>2.0748400178164479</v>
      </c>
      <c r="R31">
        <v>2.0748504284366271</v>
      </c>
      <c r="S31">
        <v>2.0787480305973238</v>
      </c>
      <c r="T31">
        <v>2.079018219741358</v>
      </c>
      <c r="U31">
        <v>2.0790711042629328</v>
      </c>
      <c r="V31">
        <v>2.0790711042629328</v>
      </c>
    </row>
    <row r="32" spans="1:22" ht="15" customHeight="1" x14ac:dyDescent="0.25">
      <c r="A32" s="123"/>
      <c r="B32" s="3">
        <f t="shared" si="2"/>
        <v>27</v>
      </c>
      <c r="C32" s="3" t="s">
        <v>79</v>
      </c>
      <c r="D32" s="3">
        <v>3</v>
      </c>
      <c r="E32" s="3"/>
      <c r="F32" s="3"/>
      <c r="G32">
        <v>9.3500003218650818E-2</v>
      </c>
      <c r="H32">
        <v>6.8599998950958252E-2</v>
      </c>
      <c r="I32">
        <v>0.1076000034809113</v>
      </c>
      <c r="J32">
        <v>6.3699997961521149E-2</v>
      </c>
      <c r="K32">
        <v>0.1063999980688095</v>
      </c>
      <c r="L32">
        <v>0.27489998936653143</v>
      </c>
      <c r="M32">
        <v>1.510000042617321E-2</v>
      </c>
      <c r="N32">
        <v>6.2399998307228088E-2</v>
      </c>
      <c r="O32">
        <v>1.648204067433761</v>
      </c>
      <c r="P32">
        <v>1.657981063580598</v>
      </c>
      <c r="Q32">
        <v>1.658217334599501</v>
      </c>
      <c r="R32">
        <v>1.6604443918287439</v>
      </c>
      <c r="S32">
        <v>1.663602292614488</v>
      </c>
      <c r="T32">
        <v>1.663924473906796</v>
      </c>
      <c r="U32">
        <v>1.664010497882876</v>
      </c>
      <c r="V32">
        <v>1.664010497882876</v>
      </c>
    </row>
    <row r="33" spans="1:22" ht="15" customHeight="1" x14ac:dyDescent="0.25">
      <c r="A33" s="119"/>
      <c r="B33" s="120"/>
      <c r="C33" s="120"/>
      <c r="D33" s="121"/>
      <c r="E33" s="4" t="s">
        <v>156</v>
      </c>
      <c r="F33" s="4"/>
    </row>
    <row r="34" spans="1:22" ht="15" customHeight="1" x14ac:dyDescent="0.25">
      <c r="A34" s="122" t="s">
        <v>152</v>
      </c>
      <c r="B34" s="3">
        <f>B32+1</f>
        <v>28</v>
      </c>
      <c r="C34" s="3" t="s">
        <v>48</v>
      </c>
      <c r="D34" s="3">
        <v>10.5</v>
      </c>
      <c r="E34" s="3"/>
      <c r="F34" s="3"/>
      <c r="G34">
        <v>3.5900000482797623E-2</v>
      </c>
      <c r="H34">
        <v>0.12610000371932981</v>
      </c>
      <c r="I34">
        <v>5.4200001060962677E-2</v>
      </c>
      <c r="J34">
        <v>1.27999996766448E-2</v>
      </c>
      <c r="K34">
        <v>0.33619999885559082</v>
      </c>
      <c r="L34">
        <v>0.53460001945495605</v>
      </c>
      <c r="M34">
        <v>4.5200001448392868E-2</v>
      </c>
      <c r="N34">
        <v>9.1899998486042023E-2</v>
      </c>
      <c r="O34">
        <v>1.368707858662936</v>
      </c>
      <c r="P34">
        <v>1.49535528857964</v>
      </c>
      <c r="Q34">
        <v>1.5456534560489761</v>
      </c>
      <c r="R34">
        <v>1.5462213624917991</v>
      </c>
      <c r="S34">
        <v>1.5463346177568491</v>
      </c>
      <c r="T34">
        <v>1.547423206932913</v>
      </c>
      <c r="U34">
        <v>1.5475541264997159</v>
      </c>
      <c r="V34">
        <v>1.5475541264997159</v>
      </c>
    </row>
    <row r="35" spans="1:22" ht="15" customHeight="1" x14ac:dyDescent="0.25">
      <c r="A35" s="123"/>
      <c r="B35" s="3">
        <f t="shared" ref="B35:B42" si="3">B34+1</f>
        <v>29</v>
      </c>
      <c r="C35" s="3" t="s">
        <v>39</v>
      </c>
      <c r="D35" s="3">
        <v>9</v>
      </c>
      <c r="E35" s="3"/>
      <c r="F35" s="3"/>
      <c r="G35">
        <v>4.4700000435113907E-2</v>
      </c>
      <c r="H35">
        <v>0.11729999631643299</v>
      </c>
      <c r="I35">
        <v>6.849999725818634E-2</v>
      </c>
      <c r="J35">
        <v>2.6200000196695331E-2</v>
      </c>
      <c r="K35">
        <v>0.1503999978303909</v>
      </c>
      <c r="L35">
        <v>0.31180000305175781</v>
      </c>
      <c r="M35">
        <v>2.6799999177455899E-2</v>
      </c>
      <c r="N35">
        <v>7.1099996566772461E-2</v>
      </c>
      <c r="O35">
        <v>1.318333932218011</v>
      </c>
      <c r="P35">
        <v>1.422272818991849</v>
      </c>
      <c r="Q35">
        <v>1.4242430472216649</v>
      </c>
      <c r="R35">
        <v>1.4294041263914901</v>
      </c>
      <c r="S35">
        <v>1.429444085913758</v>
      </c>
      <c r="T35">
        <v>1.433360866907101</v>
      </c>
      <c r="U35">
        <v>1.4337682278682711</v>
      </c>
      <c r="V35">
        <v>1.4337682278682711</v>
      </c>
    </row>
    <row r="36" spans="1:22" ht="15" customHeight="1" x14ac:dyDescent="0.25">
      <c r="A36" s="123"/>
      <c r="B36" s="3">
        <f t="shared" si="3"/>
        <v>30</v>
      </c>
      <c r="C36" s="3" t="s">
        <v>20</v>
      </c>
      <c r="D36" s="3">
        <v>14</v>
      </c>
      <c r="E36" s="3"/>
      <c r="F36" s="3"/>
      <c r="G36">
        <v>5.6200001388788223E-2</v>
      </c>
      <c r="H36">
        <v>0.10589999705553051</v>
      </c>
      <c r="I36">
        <v>7.0100001990795135E-2</v>
      </c>
      <c r="J36">
        <v>2.6499999687075611E-2</v>
      </c>
      <c r="K36">
        <v>0.24889999628067019</v>
      </c>
      <c r="L36">
        <v>0.45339998602867132</v>
      </c>
      <c r="M36">
        <v>1.3700000010430809E-2</v>
      </c>
      <c r="N36">
        <v>5.469999834895134E-2</v>
      </c>
      <c r="O36">
        <v>1.2953901809731601</v>
      </c>
      <c r="P36">
        <v>1.3273787479786441</v>
      </c>
      <c r="Q36">
        <v>1.359485040599967</v>
      </c>
      <c r="R36">
        <v>1.3607731026425509</v>
      </c>
      <c r="S36">
        <v>1.361562606329525</v>
      </c>
      <c r="T36">
        <v>1.361577993246863</v>
      </c>
      <c r="U36">
        <v>1.36158463538903</v>
      </c>
      <c r="V36">
        <v>1.36158463538903</v>
      </c>
    </row>
    <row r="37" spans="1:22" ht="15" customHeight="1" x14ac:dyDescent="0.25">
      <c r="A37" s="123"/>
      <c r="B37" s="3">
        <f t="shared" si="3"/>
        <v>31</v>
      </c>
      <c r="C37" s="3" t="s">
        <v>38</v>
      </c>
      <c r="D37" s="3">
        <v>6</v>
      </c>
      <c r="E37" s="3"/>
      <c r="F37" s="3"/>
      <c r="G37">
        <v>6.1799999326467507E-2</v>
      </c>
      <c r="H37">
        <v>0.10069999843835831</v>
      </c>
      <c r="I37">
        <v>8.2199998199939728E-2</v>
      </c>
      <c r="J37">
        <v>3.9200000464916229E-2</v>
      </c>
      <c r="K37">
        <v>0.13099999725818631</v>
      </c>
      <c r="L37">
        <v>0.30219998955726618</v>
      </c>
      <c r="M37">
        <v>3.1700000166893012E-2</v>
      </c>
      <c r="N37">
        <v>7.8100003302097321E-2</v>
      </c>
      <c r="O37">
        <v>1.2069240753083721</v>
      </c>
      <c r="P37">
        <v>1.2484593482724791</v>
      </c>
      <c r="Q37">
        <v>1.255514544050254</v>
      </c>
      <c r="R37">
        <v>1.264022829761893</v>
      </c>
      <c r="S37">
        <v>1.264030733941544</v>
      </c>
      <c r="T37">
        <v>1.2646757583958379</v>
      </c>
      <c r="U37">
        <v>1.265277500181835</v>
      </c>
      <c r="V37">
        <v>1.265277500181835</v>
      </c>
    </row>
    <row r="38" spans="1:22" ht="15" customHeight="1" x14ac:dyDescent="0.25">
      <c r="A38" s="123"/>
      <c r="B38" s="3">
        <f t="shared" si="3"/>
        <v>32</v>
      </c>
      <c r="C38" s="3" t="s">
        <v>26</v>
      </c>
      <c r="D38" s="3">
        <v>7.5</v>
      </c>
      <c r="E38" s="3"/>
      <c r="F38" s="3"/>
      <c r="G38">
        <v>7.4600003659725189E-2</v>
      </c>
      <c r="H38">
        <v>8.7600000202655792E-2</v>
      </c>
      <c r="I38">
        <v>8.7399996817111969E-2</v>
      </c>
      <c r="J38">
        <v>4.3600000441074371E-2</v>
      </c>
      <c r="K38">
        <v>0.1336999982595444</v>
      </c>
      <c r="L38">
        <v>0.31000000238418579</v>
      </c>
      <c r="M38">
        <v>3.5900000482797623E-2</v>
      </c>
      <c r="N38">
        <v>8.3300001919269562E-2</v>
      </c>
      <c r="O38">
        <v>1.454137757479504</v>
      </c>
      <c r="P38">
        <v>1.499416495140669</v>
      </c>
      <c r="Q38">
        <v>1.5001375008138711</v>
      </c>
      <c r="R38">
        <v>1.5036012834651851</v>
      </c>
      <c r="S38">
        <v>1.5041759509756321</v>
      </c>
      <c r="T38">
        <v>1.504938720878076</v>
      </c>
      <c r="U38">
        <v>1.5049714472019871</v>
      </c>
      <c r="V38">
        <v>1.5049714472019871</v>
      </c>
    </row>
    <row r="39" spans="1:22" ht="15" customHeight="1" x14ac:dyDescent="0.25">
      <c r="A39" s="123"/>
      <c r="B39" s="3">
        <f t="shared" si="3"/>
        <v>33</v>
      </c>
      <c r="C39" s="3" t="s">
        <v>38</v>
      </c>
      <c r="D39" s="3">
        <v>7.5</v>
      </c>
      <c r="E39" s="3"/>
      <c r="F39" s="3"/>
      <c r="G39">
        <v>7.4199996888637543E-2</v>
      </c>
      <c r="H39">
        <v>8.8600002229213715E-2</v>
      </c>
      <c r="I39">
        <v>7.2700001299381256E-2</v>
      </c>
      <c r="J39">
        <v>2.899999916553497E-2</v>
      </c>
      <c r="K39">
        <v>0.11739999800920491</v>
      </c>
      <c r="L39">
        <v>0.28069999814033508</v>
      </c>
      <c r="M39">
        <v>3.0400000512599949E-2</v>
      </c>
      <c r="N39">
        <v>7.7699996531009674E-2</v>
      </c>
      <c r="O39">
        <v>1.3458721176922721</v>
      </c>
      <c r="P39">
        <v>1.3927688297689611</v>
      </c>
      <c r="Q39">
        <v>1.396923884178525</v>
      </c>
      <c r="R39">
        <v>1.3980191093133689</v>
      </c>
      <c r="S39">
        <v>1.405866514201898</v>
      </c>
      <c r="T39">
        <v>1.4062047968476381</v>
      </c>
      <c r="U39">
        <v>1.407604244429115</v>
      </c>
      <c r="V39">
        <v>1.407604244429115</v>
      </c>
    </row>
    <row r="40" spans="1:22" ht="15" customHeight="1" x14ac:dyDescent="0.25">
      <c r="A40" s="123"/>
      <c r="B40" s="3">
        <f t="shared" si="3"/>
        <v>34</v>
      </c>
      <c r="C40" s="3" t="s">
        <v>19</v>
      </c>
      <c r="D40" s="3">
        <v>9</v>
      </c>
      <c r="E40" s="5"/>
      <c r="F40" s="5"/>
      <c r="G40">
        <v>3.4800000488758087E-2</v>
      </c>
      <c r="H40">
        <v>0.12759999930858609</v>
      </c>
      <c r="I40">
        <v>4.9800001084804528E-2</v>
      </c>
      <c r="J40">
        <v>1.150000002235174E-2</v>
      </c>
      <c r="K40">
        <v>0.1827999949455261</v>
      </c>
      <c r="L40">
        <v>0.37580001354217529</v>
      </c>
      <c r="M40">
        <v>3.1500000506639481E-2</v>
      </c>
      <c r="N40">
        <v>7.890000194311142E-2</v>
      </c>
      <c r="O40">
        <v>0.89458914732983963</v>
      </c>
      <c r="P40">
        <v>0.98786484599210533</v>
      </c>
      <c r="Q40">
        <v>1.0043783085572859</v>
      </c>
      <c r="R40">
        <v>1.0096511092061711</v>
      </c>
      <c r="S40">
        <v>1.0098167175059929</v>
      </c>
      <c r="T40">
        <v>1.009904695803169</v>
      </c>
      <c r="U40">
        <v>1.0106195293082301</v>
      </c>
      <c r="V40">
        <v>1.0106195293082301</v>
      </c>
    </row>
    <row r="41" spans="1:22" ht="15" customHeight="1" x14ac:dyDescent="0.25">
      <c r="A41" s="123"/>
      <c r="B41" s="3">
        <f t="shared" si="3"/>
        <v>35</v>
      </c>
      <c r="C41" s="3" t="s">
        <v>39</v>
      </c>
      <c r="D41" s="3">
        <v>5.5</v>
      </c>
      <c r="E41" s="5"/>
      <c r="F41" s="5"/>
      <c r="G41">
        <v>2.2500000894069672E-2</v>
      </c>
      <c r="H41">
        <v>0.1395999938249588</v>
      </c>
      <c r="I41">
        <v>1.9899999722838398E-2</v>
      </c>
      <c r="J41">
        <v>2.4199999868869781E-2</v>
      </c>
      <c r="K41">
        <v>0.1009000018239021</v>
      </c>
      <c r="L41">
        <v>0.28850001096725458</v>
      </c>
      <c r="M41">
        <v>1.2299999594688421E-2</v>
      </c>
      <c r="N41">
        <v>4.2199999094009399E-2</v>
      </c>
      <c r="O41">
        <v>0.61441195739466492</v>
      </c>
      <c r="P41">
        <v>0.67447396933716264</v>
      </c>
      <c r="Q41">
        <v>0.67459083266800635</v>
      </c>
      <c r="R41">
        <v>0.67512590029812214</v>
      </c>
      <c r="S41">
        <v>0.69399388837793397</v>
      </c>
      <c r="T41">
        <v>0.7025519772636627</v>
      </c>
      <c r="U41">
        <v>0.7028484050771181</v>
      </c>
      <c r="V41">
        <v>0.7028484050771181</v>
      </c>
    </row>
    <row r="42" spans="1:22" ht="15" customHeight="1" x14ac:dyDescent="0.25">
      <c r="A42" s="123"/>
      <c r="B42" s="6">
        <f t="shared" si="3"/>
        <v>36</v>
      </c>
      <c r="C42" s="6" t="s">
        <v>82</v>
      </c>
      <c r="D42" s="6">
        <v>7</v>
      </c>
      <c r="E42" s="7"/>
      <c r="F42" s="7"/>
      <c r="G42">
        <v>4.7499999403953552E-2</v>
      </c>
      <c r="H42">
        <v>0.1150999963283539</v>
      </c>
      <c r="I42">
        <v>6.7800000309944153E-2</v>
      </c>
      <c r="J42">
        <v>2.6399999856948849E-2</v>
      </c>
      <c r="K42">
        <v>0.12530000507831571</v>
      </c>
      <c r="L42">
        <v>0.27860000729560852</v>
      </c>
      <c r="M42">
        <v>1.2900000438094141E-2</v>
      </c>
      <c r="N42">
        <v>5.950000137090683E-2</v>
      </c>
      <c r="O42">
        <v>0.99277892731458606</v>
      </c>
      <c r="P42">
        <v>1.057271029546252</v>
      </c>
      <c r="Q42">
        <v>1.061802831373998</v>
      </c>
      <c r="R42">
        <v>1.0658139165906659</v>
      </c>
      <c r="S42">
        <v>1.066654018614041</v>
      </c>
      <c r="T42">
        <v>1.083235527471307</v>
      </c>
      <c r="U42">
        <v>1.084163335209835</v>
      </c>
      <c r="V42">
        <v>1.084163335209835</v>
      </c>
    </row>
    <row r="43" spans="1:22" ht="15" customHeight="1" x14ac:dyDescent="0.25">
      <c r="A43" s="119"/>
      <c r="B43" s="120"/>
      <c r="C43" s="120"/>
      <c r="D43" s="121"/>
      <c r="E43" s="4" t="s">
        <v>157</v>
      </c>
      <c r="F43" s="8"/>
      <c r="G43" s="9"/>
      <c r="H43" s="10"/>
      <c r="I43" s="10"/>
      <c r="J43" s="10"/>
      <c r="K43" s="10"/>
      <c r="L43" s="10"/>
      <c r="M43" s="10"/>
      <c r="N43" s="11"/>
    </row>
  </sheetData>
  <mergeCells count="15">
    <mergeCell ref="A43:D43"/>
    <mergeCell ref="A13:D13"/>
    <mergeCell ref="A14:A22"/>
    <mergeCell ref="A23:D23"/>
    <mergeCell ref="A24:A32"/>
    <mergeCell ref="A33:D33"/>
    <mergeCell ref="A34:A42"/>
    <mergeCell ref="O1:V1"/>
    <mergeCell ref="O2:V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3"/>
  <sheetViews>
    <sheetView zoomScale="60" zoomScaleNormal="60" workbookViewId="0">
      <selection activeCell="N29" sqref="N29"/>
    </sheetView>
  </sheetViews>
  <sheetFormatPr baseColWidth="10" defaultColWidth="8.88671875" defaultRowHeight="13.2" x14ac:dyDescent="0.25"/>
  <cols>
    <col min="1" max="1" width="12.5546875" style="15" bestFit="1" customWidth="1"/>
    <col min="2" max="2" width="18.44140625" style="15" bestFit="1" customWidth="1"/>
    <col min="3" max="3" width="10.6640625" style="15" bestFit="1" customWidth="1"/>
    <col min="4" max="4" width="17.33203125" style="15" bestFit="1" customWidth="1"/>
    <col min="5" max="5" width="19" style="15" bestFit="1" customWidth="1"/>
    <col min="6" max="6" width="14.77734375" style="15" bestFit="1" customWidth="1"/>
    <col min="7" max="14" width="13.44140625" style="15" bestFit="1" customWidth="1"/>
  </cols>
  <sheetData>
    <row r="1" spans="1:22" ht="17.399999999999999" customHeight="1" x14ac:dyDescent="0.3">
      <c r="G1" s="124" t="s">
        <v>0</v>
      </c>
      <c r="H1" s="125"/>
      <c r="I1" s="125"/>
      <c r="J1" s="125"/>
      <c r="K1" s="125"/>
      <c r="L1" s="125"/>
      <c r="M1" s="125"/>
      <c r="N1" s="126"/>
      <c r="O1" s="117" t="s">
        <v>1</v>
      </c>
      <c r="P1" s="118"/>
      <c r="Q1" s="118"/>
      <c r="R1" s="118"/>
      <c r="S1" s="118"/>
      <c r="T1" s="118"/>
      <c r="U1" s="118"/>
      <c r="V1" s="118"/>
    </row>
    <row r="2" spans="1:22" ht="17.399999999999999" customHeight="1" x14ac:dyDescent="0.3">
      <c r="G2" s="127" t="s">
        <v>2</v>
      </c>
      <c r="H2" s="121"/>
      <c r="I2" s="128" t="s">
        <v>3</v>
      </c>
      <c r="J2" s="121"/>
      <c r="K2" s="128" t="s">
        <v>4</v>
      </c>
      <c r="L2" s="121"/>
      <c r="M2" s="128" t="s">
        <v>5</v>
      </c>
      <c r="N2" s="121"/>
      <c r="O2" s="117" t="s">
        <v>6</v>
      </c>
      <c r="P2" s="118"/>
      <c r="Q2" s="118"/>
      <c r="R2" s="118"/>
      <c r="S2" s="118"/>
      <c r="T2" s="118"/>
      <c r="U2" s="118"/>
      <c r="V2" s="118"/>
    </row>
    <row r="3" spans="1:22" ht="17.399999999999999" customHeight="1" x14ac:dyDescent="0.3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2" t="s">
        <v>13</v>
      </c>
      <c r="H3" s="1" t="s">
        <v>14</v>
      </c>
      <c r="I3" s="1" t="s">
        <v>13</v>
      </c>
      <c r="J3" s="1" t="s">
        <v>14</v>
      </c>
      <c r="K3" s="1" t="s">
        <v>13</v>
      </c>
      <c r="L3" s="1" t="s">
        <v>14</v>
      </c>
      <c r="M3" s="1" t="s">
        <v>13</v>
      </c>
      <c r="N3" s="1" t="s">
        <v>14</v>
      </c>
      <c r="O3" s="16">
        <v>2</v>
      </c>
      <c r="P3" s="16">
        <v>3</v>
      </c>
      <c r="Q3" s="16">
        <v>4</v>
      </c>
      <c r="R3" s="16">
        <v>5</v>
      </c>
      <c r="S3" s="16">
        <v>6</v>
      </c>
      <c r="T3" s="16">
        <v>7</v>
      </c>
      <c r="U3" s="16">
        <v>8</v>
      </c>
      <c r="V3" s="16">
        <v>9</v>
      </c>
    </row>
    <row r="4" spans="1:22" ht="15" customHeight="1" x14ac:dyDescent="0.25">
      <c r="A4" s="122" t="s">
        <v>152</v>
      </c>
      <c r="B4" s="3">
        <v>1</v>
      </c>
      <c r="C4" s="3" t="s">
        <v>40</v>
      </c>
      <c r="D4" s="3">
        <v>8</v>
      </c>
      <c r="E4" s="3"/>
      <c r="F4" s="3"/>
      <c r="G4">
        <v>8.2400001585483551E-2</v>
      </c>
      <c r="H4">
        <v>7.9700000584125519E-2</v>
      </c>
      <c r="I4">
        <v>0.12110000103712081</v>
      </c>
      <c r="J4">
        <v>7.7699996531009674E-2</v>
      </c>
      <c r="K4">
        <v>0.12960000336170199</v>
      </c>
      <c r="L4">
        <v>0.28630000352859503</v>
      </c>
      <c r="M4">
        <v>4.9800001084804528E-2</v>
      </c>
      <c r="N4">
        <v>9.7099997103214264E-2</v>
      </c>
      <c r="O4">
        <v>1.773634925597988</v>
      </c>
      <c r="P4">
        <v>1.774310065976459</v>
      </c>
      <c r="Q4">
        <v>1.7745292708675531</v>
      </c>
      <c r="R4">
        <v>1.7745929291467191</v>
      </c>
      <c r="S4">
        <v>1.7766534352255421</v>
      </c>
      <c r="T4">
        <v>1.776742632098981</v>
      </c>
      <c r="U4">
        <v>1.7767426979032619</v>
      </c>
      <c r="V4">
        <v>1.7767426979032619</v>
      </c>
    </row>
    <row r="5" spans="1:22" ht="15" customHeight="1" x14ac:dyDescent="0.25">
      <c r="A5" s="123"/>
      <c r="B5" s="3">
        <f t="shared" ref="B5:B12" si="0">B4+1</f>
        <v>2</v>
      </c>
      <c r="C5" s="13" t="s">
        <v>57</v>
      </c>
      <c r="D5" s="3">
        <v>13</v>
      </c>
      <c r="E5" s="3"/>
      <c r="F5" s="3"/>
      <c r="G5">
        <v>8.0799996852874756E-2</v>
      </c>
      <c r="H5">
        <v>8.1600002944469452E-2</v>
      </c>
      <c r="I5">
        <v>0.13560000061988831</v>
      </c>
      <c r="J5">
        <v>9.2600002884864807E-2</v>
      </c>
      <c r="K5">
        <v>0.15680000185966489</v>
      </c>
      <c r="L5">
        <v>0.26170000433921808</v>
      </c>
      <c r="M5">
        <v>6.4599998295307159E-2</v>
      </c>
      <c r="N5">
        <v>0.1118000000715256</v>
      </c>
      <c r="O5">
        <v>1.8696924701405691</v>
      </c>
      <c r="P5">
        <v>1.8720087762663411</v>
      </c>
      <c r="Q5">
        <v>1.884589377857145</v>
      </c>
      <c r="R5">
        <v>1.88499238211095</v>
      </c>
      <c r="S5">
        <v>1.8864991060558649</v>
      </c>
      <c r="T5">
        <v>1.8866375931764079</v>
      </c>
      <c r="U5">
        <v>1.8871886519796619</v>
      </c>
      <c r="V5">
        <v>1.8871886519796619</v>
      </c>
    </row>
    <row r="6" spans="1:22" ht="15" customHeight="1" x14ac:dyDescent="0.25">
      <c r="A6" s="123"/>
      <c r="B6" s="3">
        <f t="shared" si="0"/>
        <v>3</v>
      </c>
      <c r="C6" s="3" t="s">
        <v>148</v>
      </c>
      <c r="D6" s="3">
        <v>10</v>
      </c>
      <c r="E6" s="3"/>
      <c r="F6" s="3"/>
      <c r="G6">
        <v>0.1225000023841858</v>
      </c>
      <c r="H6">
        <v>3.970000147819519E-2</v>
      </c>
      <c r="I6">
        <v>0.18899999558925629</v>
      </c>
      <c r="J6">
        <v>0.14569999277591711</v>
      </c>
      <c r="K6">
        <v>0.14300000667572019</v>
      </c>
      <c r="L6">
        <v>0.25900000333786011</v>
      </c>
      <c r="M6">
        <v>4.0600001811981201E-2</v>
      </c>
      <c r="N6">
        <v>8.8100001215934753E-2</v>
      </c>
      <c r="O6">
        <v>2.5549165619287351</v>
      </c>
      <c r="P6">
        <v>2.561814276401428</v>
      </c>
      <c r="Q6">
        <v>2.5633357250491482</v>
      </c>
      <c r="R6">
        <v>2.5633932163211952</v>
      </c>
      <c r="S6">
        <v>2.563774118558146</v>
      </c>
      <c r="T6">
        <v>2.5638083739440138</v>
      </c>
      <c r="U6">
        <v>2.5638847078761851</v>
      </c>
      <c r="V6">
        <v>2.5638847078761851</v>
      </c>
    </row>
    <row r="7" spans="1:22" ht="15" customHeight="1" x14ac:dyDescent="0.25">
      <c r="A7" s="123"/>
      <c r="B7" s="3">
        <f t="shared" si="0"/>
        <v>4</v>
      </c>
      <c r="C7" s="3" t="s">
        <v>78</v>
      </c>
      <c r="D7" s="3">
        <v>12</v>
      </c>
      <c r="E7" s="3"/>
      <c r="F7" s="3"/>
      <c r="G7">
        <v>0.1149000003933907</v>
      </c>
      <c r="H7">
        <v>4.7100000083446503E-2</v>
      </c>
      <c r="I7">
        <v>0.1524000018835068</v>
      </c>
      <c r="J7">
        <v>0.10869999974966051</v>
      </c>
      <c r="K7">
        <v>0.1447000056505203</v>
      </c>
      <c r="L7">
        <v>0.27259999513626099</v>
      </c>
      <c r="M7">
        <v>6.7100003361701965E-2</v>
      </c>
      <c r="N7">
        <v>0.11450000107288361</v>
      </c>
      <c r="O7">
        <v>2.3375015674029722</v>
      </c>
      <c r="P7">
        <v>2.3396882487686139</v>
      </c>
      <c r="Q7">
        <v>2.3418201241769281</v>
      </c>
      <c r="R7">
        <v>2.344793509786459</v>
      </c>
      <c r="S7">
        <v>2.3513690500204398</v>
      </c>
      <c r="T7">
        <v>2.3516435756174738</v>
      </c>
      <c r="U7">
        <v>2.3520554626198491</v>
      </c>
      <c r="V7">
        <v>2.3520554626198491</v>
      </c>
    </row>
    <row r="8" spans="1:22" ht="15" customHeight="1" x14ac:dyDescent="0.25">
      <c r="A8" s="123"/>
      <c r="B8" s="3">
        <f t="shared" si="0"/>
        <v>5</v>
      </c>
      <c r="C8" s="3" t="s">
        <v>40</v>
      </c>
      <c r="D8" s="3">
        <v>5</v>
      </c>
      <c r="E8" s="3"/>
      <c r="F8" s="3"/>
      <c r="G8">
        <v>7.4400000274181366E-2</v>
      </c>
      <c r="H8">
        <v>8.8100001215934753E-2</v>
      </c>
      <c r="I8">
        <v>0.13549999892711639</v>
      </c>
      <c r="J8">
        <v>9.2900000512599945E-2</v>
      </c>
      <c r="K8">
        <v>0.15440000593662259</v>
      </c>
      <c r="L8">
        <v>0.27250000834465032</v>
      </c>
      <c r="M8">
        <v>4.6999998390674591E-2</v>
      </c>
      <c r="N8">
        <v>9.4400003552436829E-2</v>
      </c>
      <c r="O8">
        <v>1.8449704555049271</v>
      </c>
      <c r="P8">
        <v>1.8510800682267849</v>
      </c>
      <c r="Q8">
        <v>1.860218525968405</v>
      </c>
      <c r="R8">
        <v>1.860755782354657</v>
      </c>
      <c r="S8">
        <v>1.8607691286130941</v>
      </c>
      <c r="T8">
        <v>1.8615059878861659</v>
      </c>
      <c r="U8">
        <v>1.8627095254045209</v>
      </c>
      <c r="V8">
        <v>1.8627095254045209</v>
      </c>
    </row>
    <row r="9" spans="1:22" ht="15" customHeight="1" x14ac:dyDescent="0.25">
      <c r="A9" s="123"/>
      <c r="B9" s="3">
        <f t="shared" si="0"/>
        <v>6</v>
      </c>
      <c r="C9" s="3" t="s">
        <v>117</v>
      </c>
      <c r="D9" s="3">
        <v>0</v>
      </c>
      <c r="E9" s="3"/>
      <c r="F9" s="3"/>
      <c r="G9">
        <v>5.6400001049041748E-2</v>
      </c>
      <c r="H9">
        <v>0.10570000112056729</v>
      </c>
      <c r="I9">
        <v>0.1045000031590462</v>
      </c>
      <c r="J9">
        <v>6.2399998307228088E-2</v>
      </c>
      <c r="K9">
        <v>0.22939999401569369</v>
      </c>
      <c r="L9">
        <v>0.39640000462532038</v>
      </c>
      <c r="M9">
        <v>5.0099998712539673E-2</v>
      </c>
      <c r="N9">
        <v>9.7400002181529999E-2</v>
      </c>
      <c r="O9">
        <v>1.5443204409132061</v>
      </c>
      <c r="P9">
        <v>1.5787666423334319</v>
      </c>
      <c r="Q9">
        <v>1.6122000590741801</v>
      </c>
      <c r="R9">
        <v>1.6355191852000051</v>
      </c>
      <c r="S9">
        <v>1.636587139125421</v>
      </c>
      <c r="T9">
        <v>1.6384952956310379</v>
      </c>
      <c r="U9">
        <v>1.638788833182484</v>
      </c>
      <c r="V9">
        <v>1.638788833182484</v>
      </c>
    </row>
    <row r="10" spans="1:22" ht="15" customHeight="1" x14ac:dyDescent="0.25">
      <c r="A10" s="123"/>
      <c r="B10" s="3">
        <f t="shared" si="0"/>
        <v>7</v>
      </c>
      <c r="C10" s="3" t="s">
        <v>23</v>
      </c>
      <c r="D10" s="3">
        <v>5</v>
      </c>
      <c r="E10" s="3"/>
      <c r="F10" s="3"/>
      <c r="G10">
        <v>6.7500002682209015E-2</v>
      </c>
      <c r="H10">
        <v>9.4599999487400055E-2</v>
      </c>
      <c r="I10">
        <v>0.1160999983549118</v>
      </c>
      <c r="J10">
        <v>7.3600001633167267E-2</v>
      </c>
      <c r="K10">
        <v>0.15729999542236331</v>
      </c>
      <c r="L10">
        <v>0.31290000677108759</v>
      </c>
      <c r="M10">
        <v>5.2000001072883613E-2</v>
      </c>
      <c r="N10">
        <v>9.9399998784065247E-2</v>
      </c>
      <c r="O10">
        <v>1.721553340381665</v>
      </c>
      <c r="P10">
        <v>1.72167981693703</v>
      </c>
      <c r="Q10">
        <v>1.727445517569947</v>
      </c>
      <c r="R10">
        <v>1.7284204037036259</v>
      </c>
      <c r="S10">
        <v>1.7292378859607651</v>
      </c>
      <c r="T10">
        <v>1.7315823317120811</v>
      </c>
      <c r="U10">
        <v>1.731597539955301</v>
      </c>
      <c r="V10">
        <v>1.731597539955301</v>
      </c>
    </row>
    <row r="11" spans="1:22" ht="15" customHeight="1" x14ac:dyDescent="0.25">
      <c r="A11" s="123"/>
      <c r="B11" s="3">
        <f t="shared" si="0"/>
        <v>8</v>
      </c>
      <c r="C11" s="3" t="s">
        <v>23</v>
      </c>
      <c r="D11" s="3">
        <v>8.5</v>
      </c>
      <c r="E11" s="3"/>
      <c r="F11" s="3"/>
      <c r="G11">
        <v>5.8699999004602432E-2</v>
      </c>
      <c r="H11">
        <v>0.1033999994397163</v>
      </c>
      <c r="I11">
        <v>0.1037999987602234</v>
      </c>
      <c r="J11">
        <v>6.1799999326467507E-2</v>
      </c>
      <c r="K11">
        <v>0.1386000066995621</v>
      </c>
      <c r="L11">
        <v>0.27340000867843628</v>
      </c>
      <c r="M11">
        <v>5.7000000029802322E-2</v>
      </c>
      <c r="N11">
        <v>0.10429999977350229</v>
      </c>
      <c r="O11">
        <v>1.592956733794292</v>
      </c>
      <c r="P11">
        <v>1.605955554748866</v>
      </c>
      <c r="Q11">
        <v>1.614929663746568</v>
      </c>
      <c r="R11">
        <v>1.615258912091075</v>
      </c>
      <c r="S11">
        <v>1.6167668592395761</v>
      </c>
      <c r="T11">
        <v>1.618361380678202</v>
      </c>
      <c r="U11">
        <v>1.618642462218673</v>
      </c>
      <c r="V11">
        <v>1.618642462218673</v>
      </c>
    </row>
    <row r="12" spans="1:22" ht="15" customHeight="1" x14ac:dyDescent="0.25">
      <c r="A12" s="123"/>
      <c r="B12" s="3">
        <f t="shared" si="0"/>
        <v>9</v>
      </c>
      <c r="C12" s="3" t="s">
        <v>61</v>
      </c>
      <c r="D12" s="3">
        <v>11</v>
      </c>
      <c r="E12" s="3"/>
      <c r="F12" s="3"/>
      <c r="G12">
        <v>7.3399998247623444E-2</v>
      </c>
      <c r="H12">
        <v>8.8699996471405029E-2</v>
      </c>
      <c r="I12">
        <v>0.1297000050544739</v>
      </c>
      <c r="J12">
        <v>8.7300002574920654E-2</v>
      </c>
      <c r="K12">
        <v>0.14720000326633451</v>
      </c>
      <c r="L12">
        <v>0.27439999580383301</v>
      </c>
      <c r="M12">
        <v>3.2800000160932541E-2</v>
      </c>
      <c r="N12">
        <v>7.980000227689743E-2</v>
      </c>
      <c r="O12">
        <v>1.8037210009265869</v>
      </c>
      <c r="P12">
        <v>1.805774144681475</v>
      </c>
      <c r="Q12">
        <v>1.810896867129562</v>
      </c>
      <c r="R12">
        <v>1.8116109745344531</v>
      </c>
      <c r="S12">
        <v>1.8123612343011779</v>
      </c>
      <c r="T12">
        <v>1.8131962397793819</v>
      </c>
      <c r="U12">
        <v>1.8132278250557721</v>
      </c>
      <c r="V12">
        <v>1.8132278250557721</v>
      </c>
    </row>
    <row r="13" spans="1:22" ht="15" customHeight="1" x14ac:dyDescent="0.25">
      <c r="A13" s="119"/>
      <c r="B13" s="120"/>
      <c r="C13" s="120"/>
      <c r="D13" s="121"/>
      <c r="E13" s="4" t="s">
        <v>153</v>
      </c>
      <c r="F13" s="4"/>
    </row>
    <row r="14" spans="1:22" ht="15" customHeight="1" x14ac:dyDescent="0.25">
      <c r="A14" s="122" t="s">
        <v>152</v>
      </c>
      <c r="B14" s="3">
        <f>B12+1</f>
        <v>10</v>
      </c>
      <c r="C14" s="3" t="s">
        <v>21</v>
      </c>
      <c r="D14" s="3">
        <v>14.8</v>
      </c>
      <c r="E14" s="3"/>
      <c r="F14" s="3"/>
      <c r="G14">
        <v>3.7099998444318771E-2</v>
      </c>
      <c r="H14">
        <v>0.125</v>
      </c>
      <c r="I14">
        <v>6.289999932050705E-2</v>
      </c>
      <c r="J14">
        <v>2.2199999541044239E-2</v>
      </c>
      <c r="K14">
        <v>0.10869999974966051</v>
      </c>
      <c r="L14">
        <v>0.3059999942779541</v>
      </c>
      <c r="M14">
        <v>1.8600000068545341E-2</v>
      </c>
      <c r="N14">
        <v>5.0299998372793198E-2</v>
      </c>
      <c r="O14">
        <v>1.1735466124873311</v>
      </c>
      <c r="P14">
        <v>1.174117680356201</v>
      </c>
      <c r="Q14">
        <v>1.174117971447606</v>
      </c>
      <c r="R14">
        <v>1.1745955245141799</v>
      </c>
      <c r="S14">
        <v>1.176300731496839</v>
      </c>
      <c r="T14">
        <v>1.17632168951241</v>
      </c>
      <c r="U14">
        <v>1.176338605993279</v>
      </c>
      <c r="V14">
        <v>1.176338605993279</v>
      </c>
    </row>
    <row r="15" spans="1:22" ht="15" customHeight="1" x14ac:dyDescent="0.25">
      <c r="A15" s="123"/>
      <c r="B15" s="3">
        <f t="shared" ref="B15:B22" si="1">B14+1</f>
        <v>11</v>
      </c>
      <c r="C15" s="3" t="s">
        <v>42</v>
      </c>
      <c r="D15" s="3">
        <v>18</v>
      </c>
      <c r="E15" s="3"/>
      <c r="F15" s="3"/>
      <c r="G15">
        <v>3.0700000002980229E-2</v>
      </c>
      <c r="H15">
        <v>0.13140000402927399</v>
      </c>
      <c r="I15">
        <v>6.1000000685453408E-2</v>
      </c>
      <c r="J15">
        <v>2.239999920129776E-2</v>
      </c>
      <c r="K15">
        <v>0.1077999994158745</v>
      </c>
      <c r="L15">
        <v>0.25249999761581421</v>
      </c>
      <c r="M15">
        <v>2.500000037252903E-2</v>
      </c>
      <c r="N15">
        <v>6.8599998950958252E-2</v>
      </c>
      <c r="O15">
        <v>1.141275855015413</v>
      </c>
      <c r="P15">
        <v>1.1685490268598651</v>
      </c>
      <c r="Q15">
        <v>1.1791575874747491</v>
      </c>
      <c r="R15">
        <v>1.1794418770281949</v>
      </c>
      <c r="S15">
        <v>1.1795710287401151</v>
      </c>
      <c r="T15">
        <v>1.1796329775748691</v>
      </c>
      <c r="U15">
        <v>1.179651338219694</v>
      </c>
      <c r="V15">
        <v>1.179651338219694</v>
      </c>
    </row>
    <row r="16" spans="1:22" ht="15" customHeight="1" x14ac:dyDescent="0.25">
      <c r="A16" s="123"/>
      <c r="B16" s="3">
        <f t="shared" si="1"/>
        <v>12</v>
      </c>
      <c r="C16" s="3" t="s">
        <v>40</v>
      </c>
      <c r="D16" s="3">
        <v>7</v>
      </c>
      <c r="E16" s="3"/>
      <c r="F16" s="3"/>
      <c r="G16">
        <v>2.9200000688433651E-2</v>
      </c>
      <c r="H16">
        <v>0.13279999792575839</v>
      </c>
      <c r="I16">
        <v>6.120000034570694E-2</v>
      </c>
      <c r="J16">
        <v>2.339999936521053E-2</v>
      </c>
      <c r="K16">
        <v>0.10289999842643741</v>
      </c>
      <c r="L16">
        <v>0.23100000619888311</v>
      </c>
      <c r="M16">
        <v>2.009999938309193E-2</v>
      </c>
      <c r="N16">
        <v>6.120000034570694E-2</v>
      </c>
      <c r="O16">
        <v>1.077651008172992</v>
      </c>
      <c r="P16">
        <v>1.108735885923722</v>
      </c>
      <c r="Q16">
        <v>1.120651435303297</v>
      </c>
      <c r="R16">
        <v>1.1218774335542501</v>
      </c>
      <c r="S16">
        <v>1.1233768874465679</v>
      </c>
      <c r="T16">
        <v>1.1234325534082981</v>
      </c>
      <c r="U16">
        <v>1.123435134135806</v>
      </c>
      <c r="V16">
        <v>1.123435134135806</v>
      </c>
    </row>
    <row r="17" spans="1:22" ht="15" customHeight="1" x14ac:dyDescent="0.25">
      <c r="A17" s="123"/>
      <c r="B17" s="3">
        <f t="shared" si="1"/>
        <v>13</v>
      </c>
      <c r="C17" s="3" t="s">
        <v>40</v>
      </c>
      <c r="D17" s="3">
        <v>7</v>
      </c>
      <c r="E17" s="3"/>
      <c r="F17" s="3"/>
      <c r="G17">
        <v>4.6799998730421073E-2</v>
      </c>
      <c r="H17">
        <v>0.11529999971389771</v>
      </c>
      <c r="I17">
        <v>9.1499999165534973E-2</v>
      </c>
      <c r="J17">
        <v>5.0400000065565109E-2</v>
      </c>
      <c r="K17">
        <v>0.1242000013589859</v>
      </c>
      <c r="L17">
        <v>0.21279999613761899</v>
      </c>
      <c r="M17">
        <v>4.0600001811981201E-2</v>
      </c>
      <c r="N17">
        <v>8.7600000202655792E-2</v>
      </c>
      <c r="O17">
        <v>1.326165681727757</v>
      </c>
      <c r="P17">
        <v>1.377161834384893</v>
      </c>
      <c r="Q17">
        <v>1.3920067948188699</v>
      </c>
      <c r="R17">
        <v>1.3920164380800699</v>
      </c>
      <c r="S17">
        <v>1.3920333518030441</v>
      </c>
      <c r="T17">
        <v>1.3920860823702961</v>
      </c>
      <c r="U17">
        <v>1.392093457809185</v>
      </c>
      <c r="V17">
        <v>1.392093457809185</v>
      </c>
    </row>
    <row r="18" spans="1:22" ht="15" customHeight="1" x14ac:dyDescent="0.25">
      <c r="A18" s="123"/>
      <c r="B18" s="3">
        <f t="shared" si="1"/>
        <v>14</v>
      </c>
      <c r="C18" s="3" t="s">
        <v>78</v>
      </c>
      <c r="D18" s="3">
        <v>14.5</v>
      </c>
      <c r="E18" s="3"/>
      <c r="F18" s="3"/>
      <c r="G18">
        <v>2.5800000876188282E-2</v>
      </c>
      <c r="H18">
        <v>0.13619999587535861</v>
      </c>
      <c r="I18">
        <v>5.2400000393390662E-2</v>
      </c>
      <c r="J18">
        <v>1.7000000923871991E-2</v>
      </c>
      <c r="K18">
        <v>0.15459999442100519</v>
      </c>
      <c r="L18">
        <v>0.2022999972105026</v>
      </c>
      <c r="M18">
        <v>4.3800000101327903E-2</v>
      </c>
      <c r="N18">
        <v>9.1200001537799835E-2</v>
      </c>
      <c r="O18">
        <v>0.8848994634299816</v>
      </c>
      <c r="P18">
        <v>0.90343969444620564</v>
      </c>
      <c r="Q18">
        <v>1.0129681183323229</v>
      </c>
      <c r="R18">
        <v>1.015324508856283</v>
      </c>
      <c r="S18">
        <v>1.017953891010366</v>
      </c>
      <c r="T18">
        <v>1.020560823392282</v>
      </c>
      <c r="U18">
        <v>1.0206813069945311</v>
      </c>
      <c r="V18">
        <v>1.0206813069945311</v>
      </c>
    </row>
    <row r="19" spans="1:22" ht="15" customHeight="1" x14ac:dyDescent="0.25">
      <c r="A19" s="123"/>
      <c r="B19" s="3">
        <f t="shared" si="1"/>
        <v>15</v>
      </c>
      <c r="C19" s="3" t="s">
        <v>79</v>
      </c>
      <c r="D19" s="3">
        <v>6</v>
      </c>
      <c r="E19" s="3"/>
      <c r="F19" s="3"/>
      <c r="G19">
        <v>4.2599998414516449E-2</v>
      </c>
      <c r="H19">
        <v>0.1194000020623207</v>
      </c>
      <c r="I19">
        <v>7.8000001609325409E-2</v>
      </c>
      <c r="J19">
        <v>3.7300001829862588E-2</v>
      </c>
      <c r="K19">
        <v>0.1571999937295914</v>
      </c>
      <c r="L19">
        <v>0.1880999952554703</v>
      </c>
      <c r="M19">
        <v>3.6499999463558197E-2</v>
      </c>
      <c r="N19">
        <v>8.2999996840953827E-2</v>
      </c>
      <c r="O19">
        <v>1.0915740420402611</v>
      </c>
      <c r="P19">
        <v>1.107884827249596</v>
      </c>
      <c r="Q19">
        <v>1.1868688642486129</v>
      </c>
      <c r="R19">
        <v>1.188774676502087</v>
      </c>
      <c r="S19">
        <v>1.1888913228715341</v>
      </c>
      <c r="T19">
        <v>1.1965626491662751</v>
      </c>
      <c r="U19">
        <v>1.1970169249313589</v>
      </c>
      <c r="V19">
        <v>1.1970169249313589</v>
      </c>
    </row>
    <row r="20" spans="1:22" ht="15" customHeight="1" x14ac:dyDescent="0.25">
      <c r="A20" s="123"/>
      <c r="B20" s="3">
        <f t="shared" si="1"/>
        <v>16</v>
      </c>
      <c r="C20" s="3" t="s">
        <v>47</v>
      </c>
      <c r="D20" s="3">
        <v>5.5</v>
      </c>
      <c r="E20" s="3"/>
      <c r="F20" s="3"/>
      <c r="G20">
        <v>2.6100000366568569E-2</v>
      </c>
      <c r="H20">
        <v>0.1360999941825867</v>
      </c>
      <c r="I20">
        <v>7.7699996531009674E-2</v>
      </c>
      <c r="J20">
        <v>4.1999999433755868E-2</v>
      </c>
      <c r="K20">
        <v>0.1045999974012375</v>
      </c>
      <c r="L20">
        <v>0.25130000710487371</v>
      </c>
      <c r="M20">
        <v>2.5599999353289601E-2</v>
      </c>
      <c r="N20">
        <v>6.9700002670288086E-2</v>
      </c>
      <c r="O20">
        <v>1.1244967110655519</v>
      </c>
      <c r="P20">
        <v>1.161235038594866</v>
      </c>
      <c r="Q20">
        <v>1.180767746647053</v>
      </c>
      <c r="R20">
        <v>1.1821481894779899</v>
      </c>
      <c r="S20">
        <v>1.1880188275435219</v>
      </c>
      <c r="T20">
        <v>1.193079302065114</v>
      </c>
      <c r="U20">
        <v>1.1938752994072619</v>
      </c>
      <c r="V20">
        <v>1.1938752994072619</v>
      </c>
    </row>
    <row r="21" spans="1:22" ht="15" customHeight="1" x14ac:dyDescent="0.25">
      <c r="A21" s="123"/>
      <c r="B21" s="3">
        <f t="shared" si="1"/>
        <v>17</v>
      </c>
      <c r="C21" s="3" t="s">
        <v>23</v>
      </c>
      <c r="D21" s="3">
        <v>6.5</v>
      </c>
      <c r="E21" s="3"/>
      <c r="F21" s="3"/>
      <c r="G21">
        <v>9.08999964594841E-2</v>
      </c>
      <c r="H21">
        <v>7.1099996566772461E-2</v>
      </c>
      <c r="I21">
        <v>0.1379999965429306</v>
      </c>
      <c r="J21">
        <v>9.4800002872943878E-2</v>
      </c>
      <c r="K21">
        <v>0.12999999523162839</v>
      </c>
      <c r="L21">
        <v>0.29899999499320978</v>
      </c>
      <c r="M21">
        <v>4.8000002279877663E-3</v>
      </c>
      <c r="N21">
        <v>5.2099999040365219E-2</v>
      </c>
      <c r="O21">
        <v>1.8853130416654169</v>
      </c>
      <c r="P21">
        <v>1.88676695177897</v>
      </c>
      <c r="Q21">
        <v>1.88739836935479</v>
      </c>
      <c r="R21">
        <v>1.8921962589740899</v>
      </c>
      <c r="S21">
        <v>1.8965811059256239</v>
      </c>
      <c r="T21">
        <v>1.89791993520281</v>
      </c>
      <c r="U21">
        <v>1.8979519012143209</v>
      </c>
      <c r="V21">
        <v>1.8979519012143209</v>
      </c>
    </row>
    <row r="22" spans="1:22" ht="15" customHeight="1" x14ac:dyDescent="0.25">
      <c r="A22" s="123"/>
      <c r="B22" s="3">
        <f t="shared" si="1"/>
        <v>18</v>
      </c>
      <c r="C22" s="3" t="s">
        <v>78</v>
      </c>
      <c r="D22" s="3">
        <v>11</v>
      </c>
      <c r="E22" s="3"/>
      <c r="F22" s="3"/>
      <c r="G22">
        <v>7.0500001311302185E-2</v>
      </c>
      <c r="H22">
        <v>9.1499999165534973E-2</v>
      </c>
      <c r="I22">
        <v>0.1248999983072281</v>
      </c>
      <c r="J22">
        <v>8.2699999213218689E-2</v>
      </c>
      <c r="K22">
        <v>0.15029999613761899</v>
      </c>
      <c r="L22">
        <v>0.27559998631477362</v>
      </c>
      <c r="M22">
        <v>2.0199999213218689E-2</v>
      </c>
      <c r="N22">
        <v>5.4600000381469727E-2</v>
      </c>
      <c r="O22">
        <v>1.724526553926184</v>
      </c>
      <c r="P22">
        <v>1.763097171277423</v>
      </c>
      <c r="Q22">
        <v>1.794453451807706</v>
      </c>
      <c r="R22">
        <v>1.796160782276335</v>
      </c>
      <c r="S22">
        <v>1.806071738571122</v>
      </c>
      <c r="T22">
        <v>1.8070263875489769</v>
      </c>
      <c r="U22">
        <v>1.8070673954306049</v>
      </c>
      <c r="V22">
        <v>1.8070673954306049</v>
      </c>
    </row>
    <row r="23" spans="1:22" ht="15" customHeight="1" x14ac:dyDescent="0.25">
      <c r="A23" s="119"/>
      <c r="B23" s="120"/>
      <c r="C23" s="120"/>
      <c r="D23" s="121"/>
      <c r="E23" s="4" t="s">
        <v>158</v>
      </c>
      <c r="F23" s="4"/>
    </row>
    <row r="24" spans="1:22" ht="15" customHeight="1" x14ac:dyDescent="0.25">
      <c r="A24" s="122" t="s">
        <v>152</v>
      </c>
      <c r="B24" s="3">
        <f>B22+1</f>
        <v>19</v>
      </c>
      <c r="C24" s="3" t="s">
        <v>64</v>
      </c>
      <c r="D24" s="3">
        <v>9.5</v>
      </c>
      <c r="E24" s="3"/>
      <c r="F24" s="3"/>
      <c r="G24">
        <v>1.7200000584125519E-2</v>
      </c>
      <c r="H24">
        <v>0.14480000734329221</v>
      </c>
      <c r="I24">
        <v>3.8300000131130219E-2</v>
      </c>
      <c r="J24">
        <v>1.5900000929832458E-2</v>
      </c>
      <c r="K24">
        <v>0.14040000736713409</v>
      </c>
      <c r="L24">
        <v>0.32850000262260443</v>
      </c>
      <c r="M24">
        <v>2.700000070035458E-2</v>
      </c>
      <c r="N24">
        <v>7.3200002312660217E-2</v>
      </c>
      <c r="O24">
        <v>0.8895388037538583</v>
      </c>
      <c r="P24">
        <v>0.89110487469208721</v>
      </c>
      <c r="Q24">
        <v>0.90908823633854807</v>
      </c>
      <c r="R24">
        <v>0.94672624659092131</v>
      </c>
      <c r="S24">
        <v>0.9472978471170812</v>
      </c>
      <c r="T24">
        <v>0.94734394576019043</v>
      </c>
      <c r="U24">
        <v>0.94760979890563835</v>
      </c>
      <c r="V24">
        <v>0.94760979890563835</v>
      </c>
    </row>
    <row r="25" spans="1:22" ht="15" customHeight="1" x14ac:dyDescent="0.25">
      <c r="A25" s="123"/>
      <c r="B25" s="3">
        <f t="shared" ref="B25:B32" si="2">B24+1</f>
        <v>20</v>
      </c>
      <c r="C25" s="3" t="s">
        <v>47</v>
      </c>
      <c r="D25" s="3">
        <v>6.5</v>
      </c>
      <c r="E25" s="3"/>
      <c r="F25" s="3"/>
      <c r="G25">
        <v>4.9400001764297492E-2</v>
      </c>
      <c r="H25">
        <v>0.1128000020980835</v>
      </c>
      <c r="I25">
        <v>7.5599998235702515E-2</v>
      </c>
      <c r="J25">
        <v>3.3700000494718552E-2</v>
      </c>
      <c r="K25">
        <v>0.124099999666214</v>
      </c>
      <c r="L25">
        <v>0.2833000123500824</v>
      </c>
      <c r="M25">
        <v>2.4100000038743019E-2</v>
      </c>
      <c r="N25">
        <v>6.6500000655651093E-2</v>
      </c>
      <c r="O25">
        <v>1.395116248135932</v>
      </c>
      <c r="P25">
        <v>1.405323625800398</v>
      </c>
      <c r="Q25">
        <v>1.4072692563081699</v>
      </c>
      <c r="R25">
        <v>1.4081230368595259</v>
      </c>
      <c r="S25">
        <v>1.408141236330146</v>
      </c>
      <c r="T25">
        <v>1.409171534015325</v>
      </c>
      <c r="U25">
        <v>1.410124091828622</v>
      </c>
      <c r="V25">
        <v>1.410124091828622</v>
      </c>
    </row>
    <row r="26" spans="1:22" ht="15" customHeight="1" x14ac:dyDescent="0.25">
      <c r="A26" s="123"/>
      <c r="B26" s="3">
        <f t="shared" si="2"/>
        <v>21</v>
      </c>
      <c r="C26" s="3" t="s">
        <v>41</v>
      </c>
      <c r="D26" s="3">
        <v>10.5</v>
      </c>
      <c r="E26" s="3"/>
      <c r="F26" s="3"/>
      <c r="G26">
        <v>4.0699999779462807E-2</v>
      </c>
      <c r="H26">
        <v>0.121299996972084</v>
      </c>
      <c r="I26">
        <v>7.0399999618530273E-2</v>
      </c>
      <c r="J26">
        <v>2.9200000688433651E-2</v>
      </c>
      <c r="K26">
        <v>0.12590000033378601</v>
      </c>
      <c r="L26">
        <v>0.26890000700950623</v>
      </c>
      <c r="M26">
        <v>3.4699998795986182E-2</v>
      </c>
      <c r="N26">
        <v>8.1100001931190491E-2</v>
      </c>
      <c r="O26">
        <v>1.230441805811185</v>
      </c>
      <c r="P26">
        <v>1.2580121139540039</v>
      </c>
      <c r="Q26">
        <v>1.268041943639298</v>
      </c>
      <c r="R26">
        <v>1.276621608493798</v>
      </c>
      <c r="S26">
        <v>1.277114782609275</v>
      </c>
      <c r="T26">
        <v>1.277943802133247</v>
      </c>
      <c r="U26">
        <v>1.277970325041577</v>
      </c>
      <c r="V26">
        <v>1.277970325041577</v>
      </c>
    </row>
    <row r="27" spans="1:22" ht="15" customHeight="1" x14ac:dyDescent="0.25">
      <c r="A27" s="123"/>
      <c r="B27" s="3">
        <f t="shared" si="2"/>
        <v>22</v>
      </c>
      <c r="C27" s="3" t="s">
        <v>30</v>
      </c>
      <c r="D27" s="3">
        <v>12.5</v>
      </c>
      <c r="E27" s="3"/>
      <c r="F27" s="3"/>
      <c r="G27">
        <v>4.179999977350235E-2</v>
      </c>
      <c r="H27">
        <v>0.12030000239610671</v>
      </c>
      <c r="I27">
        <v>7.6700001955032349E-2</v>
      </c>
      <c r="J27">
        <v>3.5700000822544098E-2</v>
      </c>
      <c r="K27">
        <v>0.1059999987483025</v>
      </c>
      <c r="L27">
        <v>0.24539999663829801</v>
      </c>
      <c r="M27">
        <v>3.7900000810623169E-2</v>
      </c>
      <c r="N27">
        <v>8.4700003266334534E-2</v>
      </c>
      <c r="O27">
        <v>1.0547746565594129</v>
      </c>
      <c r="P27">
        <v>1.055470035332702</v>
      </c>
      <c r="Q27">
        <v>1.081904820076792</v>
      </c>
      <c r="R27">
        <v>1.081945947092853</v>
      </c>
      <c r="S27">
        <v>1.082025579986184</v>
      </c>
      <c r="T27">
        <v>1.082520540477125</v>
      </c>
      <c r="U27">
        <v>1.0825295840554121</v>
      </c>
      <c r="V27">
        <v>1.0825295840554121</v>
      </c>
    </row>
    <row r="28" spans="1:22" ht="15" customHeight="1" x14ac:dyDescent="0.25">
      <c r="A28" s="123"/>
      <c r="B28" s="3">
        <f t="shared" si="2"/>
        <v>23</v>
      </c>
      <c r="C28" s="3" t="s">
        <v>72</v>
      </c>
      <c r="D28" s="3">
        <v>7</v>
      </c>
      <c r="E28" s="3"/>
      <c r="F28" s="3"/>
      <c r="G28">
        <v>4.3400000780820847E-2</v>
      </c>
      <c r="H28">
        <v>0.1186000034213066</v>
      </c>
      <c r="I28">
        <v>8.5600003600120544E-2</v>
      </c>
      <c r="J28">
        <v>4.4900000095367432E-2</v>
      </c>
      <c r="K28">
        <v>0.11969999969005581</v>
      </c>
      <c r="L28">
        <v>0.25369998812675482</v>
      </c>
      <c r="M28">
        <v>4.439999908208847E-2</v>
      </c>
      <c r="N28">
        <v>9.1799996793270111E-2</v>
      </c>
      <c r="O28">
        <v>1.205206254229374</v>
      </c>
      <c r="P28">
        <v>1.210151192092721</v>
      </c>
      <c r="Q28">
        <v>1.2326024486884659</v>
      </c>
      <c r="R28">
        <v>1.2326458390671371</v>
      </c>
      <c r="S28">
        <v>1.232817915042157</v>
      </c>
      <c r="T28">
        <v>1.2347020809550731</v>
      </c>
      <c r="U28">
        <v>1.234776607678898</v>
      </c>
      <c r="V28">
        <v>1.234776607678898</v>
      </c>
    </row>
    <row r="29" spans="1:22" ht="15" customHeight="1" x14ac:dyDescent="0.25">
      <c r="A29" s="123"/>
      <c r="B29" s="3">
        <f t="shared" si="2"/>
        <v>24</v>
      </c>
      <c r="C29" s="3" t="s">
        <v>91</v>
      </c>
      <c r="D29" s="3">
        <v>12</v>
      </c>
      <c r="E29" s="3"/>
      <c r="F29" s="3"/>
      <c r="G29">
        <v>1.810000091791153E-2</v>
      </c>
      <c r="H29">
        <v>0.14399999380111689</v>
      </c>
      <c r="I29">
        <v>6.1799999326467507E-2</v>
      </c>
      <c r="J29">
        <v>2.9400000348687168E-2</v>
      </c>
      <c r="K29">
        <v>0.125</v>
      </c>
      <c r="L29">
        <v>0.23899999260902399</v>
      </c>
      <c r="M29">
        <v>2.9799999669194221E-2</v>
      </c>
      <c r="N29">
        <v>7.720000296831131E-2</v>
      </c>
      <c r="O29">
        <v>0.8409345628608863</v>
      </c>
      <c r="P29">
        <v>0.85680125914803129</v>
      </c>
      <c r="Q29">
        <v>0.9418757231160938</v>
      </c>
      <c r="R29">
        <v>0.94415937834508568</v>
      </c>
      <c r="S29">
        <v>0.94561554705493256</v>
      </c>
      <c r="T29">
        <v>0.94664423333327508</v>
      </c>
      <c r="U29">
        <v>0.9468092119414292</v>
      </c>
      <c r="V29">
        <v>0.9468092119414292</v>
      </c>
    </row>
    <row r="30" spans="1:22" ht="15" customHeight="1" x14ac:dyDescent="0.25">
      <c r="A30" s="123"/>
      <c r="B30" s="3">
        <f t="shared" si="2"/>
        <v>25</v>
      </c>
      <c r="C30" s="3" t="s">
        <v>78</v>
      </c>
      <c r="D30" s="3">
        <v>13</v>
      </c>
      <c r="E30" s="3"/>
      <c r="F30" s="3"/>
      <c r="G30">
        <v>7.2999998927116394E-2</v>
      </c>
      <c r="H30">
        <v>8.9000001549720764E-2</v>
      </c>
      <c r="I30">
        <v>0.11580000072717669</v>
      </c>
      <c r="J30">
        <v>7.2899997234344482E-2</v>
      </c>
      <c r="K30">
        <v>0.1066000014543533</v>
      </c>
      <c r="L30">
        <v>0.23039999604225159</v>
      </c>
      <c r="M30">
        <v>2.239999920129776E-2</v>
      </c>
      <c r="N30">
        <v>6.9799996912479401E-2</v>
      </c>
      <c r="O30">
        <v>1.590330375672028</v>
      </c>
      <c r="P30">
        <v>1.602463935102405</v>
      </c>
      <c r="Q30">
        <v>1.6026710401323141</v>
      </c>
      <c r="R30">
        <v>1.6026739942032211</v>
      </c>
      <c r="S30">
        <v>1.6036508790579951</v>
      </c>
      <c r="T30">
        <v>1.604416593955734</v>
      </c>
      <c r="U30">
        <v>1.604416931276774</v>
      </c>
      <c r="V30">
        <v>1.604416931276774</v>
      </c>
    </row>
    <row r="31" spans="1:22" ht="15" customHeight="1" x14ac:dyDescent="0.25">
      <c r="A31" s="123"/>
      <c r="B31" s="3">
        <f t="shared" si="2"/>
        <v>26</v>
      </c>
      <c r="C31" s="3" t="s">
        <v>107</v>
      </c>
      <c r="D31" s="3">
        <v>19.5</v>
      </c>
      <c r="E31" s="3"/>
      <c r="F31" s="3"/>
      <c r="G31">
        <v>3.8699999451637268E-2</v>
      </c>
      <c r="H31">
        <v>0.1233000010251999</v>
      </c>
      <c r="I31">
        <v>8.1000000238418579E-2</v>
      </c>
      <c r="J31">
        <v>4.1099999099969857E-2</v>
      </c>
      <c r="K31">
        <v>0.15950000286102289</v>
      </c>
      <c r="L31">
        <v>0.17870000004768369</v>
      </c>
      <c r="M31">
        <v>3.2099999487400048E-2</v>
      </c>
      <c r="N31">
        <v>7.9499997198581696E-2</v>
      </c>
      <c r="O31">
        <v>1.1186943608015081</v>
      </c>
      <c r="P31">
        <v>1.159833619905358</v>
      </c>
      <c r="Q31">
        <v>1.2243114609084951</v>
      </c>
      <c r="R31">
        <v>1.2274800323316339</v>
      </c>
      <c r="S31">
        <v>1.227996346740605</v>
      </c>
      <c r="T31">
        <v>1.2295369786616099</v>
      </c>
      <c r="U31">
        <v>1.2295515328911319</v>
      </c>
      <c r="V31">
        <v>1.2295515328911319</v>
      </c>
    </row>
    <row r="32" spans="1:22" ht="15" customHeight="1" x14ac:dyDescent="0.25">
      <c r="A32" s="123"/>
      <c r="B32" s="3">
        <f t="shared" si="2"/>
        <v>27</v>
      </c>
      <c r="C32" s="3" t="s">
        <v>52</v>
      </c>
      <c r="D32" s="3">
        <v>5.5</v>
      </c>
      <c r="E32" s="3"/>
      <c r="F32" s="3"/>
      <c r="G32">
        <v>6.679999828338623E-2</v>
      </c>
      <c r="H32">
        <v>9.5200002193450928E-2</v>
      </c>
      <c r="I32">
        <v>0.1233000010251999</v>
      </c>
      <c r="J32">
        <v>8.1299997866153717E-2</v>
      </c>
      <c r="K32">
        <v>0.15350000560283661</v>
      </c>
      <c r="L32">
        <v>0.18569999933242801</v>
      </c>
      <c r="M32">
        <v>4.9699999392032623E-2</v>
      </c>
      <c r="N32">
        <v>9.6900001168251038E-2</v>
      </c>
      <c r="O32">
        <v>1.696723948854624</v>
      </c>
      <c r="P32">
        <v>1.75629788513251</v>
      </c>
      <c r="Q32">
        <v>1.767430172178809</v>
      </c>
      <c r="R32">
        <v>1.772897986922253</v>
      </c>
      <c r="S32">
        <v>1.772965665255946</v>
      </c>
      <c r="T32">
        <v>1.773237189555892</v>
      </c>
      <c r="U32">
        <v>1.7733824256323489</v>
      </c>
      <c r="V32">
        <v>1.7733824256323489</v>
      </c>
    </row>
    <row r="33" spans="1:22" ht="15" customHeight="1" x14ac:dyDescent="0.25">
      <c r="A33" s="119"/>
      <c r="B33" s="120"/>
      <c r="C33" s="120"/>
      <c r="D33" s="121"/>
      <c r="E33" s="4" t="s">
        <v>158</v>
      </c>
      <c r="F33" s="4"/>
    </row>
    <row r="34" spans="1:22" ht="15" customHeight="1" x14ac:dyDescent="0.25">
      <c r="A34" s="122" t="s">
        <v>152</v>
      </c>
      <c r="B34" s="3">
        <f>B32+1</f>
        <v>28</v>
      </c>
      <c r="C34" s="3" t="s">
        <v>95</v>
      </c>
      <c r="D34" s="3">
        <v>10</v>
      </c>
      <c r="E34" s="3"/>
      <c r="F34" s="3"/>
      <c r="G34">
        <v>4.3999999761581421E-3</v>
      </c>
      <c r="H34">
        <v>0.1592999994754791</v>
      </c>
      <c r="I34">
        <v>1.8600000068545341E-2</v>
      </c>
      <c r="J34">
        <v>2.8799999505281448E-2</v>
      </c>
      <c r="K34">
        <v>0.1127000004053116</v>
      </c>
      <c r="L34">
        <v>0.15780000388622281</v>
      </c>
      <c r="M34">
        <v>4.050000011920929E-2</v>
      </c>
      <c r="N34">
        <v>8.6099997162818909E-2</v>
      </c>
      <c r="O34">
        <v>0.47150465010369669</v>
      </c>
      <c r="P34">
        <v>0.5830128788317005</v>
      </c>
      <c r="Q34">
        <v>0.60808135288959286</v>
      </c>
      <c r="R34">
        <v>0.60864255400732215</v>
      </c>
      <c r="S34">
        <v>0.60993607254523452</v>
      </c>
      <c r="T34">
        <v>0.6100606015143808</v>
      </c>
      <c r="U34">
        <v>0.61058062904911725</v>
      </c>
      <c r="V34">
        <v>0.61058062904911725</v>
      </c>
    </row>
    <row r="35" spans="1:22" ht="15" customHeight="1" x14ac:dyDescent="0.25">
      <c r="A35" s="123"/>
      <c r="B35" s="3">
        <f t="shared" ref="B35:B42" si="3">B34+1</f>
        <v>29</v>
      </c>
      <c r="C35" s="3" t="s">
        <v>45</v>
      </c>
      <c r="D35" s="3">
        <v>19.5</v>
      </c>
      <c r="E35" s="3"/>
      <c r="F35" s="3"/>
      <c r="G35">
        <v>1.5999999595806E-3</v>
      </c>
      <c r="H35">
        <v>0.16259999573230741</v>
      </c>
      <c r="I35">
        <v>1.679999940097332E-2</v>
      </c>
      <c r="J35">
        <v>3.2800000160932541E-2</v>
      </c>
      <c r="K35">
        <v>0.1215000003576279</v>
      </c>
      <c r="L35">
        <v>0.1526000052690506</v>
      </c>
      <c r="M35">
        <v>6.1999998986721039E-2</v>
      </c>
      <c r="N35">
        <v>0.1037999987602234</v>
      </c>
      <c r="O35">
        <v>1.0594329803916771</v>
      </c>
      <c r="P35">
        <v>1.0649916746086909</v>
      </c>
      <c r="Q35">
        <v>1.109255726142369</v>
      </c>
      <c r="R35">
        <v>1.110047358407992</v>
      </c>
      <c r="S35">
        <v>1.111430724673784</v>
      </c>
      <c r="T35">
        <v>1.111524266335574</v>
      </c>
      <c r="U35">
        <v>1.111578778251455</v>
      </c>
      <c r="V35">
        <v>1.111578778251455</v>
      </c>
    </row>
    <row r="36" spans="1:22" ht="15" customHeight="1" x14ac:dyDescent="0.25">
      <c r="A36" s="123"/>
      <c r="B36" s="3">
        <f t="shared" si="3"/>
        <v>30</v>
      </c>
      <c r="C36" s="3" t="s">
        <v>26</v>
      </c>
      <c r="D36" s="3">
        <v>4.5</v>
      </c>
      <c r="E36" s="3"/>
      <c r="F36" s="3"/>
      <c r="G36">
        <v>2.7899999171495441E-2</v>
      </c>
      <c r="H36">
        <v>0.1342000067234039</v>
      </c>
      <c r="I36">
        <v>4.7200001776218407E-2</v>
      </c>
      <c r="J36">
        <v>9.7000002861022949E-3</v>
      </c>
      <c r="K36">
        <v>0.1186999976634979</v>
      </c>
      <c r="L36">
        <v>0.16889999806880951</v>
      </c>
      <c r="M36">
        <v>7.1800000965595245E-2</v>
      </c>
      <c r="N36">
        <v>0.11599999666213991</v>
      </c>
      <c r="O36">
        <v>1.027750220126437</v>
      </c>
      <c r="P36">
        <v>1.0591729866822459</v>
      </c>
      <c r="Q36">
        <v>1.0725931259873021</v>
      </c>
      <c r="R36">
        <v>1.0799139024022759</v>
      </c>
      <c r="S36">
        <v>1.0857322458000991</v>
      </c>
      <c r="T36">
        <v>1.085890035195948</v>
      </c>
      <c r="U36">
        <v>1.0861291712650809</v>
      </c>
      <c r="V36">
        <v>1.0861291712650809</v>
      </c>
    </row>
    <row r="37" spans="1:22" ht="15" customHeight="1" x14ac:dyDescent="0.25">
      <c r="A37" s="123"/>
      <c r="B37" s="3">
        <f t="shared" si="3"/>
        <v>31</v>
      </c>
      <c r="C37" s="3" t="s">
        <v>79</v>
      </c>
      <c r="D37" s="3">
        <v>4.5</v>
      </c>
      <c r="E37" s="3"/>
      <c r="F37" s="3"/>
      <c r="G37">
        <v>3.4000001847743988E-2</v>
      </c>
      <c r="H37">
        <v>0.1281999945640564</v>
      </c>
      <c r="I37">
        <v>7.3100000619888306E-2</v>
      </c>
      <c r="J37">
        <v>3.2999999821186073E-2</v>
      </c>
      <c r="K37">
        <v>0.14699999988079071</v>
      </c>
      <c r="L37">
        <v>0.13230000436306</v>
      </c>
      <c r="M37">
        <v>4.0600001811981201E-2</v>
      </c>
      <c r="N37">
        <v>8.7099999189376831E-2</v>
      </c>
      <c r="O37">
        <v>0.86979772135289124</v>
      </c>
      <c r="P37">
        <v>1.0620895233024741</v>
      </c>
      <c r="Q37">
        <v>1.0620998334287699</v>
      </c>
      <c r="R37">
        <v>1.062187231249818</v>
      </c>
      <c r="S37">
        <v>1.063379440301311</v>
      </c>
      <c r="T37">
        <v>1.06387977921313</v>
      </c>
      <c r="U37">
        <v>1.064041198156958</v>
      </c>
      <c r="V37">
        <v>1.064041198156958</v>
      </c>
    </row>
    <row r="38" spans="1:22" ht="15" customHeight="1" x14ac:dyDescent="0.25">
      <c r="A38" s="123"/>
      <c r="B38" s="3">
        <f t="shared" si="3"/>
        <v>32</v>
      </c>
      <c r="C38" s="3" t="s">
        <v>40</v>
      </c>
      <c r="D38" s="3">
        <v>2.5</v>
      </c>
      <c r="E38" s="3"/>
      <c r="F38" s="3"/>
      <c r="G38">
        <v>2.2800000384449959E-2</v>
      </c>
      <c r="H38">
        <v>0.13930000364780429</v>
      </c>
      <c r="I38">
        <v>6.6500000655651093E-2</v>
      </c>
      <c r="J38">
        <v>3.0400000512599949E-2</v>
      </c>
      <c r="K38">
        <v>0.1273999959230423</v>
      </c>
      <c r="L38">
        <v>0.17329999804496771</v>
      </c>
      <c r="M38">
        <v>4.8799999058246613E-2</v>
      </c>
      <c r="N38">
        <v>9.3900002539157867E-2</v>
      </c>
      <c r="O38">
        <v>0.86811352184487178</v>
      </c>
      <c r="P38">
        <v>0.98088467962359083</v>
      </c>
      <c r="Q38">
        <v>0.98502263054228723</v>
      </c>
      <c r="R38">
        <v>0.99579678765114399</v>
      </c>
      <c r="S38">
        <v>0.99798364445338572</v>
      </c>
      <c r="T38">
        <v>1.0021617221527119</v>
      </c>
      <c r="U38">
        <v>1.002226647695164</v>
      </c>
      <c r="V38">
        <v>1.002226647695164</v>
      </c>
    </row>
    <row r="39" spans="1:22" ht="15" customHeight="1" x14ac:dyDescent="0.25">
      <c r="A39" s="123"/>
      <c r="B39" s="3">
        <f t="shared" si="3"/>
        <v>33</v>
      </c>
      <c r="C39" s="3" t="s">
        <v>40</v>
      </c>
      <c r="D39" s="3">
        <v>3.5</v>
      </c>
      <c r="E39" s="3"/>
      <c r="F39" s="3"/>
      <c r="G39">
        <v>5.3100001066923141E-2</v>
      </c>
      <c r="H39">
        <v>0.1089999973773956</v>
      </c>
      <c r="I39">
        <v>0.1182999983429909</v>
      </c>
      <c r="J39">
        <v>7.7500000596046448E-2</v>
      </c>
      <c r="K39">
        <v>0.18700000643730161</v>
      </c>
      <c r="L39">
        <v>0.1049999967217445</v>
      </c>
      <c r="M39">
        <v>7.720000296831131E-2</v>
      </c>
      <c r="N39">
        <v>0.1234000027179718</v>
      </c>
      <c r="O39">
        <v>1.3381139504896959</v>
      </c>
      <c r="P39">
        <v>1.5508099668642381</v>
      </c>
      <c r="Q39">
        <v>1.553421487248166</v>
      </c>
      <c r="R39">
        <v>1.5540842109056421</v>
      </c>
      <c r="S39">
        <v>1.5547929281638031</v>
      </c>
      <c r="T39">
        <v>1.5593761114018569</v>
      </c>
      <c r="U39">
        <v>1.559919805012304</v>
      </c>
      <c r="V39">
        <v>1.559919805012304</v>
      </c>
    </row>
    <row r="40" spans="1:22" ht="15" customHeight="1" x14ac:dyDescent="0.25">
      <c r="A40" s="123"/>
      <c r="B40" s="3">
        <f t="shared" si="3"/>
        <v>34</v>
      </c>
      <c r="C40" s="3" t="s">
        <v>18</v>
      </c>
      <c r="D40" s="3">
        <v>13.5</v>
      </c>
      <c r="E40" s="5"/>
      <c r="F40" s="5"/>
      <c r="G40">
        <v>6.6200003027915955E-2</v>
      </c>
      <c r="H40">
        <v>9.6000000834465027E-2</v>
      </c>
      <c r="I40">
        <v>0.101000003516674</v>
      </c>
      <c r="J40">
        <v>5.7700000703334808E-2</v>
      </c>
      <c r="K40">
        <v>0.12749999761581421</v>
      </c>
      <c r="L40">
        <v>0.1691000014543533</v>
      </c>
      <c r="M40">
        <v>5.4200001060962677E-2</v>
      </c>
      <c r="N40">
        <v>0.1001999974250793</v>
      </c>
      <c r="O40">
        <v>1.4039418184267749</v>
      </c>
      <c r="P40">
        <v>1.490756836476623</v>
      </c>
      <c r="Q40">
        <v>1.492506965444349</v>
      </c>
      <c r="R40">
        <v>1.4987182787381099</v>
      </c>
      <c r="S40">
        <v>1.499122285346439</v>
      </c>
      <c r="T40">
        <v>1.5006925353952441</v>
      </c>
      <c r="U40">
        <v>1.5007102489590669</v>
      </c>
      <c r="V40">
        <v>1.5007102489590669</v>
      </c>
    </row>
    <row r="41" spans="1:22" ht="15" customHeight="1" x14ac:dyDescent="0.25">
      <c r="A41" s="123"/>
      <c r="B41" s="3">
        <f t="shared" si="3"/>
        <v>35</v>
      </c>
      <c r="C41" s="3" t="s">
        <v>71</v>
      </c>
      <c r="D41" s="3">
        <v>11</v>
      </c>
      <c r="E41" s="5"/>
      <c r="F41" s="5"/>
      <c r="G41">
        <v>6.0000000521540642E-3</v>
      </c>
      <c r="H41">
        <v>0.15860000252723691</v>
      </c>
      <c r="I41">
        <v>4.14000004529953E-2</v>
      </c>
      <c r="J41">
        <v>2.2199999541044239E-2</v>
      </c>
      <c r="K41">
        <v>0.18950000405311579</v>
      </c>
      <c r="L41">
        <v>7.3799997568130493E-2</v>
      </c>
      <c r="M41">
        <v>5.469999834895134E-2</v>
      </c>
      <c r="N41">
        <v>0.10199999809265139</v>
      </c>
      <c r="O41">
        <v>0.38753730724400381</v>
      </c>
      <c r="P41">
        <v>0.79642551767739245</v>
      </c>
      <c r="Q41">
        <v>0.8964065061224461</v>
      </c>
      <c r="R41">
        <v>0.89779099596315681</v>
      </c>
      <c r="S41">
        <v>0.89827624477054691</v>
      </c>
      <c r="T41">
        <v>0.89853666738454563</v>
      </c>
      <c r="U41">
        <v>0.89992497123163262</v>
      </c>
      <c r="V41">
        <v>0.89992497123163262</v>
      </c>
    </row>
    <row r="42" spans="1:22" ht="15" customHeight="1" x14ac:dyDescent="0.25">
      <c r="A42" s="123"/>
      <c r="B42" s="6">
        <f t="shared" si="3"/>
        <v>36</v>
      </c>
      <c r="C42" s="6" t="s">
        <v>36</v>
      </c>
      <c r="D42" s="6">
        <v>14</v>
      </c>
      <c r="E42" s="7"/>
      <c r="F42" s="7"/>
      <c r="G42">
        <v>4.3000001460313797E-2</v>
      </c>
      <c r="H42">
        <v>0.1190000027418137</v>
      </c>
      <c r="I42">
        <v>8.3400003612041473E-2</v>
      </c>
      <c r="J42">
        <v>4.2300000786781311E-2</v>
      </c>
      <c r="K42">
        <v>0.1062000021338463</v>
      </c>
      <c r="L42">
        <v>0.22789999842643741</v>
      </c>
      <c r="M42">
        <v>5.0200000405311578E-2</v>
      </c>
      <c r="N42">
        <v>9.7599998116493225E-2</v>
      </c>
      <c r="O42">
        <v>1.1226430804942391</v>
      </c>
      <c r="P42">
        <v>1.2633207410037139</v>
      </c>
      <c r="Q42">
        <v>1.263483271071693</v>
      </c>
      <c r="R42">
        <v>1.285564182486937</v>
      </c>
      <c r="S42">
        <v>1.2857961516098411</v>
      </c>
      <c r="T42">
        <v>1.28604924634689</v>
      </c>
      <c r="U42">
        <v>1.2860989990419329</v>
      </c>
      <c r="V42">
        <v>1.2860989990419329</v>
      </c>
    </row>
    <row r="43" spans="1:22" ht="15" customHeight="1" x14ac:dyDescent="0.25">
      <c r="A43" s="119"/>
      <c r="B43" s="120"/>
      <c r="C43" s="120"/>
      <c r="D43" s="121"/>
      <c r="E43" s="4" t="s">
        <v>158</v>
      </c>
      <c r="F43" s="8"/>
      <c r="G43" s="9"/>
      <c r="H43" s="10"/>
      <c r="I43" s="10"/>
      <c r="J43" s="10"/>
      <c r="K43" s="10"/>
      <c r="L43" s="10"/>
      <c r="M43" s="10"/>
      <c r="N43" s="11"/>
    </row>
  </sheetData>
  <mergeCells count="15">
    <mergeCell ref="O1:V1"/>
    <mergeCell ref="O2:V2"/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3"/>
  <sheetViews>
    <sheetView zoomScale="60" zoomScaleNormal="60" workbookViewId="0">
      <selection activeCell="R46" sqref="R46"/>
    </sheetView>
  </sheetViews>
  <sheetFormatPr baseColWidth="10" defaultColWidth="8.88671875" defaultRowHeight="13.2" x14ac:dyDescent="0.25"/>
  <cols>
    <col min="1" max="1" width="12.5546875" style="15" bestFit="1" customWidth="1"/>
    <col min="2" max="2" width="18.44140625" style="15" bestFit="1" customWidth="1"/>
    <col min="3" max="3" width="10.6640625" style="15" bestFit="1" customWidth="1"/>
    <col min="4" max="4" width="17.33203125" style="15" bestFit="1" customWidth="1"/>
    <col min="5" max="5" width="25.33203125" style="15" bestFit="1" customWidth="1"/>
    <col min="6" max="6" width="14.77734375" style="15" bestFit="1" customWidth="1"/>
    <col min="7" max="14" width="13.44140625" style="15" bestFit="1" customWidth="1"/>
  </cols>
  <sheetData>
    <row r="1" spans="1:22" ht="17.399999999999999" customHeight="1" x14ac:dyDescent="0.3">
      <c r="G1" s="124" t="s">
        <v>0</v>
      </c>
      <c r="H1" s="125"/>
      <c r="I1" s="125"/>
      <c r="J1" s="125"/>
      <c r="K1" s="125"/>
      <c r="L1" s="125"/>
      <c r="M1" s="125"/>
      <c r="N1" s="126"/>
      <c r="O1" s="117" t="s">
        <v>1</v>
      </c>
      <c r="P1" s="118"/>
      <c r="Q1" s="118"/>
      <c r="R1" s="118"/>
      <c r="S1" s="118"/>
      <c r="T1" s="118"/>
      <c r="U1" s="118"/>
      <c r="V1" s="118"/>
    </row>
    <row r="2" spans="1:22" ht="17.399999999999999" customHeight="1" x14ac:dyDescent="0.3">
      <c r="G2" s="127" t="s">
        <v>2</v>
      </c>
      <c r="H2" s="121"/>
      <c r="I2" s="128" t="s">
        <v>3</v>
      </c>
      <c r="J2" s="121"/>
      <c r="K2" s="128" t="s">
        <v>4</v>
      </c>
      <c r="L2" s="121"/>
      <c r="M2" s="128" t="s">
        <v>5</v>
      </c>
      <c r="N2" s="121"/>
      <c r="O2" s="117" t="s">
        <v>6</v>
      </c>
      <c r="P2" s="118"/>
      <c r="Q2" s="118"/>
      <c r="R2" s="118"/>
      <c r="S2" s="118"/>
      <c r="T2" s="118"/>
      <c r="U2" s="118"/>
      <c r="V2" s="118"/>
    </row>
    <row r="3" spans="1:22" ht="17.399999999999999" customHeight="1" x14ac:dyDescent="0.3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2" t="s">
        <v>13</v>
      </c>
      <c r="H3" s="1" t="s">
        <v>14</v>
      </c>
      <c r="I3" s="1" t="s">
        <v>13</v>
      </c>
      <c r="J3" s="1" t="s">
        <v>14</v>
      </c>
      <c r="K3" s="1" t="s">
        <v>13</v>
      </c>
      <c r="L3" s="1" t="s">
        <v>14</v>
      </c>
      <c r="M3" s="1" t="s">
        <v>13</v>
      </c>
      <c r="N3" s="1" t="s">
        <v>14</v>
      </c>
      <c r="O3" s="16">
        <v>2</v>
      </c>
      <c r="P3" s="16">
        <v>3</v>
      </c>
      <c r="Q3" s="16">
        <v>4</v>
      </c>
      <c r="R3" s="16">
        <v>5</v>
      </c>
      <c r="S3" s="16">
        <v>6</v>
      </c>
      <c r="T3" s="16">
        <v>7</v>
      </c>
      <c r="U3" s="16">
        <v>8</v>
      </c>
      <c r="V3" s="16">
        <v>9</v>
      </c>
    </row>
    <row r="4" spans="1:22" ht="15" customHeight="1" x14ac:dyDescent="0.25">
      <c r="A4" s="122" t="s">
        <v>152</v>
      </c>
      <c r="B4" s="3">
        <v>1</v>
      </c>
      <c r="C4" s="3" t="s">
        <v>57</v>
      </c>
      <c r="D4" s="3">
        <v>11.5</v>
      </c>
      <c r="E4" s="3"/>
      <c r="F4" s="3"/>
      <c r="G4">
        <v>8.2000000402331352E-3</v>
      </c>
      <c r="H4">
        <v>0.15410000085830691</v>
      </c>
      <c r="I4">
        <v>2.60000005364418E-2</v>
      </c>
      <c r="J4">
        <v>2.27000005543232E-2</v>
      </c>
      <c r="K4">
        <v>0.18060000240802759</v>
      </c>
      <c r="L4">
        <v>0.100100003182888</v>
      </c>
      <c r="M4">
        <v>0.13140000402927399</v>
      </c>
      <c r="N4">
        <v>0.17839999496936801</v>
      </c>
      <c r="O4">
        <v>1.069758689152607</v>
      </c>
      <c r="P4">
        <v>1.1291666991578659</v>
      </c>
      <c r="Q4">
        <v>1.1294524181601071</v>
      </c>
      <c r="R4">
        <v>1.1302737933045319</v>
      </c>
      <c r="S4">
        <v>1.1306791683511619</v>
      </c>
      <c r="T4">
        <v>1.1311445925956169</v>
      </c>
      <c r="U4">
        <v>1.131256411467737</v>
      </c>
      <c r="V4">
        <v>1.131256411467737</v>
      </c>
    </row>
    <row r="5" spans="1:22" ht="15" customHeight="1" x14ac:dyDescent="0.25">
      <c r="A5" s="123"/>
      <c r="B5" s="3">
        <f t="shared" ref="B5:B12" si="0">B4+1</f>
        <v>2</v>
      </c>
      <c r="C5" s="13" t="s">
        <v>96</v>
      </c>
      <c r="D5" s="3">
        <v>10.5</v>
      </c>
      <c r="E5" s="3"/>
      <c r="F5" s="3"/>
      <c r="G5">
        <v>1.4899999834597111E-2</v>
      </c>
      <c r="H5">
        <v>0.14720000326633451</v>
      </c>
      <c r="I5">
        <v>2.5800000876188282E-2</v>
      </c>
      <c r="J5">
        <v>1.9799999892711639E-2</v>
      </c>
      <c r="K5">
        <v>0.1772000044584274</v>
      </c>
      <c r="L5">
        <v>0.14380000531673429</v>
      </c>
      <c r="M5">
        <v>0.14040000736713409</v>
      </c>
      <c r="N5">
        <v>0.18739999830722809</v>
      </c>
      <c r="O5">
        <v>1.1685104209162951</v>
      </c>
      <c r="P5">
        <v>1.208057028189232</v>
      </c>
      <c r="Q5">
        <v>1.247366426354126</v>
      </c>
      <c r="R5">
        <v>1.2476688995354359</v>
      </c>
      <c r="S5">
        <v>1.2479506408244041</v>
      </c>
      <c r="T5">
        <v>1.24795128993483</v>
      </c>
      <c r="U5">
        <v>1.247970597831376</v>
      </c>
      <c r="V5">
        <v>1.247970597831376</v>
      </c>
    </row>
    <row r="6" spans="1:22" ht="15" customHeight="1" x14ac:dyDescent="0.25">
      <c r="A6" s="123"/>
      <c r="B6" s="3">
        <f t="shared" si="0"/>
        <v>3</v>
      </c>
      <c r="C6" s="3" t="s">
        <v>40</v>
      </c>
      <c r="D6" s="3">
        <v>9</v>
      </c>
      <c r="E6" s="3"/>
      <c r="F6" s="3"/>
      <c r="G6">
        <v>8.0000003799796104E-3</v>
      </c>
      <c r="H6">
        <v>0.1542000025510788</v>
      </c>
      <c r="I6">
        <v>2.239999920129776E-2</v>
      </c>
      <c r="J6">
        <v>2.4900000542402271E-2</v>
      </c>
      <c r="K6">
        <v>0.1648000031709671</v>
      </c>
      <c r="L6">
        <v>0.12809999287128451</v>
      </c>
      <c r="M6">
        <v>0.15090000629425049</v>
      </c>
      <c r="N6">
        <v>0.1977999955415726</v>
      </c>
      <c r="O6">
        <v>1.036302313725689</v>
      </c>
      <c r="P6">
        <v>1.090236842940006</v>
      </c>
      <c r="Q6">
        <v>1.101274573951204</v>
      </c>
      <c r="R6">
        <v>1.101792235206885</v>
      </c>
      <c r="S6">
        <v>1.103649769885704</v>
      </c>
      <c r="T6">
        <v>1.1070413747659009</v>
      </c>
      <c r="U6">
        <v>1.107176030303157</v>
      </c>
      <c r="V6">
        <v>1.107176030303157</v>
      </c>
    </row>
    <row r="7" spans="1:22" ht="15" customHeight="1" x14ac:dyDescent="0.25">
      <c r="A7" s="123"/>
      <c r="B7" s="3">
        <f t="shared" si="0"/>
        <v>4</v>
      </c>
      <c r="C7" s="3" t="s">
        <v>23</v>
      </c>
      <c r="D7" s="3">
        <v>2.5</v>
      </c>
      <c r="E7" s="3"/>
      <c r="F7" s="3"/>
      <c r="G7">
        <v>1.130000036209822E-2</v>
      </c>
      <c r="H7">
        <v>0.15090000629425049</v>
      </c>
      <c r="I7">
        <v>3.7399999797344208E-2</v>
      </c>
      <c r="J7">
        <v>1.7899999395012859E-2</v>
      </c>
      <c r="K7">
        <v>0.20409999787807459</v>
      </c>
      <c r="L7">
        <v>7.2499997913837433E-2</v>
      </c>
      <c r="M7">
        <v>0.12980000674724579</v>
      </c>
      <c r="N7">
        <v>0.17649999260902399</v>
      </c>
      <c r="O7">
        <v>1.155156947763724</v>
      </c>
      <c r="P7">
        <v>1.2831523215912539</v>
      </c>
      <c r="Q7">
        <v>1.2831655460649001</v>
      </c>
      <c r="R7">
        <v>1.286661989066795</v>
      </c>
      <c r="S7">
        <v>1.2900271680374189</v>
      </c>
      <c r="T7">
        <v>1.2901086978689871</v>
      </c>
      <c r="U7">
        <v>1.2901969645725571</v>
      </c>
      <c r="V7">
        <v>1.2901969645725571</v>
      </c>
    </row>
    <row r="8" spans="1:22" ht="15" customHeight="1" x14ac:dyDescent="0.25">
      <c r="A8" s="123"/>
      <c r="B8" s="3">
        <f t="shared" si="0"/>
        <v>5</v>
      </c>
      <c r="C8" s="3" t="s">
        <v>66</v>
      </c>
      <c r="D8" s="3">
        <v>8</v>
      </c>
      <c r="E8" s="3"/>
      <c r="F8" s="3"/>
      <c r="G8">
        <v>6.8000000901520252E-3</v>
      </c>
      <c r="H8">
        <v>0.16789999604225159</v>
      </c>
      <c r="I8">
        <v>3.0999999493360519E-2</v>
      </c>
      <c r="J8">
        <v>2.9500000178813931E-2</v>
      </c>
      <c r="K8">
        <v>0.19390000402927399</v>
      </c>
      <c r="L8">
        <v>0.1218999996781349</v>
      </c>
      <c r="M8">
        <v>0.1374000012874603</v>
      </c>
      <c r="N8">
        <v>0.18459999561309809</v>
      </c>
      <c r="O8">
        <v>1.216186451132576</v>
      </c>
      <c r="P8">
        <v>1.251590288480954</v>
      </c>
      <c r="Q8">
        <v>1.2539183410722889</v>
      </c>
      <c r="R8">
        <v>1.2804795537389151</v>
      </c>
      <c r="S8">
        <v>1.2830975648735241</v>
      </c>
      <c r="T8">
        <v>1.2831219381379459</v>
      </c>
      <c r="U8">
        <v>1.283147272356423</v>
      </c>
      <c r="V8">
        <v>1.283147272356423</v>
      </c>
    </row>
    <row r="9" spans="1:22" ht="15" customHeight="1" x14ac:dyDescent="0.25">
      <c r="A9" s="123"/>
      <c r="B9" s="3">
        <f t="shared" si="0"/>
        <v>6</v>
      </c>
      <c r="C9" s="3" t="s">
        <v>66</v>
      </c>
      <c r="D9" s="3">
        <v>3.5</v>
      </c>
      <c r="E9" s="3"/>
      <c r="F9" s="3"/>
      <c r="G9">
        <v>1.219999976456165E-2</v>
      </c>
      <c r="H9">
        <v>0.17409999668598181</v>
      </c>
      <c r="I9">
        <v>1.559999957680702E-2</v>
      </c>
      <c r="J9">
        <v>4.1900001466274261E-2</v>
      </c>
      <c r="K9">
        <v>0.20550000667572019</v>
      </c>
      <c r="L9">
        <v>9.790000319480896E-2</v>
      </c>
      <c r="M9">
        <v>0.14169999957084661</v>
      </c>
      <c r="N9">
        <v>0.18880000710487371</v>
      </c>
      <c r="O9">
        <v>1.0501761002716259</v>
      </c>
      <c r="P9">
        <v>1.1347882892494461</v>
      </c>
      <c r="Q9">
        <v>1.1349492196459401</v>
      </c>
      <c r="R9">
        <v>1.1374710283868139</v>
      </c>
      <c r="S9">
        <v>1.137513977641001</v>
      </c>
      <c r="T9">
        <v>1.1378948396125039</v>
      </c>
      <c r="U9">
        <v>1.13808315416475</v>
      </c>
      <c r="V9">
        <v>1.13808315416475</v>
      </c>
    </row>
    <row r="10" spans="1:22" ht="15" customHeight="1" x14ac:dyDescent="0.25">
      <c r="A10" s="123"/>
      <c r="B10" s="3">
        <f t="shared" si="0"/>
        <v>7</v>
      </c>
      <c r="C10" s="3" t="s">
        <v>68</v>
      </c>
      <c r="D10" s="3">
        <v>2.5</v>
      </c>
      <c r="E10" s="3"/>
      <c r="F10" s="3"/>
      <c r="G10">
        <v>3.599999938160181E-3</v>
      </c>
      <c r="H10">
        <v>0.16490000486373901</v>
      </c>
      <c r="I10">
        <v>2.0800000056624409E-2</v>
      </c>
      <c r="J10">
        <v>3.1800001859664917E-2</v>
      </c>
      <c r="K10">
        <v>0.18449999392032621</v>
      </c>
      <c r="L10">
        <v>0.1026000007987022</v>
      </c>
      <c r="M10">
        <v>0.14440000057220459</v>
      </c>
      <c r="N10">
        <v>0.1914999932050705</v>
      </c>
      <c r="O10">
        <v>1.071253413507768</v>
      </c>
      <c r="P10">
        <v>1.1209025773913279</v>
      </c>
      <c r="Q10">
        <v>1.1210999541975251</v>
      </c>
      <c r="R10">
        <v>1.123907767883747</v>
      </c>
      <c r="S10">
        <v>1.123915075006882</v>
      </c>
      <c r="T10">
        <v>1.124875590680682</v>
      </c>
      <c r="U10">
        <v>1.1248828167435061</v>
      </c>
      <c r="V10">
        <v>1.1248828167435061</v>
      </c>
    </row>
    <row r="11" spans="1:22" ht="15" customHeight="1" x14ac:dyDescent="0.25">
      <c r="A11" s="123"/>
      <c r="B11" s="3">
        <f t="shared" si="0"/>
        <v>8</v>
      </c>
      <c r="C11" s="3" t="s">
        <v>29</v>
      </c>
      <c r="D11" s="3">
        <v>12</v>
      </c>
      <c r="E11" s="3"/>
      <c r="F11" s="3"/>
      <c r="G11">
        <v>1.740000024437904E-2</v>
      </c>
      <c r="H11">
        <v>0.1793999969959259</v>
      </c>
      <c r="I11">
        <v>1.4000000432133669E-2</v>
      </c>
      <c r="J11">
        <v>5.2200000733137131E-2</v>
      </c>
      <c r="K11">
        <v>0.1809999942779541</v>
      </c>
      <c r="L11">
        <v>0.14810000360012049</v>
      </c>
      <c r="M11">
        <v>0.14509999752044681</v>
      </c>
      <c r="N11">
        <v>0.1922000050544739</v>
      </c>
      <c r="O11">
        <v>1.1463493802920961</v>
      </c>
      <c r="P11">
        <v>1.175796422231461</v>
      </c>
      <c r="Q11">
        <v>1.1891403026984939</v>
      </c>
      <c r="R11">
        <v>1.1892656430728521</v>
      </c>
      <c r="S11">
        <v>1.1892658230397319</v>
      </c>
      <c r="T11">
        <v>1.18926855646927</v>
      </c>
      <c r="U11">
        <v>1.189832137163614</v>
      </c>
      <c r="V11">
        <v>1.189832137163614</v>
      </c>
    </row>
    <row r="12" spans="1:22" ht="15" customHeight="1" x14ac:dyDescent="0.25">
      <c r="A12" s="123"/>
      <c r="B12" s="3">
        <f t="shared" si="0"/>
        <v>9</v>
      </c>
      <c r="C12" s="3" t="s">
        <v>56</v>
      </c>
      <c r="D12" s="3">
        <v>5</v>
      </c>
      <c r="E12" s="3"/>
      <c r="F12" s="3"/>
      <c r="G12">
        <v>6.6999997943639764E-3</v>
      </c>
      <c r="H12">
        <v>0.1553000062704086</v>
      </c>
      <c r="I12">
        <v>7.6000001281499863E-3</v>
      </c>
      <c r="J12">
        <v>3.6400001496076577E-2</v>
      </c>
      <c r="K12">
        <v>0.1967000067234039</v>
      </c>
      <c r="L12">
        <v>0.13109999895095831</v>
      </c>
      <c r="M12">
        <v>0.15459999442100519</v>
      </c>
      <c r="N12">
        <v>0.20160000026226041</v>
      </c>
      <c r="O12">
        <v>1.040322182807071</v>
      </c>
      <c r="P12">
        <v>1.089884692232477</v>
      </c>
      <c r="Q12">
        <v>1.1269167143557219</v>
      </c>
      <c r="R12">
        <v>1.139153074301388</v>
      </c>
      <c r="S12">
        <v>1.1493169702901509</v>
      </c>
      <c r="T12">
        <v>1.1494124869099509</v>
      </c>
      <c r="U12">
        <v>1.1494174753053339</v>
      </c>
      <c r="V12">
        <v>1.1494174753053339</v>
      </c>
    </row>
    <row r="13" spans="1:22" ht="15" customHeight="1" x14ac:dyDescent="0.25">
      <c r="A13" s="119"/>
      <c r="B13" s="120"/>
      <c r="C13" s="120"/>
      <c r="D13" s="121"/>
      <c r="E13" s="4" t="s">
        <v>84</v>
      </c>
      <c r="F13" s="4"/>
    </row>
    <row r="14" spans="1:22" ht="15" customHeight="1" x14ac:dyDescent="0.25">
      <c r="A14" s="122" t="s">
        <v>152</v>
      </c>
      <c r="B14" s="3">
        <f>B12+1</f>
        <v>10</v>
      </c>
      <c r="C14" s="3" t="s">
        <v>45</v>
      </c>
      <c r="D14" s="3">
        <v>35</v>
      </c>
      <c r="E14" s="3"/>
      <c r="F14" s="3"/>
      <c r="G14">
        <v>3.3300001174211502E-2</v>
      </c>
      <c r="H14">
        <v>0.19529999792575839</v>
      </c>
      <c r="I14">
        <v>3.7099998444318771E-2</v>
      </c>
      <c r="J14">
        <v>8.0700002610683441E-2</v>
      </c>
      <c r="K14">
        <v>0.13950000703334811</v>
      </c>
      <c r="L14">
        <v>0.34310001134872442</v>
      </c>
      <c r="M14">
        <v>5.6800000369548798E-2</v>
      </c>
      <c r="N14">
        <v>0.1036999970674515</v>
      </c>
      <c r="O14">
        <v>1.0256821494855961</v>
      </c>
      <c r="P14">
        <v>1.029546185268104</v>
      </c>
      <c r="Q14">
        <v>1.11742395719666</v>
      </c>
      <c r="R14">
        <v>1.128812293731029</v>
      </c>
      <c r="S14">
        <v>1.1290376793993899</v>
      </c>
      <c r="T14">
        <v>1.129419304505842</v>
      </c>
      <c r="U14">
        <v>1.1296319464271929</v>
      </c>
      <c r="V14">
        <v>1.1296319464271929</v>
      </c>
    </row>
    <row r="15" spans="1:22" ht="15" customHeight="1" x14ac:dyDescent="0.25">
      <c r="A15" s="123"/>
      <c r="B15" s="3">
        <f t="shared" ref="B15:B22" si="1">B14+1</f>
        <v>11</v>
      </c>
      <c r="C15" s="3" t="s">
        <v>45</v>
      </c>
      <c r="D15" s="3">
        <v>18</v>
      </c>
      <c r="E15" s="3"/>
      <c r="F15" s="3"/>
      <c r="G15">
        <v>3.5799998790025711E-2</v>
      </c>
      <c r="H15">
        <v>0.1977999955415726</v>
      </c>
      <c r="I15">
        <v>3.7999998778104782E-2</v>
      </c>
      <c r="J15">
        <v>8.150000125169754E-2</v>
      </c>
      <c r="K15">
        <v>7.6899997889995575E-2</v>
      </c>
      <c r="L15">
        <v>0.24909999966621399</v>
      </c>
      <c r="M15">
        <v>7.2999998927116394E-2</v>
      </c>
      <c r="N15">
        <v>0.12030000239610671</v>
      </c>
      <c r="O15">
        <v>1.1559030161740851</v>
      </c>
      <c r="P15">
        <v>1.1588766601265179</v>
      </c>
      <c r="Q15">
        <v>1.1661155994146699</v>
      </c>
      <c r="R15">
        <v>1.167562047091887</v>
      </c>
      <c r="S15">
        <v>1.167820423342643</v>
      </c>
      <c r="T15">
        <v>1.168426930366476</v>
      </c>
      <c r="U15">
        <v>1.1684309114996509</v>
      </c>
      <c r="V15">
        <v>1.1684309114996509</v>
      </c>
    </row>
    <row r="16" spans="1:22" ht="15" customHeight="1" x14ac:dyDescent="0.25">
      <c r="A16" s="123"/>
      <c r="B16" s="3">
        <f t="shared" si="1"/>
        <v>12</v>
      </c>
      <c r="C16" s="3" t="s">
        <v>21</v>
      </c>
      <c r="D16" s="3">
        <v>11</v>
      </c>
      <c r="E16" s="3"/>
      <c r="F16" s="3"/>
      <c r="G16">
        <v>3.0400000512599949E-2</v>
      </c>
      <c r="H16">
        <v>0.19239999353885651</v>
      </c>
      <c r="I16">
        <v>3.1700000166893012E-2</v>
      </c>
      <c r="J16">
        <v>7.5199998915195465E-2</v>
      </c>
      <c r="K16">
        <v>6.5800003707408905E-2</v>
      </c>
      <c r="L16">
        <v>0.2418999969959259</v>
      </c>
      <c r="M16">
        <v>6.379999965429306E-2</v>
      </c>
      <c r="N16">
        <v>0.11079999804496771</v>
      </c>
      <c r="O16">
        <v>0.90595846990855278</v>
      </c>
      <c r="P16">
        <v>0.92472455567482337</v>
      </c>
      <c r="Q16">
        <v>0.93099248093276166</v>
      </c>
      <c r="R16">
        <v>0.93310860101801385</v>
      </c>
      <c r="S16">
        <v>0.93311484310616077</v>
      </c>
      <c r="T16">
        <v>0.93335172034741742</v>
      </c>
      <c r="U16">
        <v>0.93335879293339052</v>
      </c>
      <c r="V16">
        <v>0.93335879293339052</v>
      </c>
    </row>
    <row r="17" spans="1:22" ht="15" customHeight="1" x14ac:dyDescent="0.25">
      <c r="A17" s="123"/>
      <c r="B17" s="3">
        <f t="shared" si="1"/>
        <v>13</v>
      </c>
      <c r="C17" s="3" t="s">
        <v>79</v>
      </c>
      <c r="D17" s="3">
        <v>2.5</v>
      </c>
      <c r="E17" s="3"/>
      <c r="F17" s="3"/>
      <c r="G17">
        <v>2.529999986290932E-2</v>
      </c>
      <c r="H17">
        <v>0.1872999966144562</v>
      </c>
      <c r="I17">
        <v>2.7499999850988392E-2</v>
      </c>
      <c r="J17">
        <v>7.0900000631809235E-2</v>
      </c>
      <c r="K17">
        <v>5.4800000041723251E-2</v>
      </c>
      <c r="L17">
        <v>0.21580000221729281</v>
      </c>
      <c r="M17">
        <v>7.1699999272823334E-2</v>
      </c>
      <c r="N17">
        <v>0.11879999935626979</v>
      </c>
      <c r="O17">
        <v>0.7816345160158199</v>
      </c>
      <c r="P17">
        <v>0.79714303617309112</v>
      </c>
      <c r="Q17">
        <v>0.79714885202093233</v>
      </c>
      <c r="R17">
        <v>0.79718308100926805</v>
      </c>
      <c r="S17">
        <v>0.79811108762817307</v>
      </c>
      <c r="T17">
        <v>0.80095714316093725</v>
      </c>
      <c r="U17">
        <v>0.80111156801790939</v>
      </c>
      <c r="V17">
        <v>0.80111156801790939</v>
      </c>
    </row>
    <row r="18" spans="1:22" ht="15" customHeight="1" x14ac:dyDescent="0.25">
      <c r="A18" s="123"/>
      <c r="B18" s="3">
        <f t="shared" si="1"/>
        <v>14</v>
      </c>
      <c r="C18" s="3" t="s">
        <v>21</v>
      </c>
      <c r="D18" s="3">
        <v>11.5</v>
      </c>
      <c r="E18" s="3"/>
      <c r="F18" s="3"/>
      <c r="G18">
        <v>2.2900000214576721E-2</v>
      </c>
      <c r="H18">
        <v>0.18490000069141391</v>
      </c>
      <c r="I18">
        <v>2.500000037252903E-2</v>
      </c>
      <c r="J18">
        <v>6.8400003015995026E-2</v>
      </c>
      <c r="K18">
        <v>7.2599999606609344E-2</v>
      </c>
      <c r="L18">
        <v>0.24259999394416809</v>
      </c>
      <c r="M18">
        <v>5.0099998712539673E-2</v>
      </c>
      <c r="N18">
        <v>9.7300000488758087E-2</v>
      </c>
      <c r="O18">
        <v>0.70279480664737759</v>
      </c>
      <c r="P18">
        <v>0.7125785571807548</v>
      </c>
      <c r="Q18">
        <v>0.72920347651628714</v>
      </c>
      <c r="R18">
        <v>0.73260659474098522</v>
      </c>
      <c r="S18">
        <v>0.7333779089499477</v>
      </c>
      <c r="T18">
        <v>0.73369384252736958</v>
      </c>
      <c r="U18">
        <v>0.73461581367435458</v>
      </c>
      <c r="V18">
        <v>0.73461581367435458</v>
      </c>
    </row>
    <row r="19" spans="1:22" ht="15" customHeight="1" x14ac:dyDescent="0.25">
      <c r="A19" s="123"/>
      <c r="B19" s="3">
        <f t="shared" si="1"/>
        <v>15</v>
      </c>
      <c r="C19" s="3" t="s">
        <v>64</v>
      </c>
      <c r="D19" s="3">
        <v>2</v>
      </c>
      <c r="E19" s="3"/>
      <c r="F19" s="3"/>
      <c r="G19">
        <v>3.0400000512599949E-2</v>
      </c>
      <c r="H19">
        <v>0.19239999353885651</v>
      </c>
      <c r="I19">
        <v>2.6799999177455899E-2</v>
      </c>
      <c r="J19">
        <v>6.9399997591972351E-2</v>
      </c>
      <c r="K19">
        <v>6.9399997591972351E-2</v>
      </c>
      <c r="L19">
        <v>0.20450000464916229</v>
      </c>
      <c r="M19">
        <v>7.0600003004074097E-2</v>
      </c>
      <c r="N19">
        <v>0.11729999631643299</v>
      </c>
      <c r="O19">
        <v>0.80398415421932801</v>
      </c>
      <c r="P19">
        <v>0.87998270216775276</v>
      </c>
      <c r="Q19">
        <v>0.87998600268853278</v>
      </c>
      <c r="R19">
        <v>0.89097048268298273</v>
      </c>
      <c r="S19">
        <v>0.89099076057835236</v>
      </c>
      <c r="T19">
        <v>0.89103014971781069</v>
      </c>
      <c r="U19">
        <v>0.89119392410547715</v>
      </c>
      <c r="V19">
        <v>0.89119392410547715</v>
      </c>
    </row>
    <row r="20" spans="1:22" ht="15" customHeight="1" x14ac:dyDescent="0.25">
      <c r="A20" s="123"/>
      <c r="B20" s="3">
        <f t="shared" si="1"/>
        <v>16</v>
      </c>
      <c r="C20" s="3" t="s">
        <v>39</v>
      </c>
      <c r="D20" s="3">
        <v>5.5</v>
      </c>
      <c r="E20" s="3"/>
      <c r="F20" s="3"/>
      <c r="G20">
        <v>2.3199999704957008E-2</v>
      </c>
      <c r="H20">
        <v>0.18520000576972959</v>
      </c>
      <c r="I20">
        <v>2.0199999213218689E-2</v>
      </c>
      <c r="J20">
        <v>6.289999932050705E-2</v>
      </c>
      <c r="K20">
        <v>0.119499996304512</v>
      </c>
      <c r="L20">
        <v>0.17219999432563779</v>
      </c>
      <c r="M20">
        <v>9.3699999153614044E-2</v>
      </c>
      <c r="N20">
        <v>0.14090000092983249</v>
      </c>
      <c r="O20">
        <v>0.89758985703210115</v>
      </c>
      <c r="P20">
        <v>0.92153101273683569</v>
      </c>
      <c r="Q20">
        <v>0.92399692131697286</v>
      </c>
      <c r="R20">
        <v>0.92450804622818372</v>
      </c>
      <c r="S20">
        <v>0.92577046127217955</v>
      </c>
      <c r="T20">
        <v>0.92596245481674</v>
      </c>
      <c r="U20">
        <v>0.92608784191037341</v>
      </c>
      <c r="V20">
        <v>0.92608784191037341</v>
      </c>
    </row>
    <row r="21" spans="1:22" ht="15" customHeight="1" x14ac:dyDescent="0.25">
      <c r="A21" s="123"/>
      <c r="B21" s="3">
        <f t="shared" si="1"/>
        <v>17</v>
      </c>
      <c r="C21" s="3" t="s">
        <v>20</v>
      </c>
      <c r="D21" s="3">
        <v>12</v>
      </c>
      <c r="E21" s="3"/>
      <c r="F21" s="3"/>
      <c r="G21">
        <v>1.6499999910593029E-2</v>
      </c>
      <c r="H21">
        <v>0.17810000479221341</v>
      </c>
      <c r="I21">
        <v>1.099999994039536E-2</v>
      </c>
      <c r="J21">
        <v>4.9899999052286148E-2</v>
      </c>
      <c r="K21">
        <v>0.1458999961614609</v>
      </c>
      <c r="L21">
        <v>0.1474999934434891</v>
      </c>
      <c r="M21">
        <v>0.1102000027894974</v>
      </c>
      <c r="N21">
        <v>0.15760000050067899</v>
      </c>
      <c r="O21">
        <v>1.034622770867559</v>
      </c>
      <c r="P21">
        <v>1.0404597462857279</v>
      </c>
      <c r="Q21">
        <v>1.0421785224324429</v>
      </c>
      <c r="R21">
        <v>1.0423155992011019</v>
      </c>
      <c r="S21">
        <v>1.0424556492964161</v>
      </c>
      <c r="T21">
        <v>1.0425202096966251</v>
      </c>
      <c r="U21">
        <v>1.044004020974959</v>
      </c>
      <c r="V21">
        <v>1.044004020974959</v>
      </c>
    </row>
    <row r="22" spans="1:22" ht="15" customHeight="1" x14ac:dyDescent="0.25">
      <c r="A22" s="123"/>
      <c r="B22" s="3">
        <f t="shared" si="1"/>
        <v>18</v>
      </c>
      <c r="C22" s="3" t="s">
        <v>68</v>
      </c>
      <c r="D22" s="3">
        <v>3.5</v>
      </c>
      <c r="E22" s="3"/>
      <c r="F22" s="3"/>
      <c r="G22">
        <v>2.999999932944775E-2</v>
      </c>
      <c r="H22">
        <v>0.19200000166893011</v>
      </c>
      <c r="I22">
        <v>2.6599999517202381E-2</v>
      </c>
      <c r="J22">
        <v>6.9200001657009125E-2</v>
      </c>
      <c r="K22">
        <v>0.12690000236034391</v>
      </c>
      <c r="L22">
        <v>0.15539999306201929</v>
      </c>
      <c r="M22">
        <v>0.1032999977469444</v>
      </c>
      <c r="N22">
        <v>0.15060000121593481</v>
      </c>
      <c r="O22">
        <v>1.132936699197105</v>
      </c>
      <c r="P22">
        <v>1.1491747912409249</v>
      </c>
      <c r="Q22">
        <v>1.149287945599665</v>
      </c>
      <c r="R22">
        <v>1.1494042891198639</v>
      </c>
      <c r="S22">
        <v>1.149775403147437</v>
      </c>
      <c r="T22">
        <v>1.149780493263358</v>
      </c>
      <c r="U22">
        <v>1.149793628420974</v>
      </c>
      <c r="V22">
        <v>1.149793628420974</v>
      </c>
    </row>
    <row r="23" spans="1:22" ht="15" customHeight="1" x14ac:dyDescent="0.25">
      <c r="A23" s="119"/>
      <c r="B23" s="120"/>
      <c r="C23" s="120"/>
      <c r="D23" s="121"/>
      <c r="E23" s="4" t="s">
        <v>94</v>
      </c>
      <c r="F23" s="4"/>
    </row>
    <row r="24" spans="1:22" ht="15" customHeight="1" x14ac:dyDescent="0.25">
      <c r="A24" s="122" t="s">
        <v>152</v>
      </c>
      <c r="B24" s="3">
        <f>B22+1</f>
        <v>19</v>
      </c>
      <c r="C24" s="3" t="s">
        <v>29</v>
      </c>
      <c r="D24" s="3">
        <v>13.5</v>
      </c>
      <c r="E24" s="3"/>
      <c r="F24" s="3"/>
      <c r="G24">
        <v>2.2500000894069672E-2</v>
      </c>
      <c r="H24">
        <v>0.18449999392032621</v>
      </c>
      <c r="I24">
        <v>2.1900000050663952E-2</v>
      </c>
      <c r="J24">
        <v>6.5300002694129944E-2</v>
      </c>
      <c r="K24">
        <v>0.11810000240802759</v>
      </c>
      <c r="L24">
        <v>0.19570000469684601</v>
      </c>
      <c r="M24">
        <v>0.1106999963521957</v>
      </c>
      <c r="N24">
        <v>0.15700000524520871</v>
      </c>
      <c r="O24">
        <v>0.64163483060893611</v>
      </c>
      <c r="P24">
        <v>0.8238048738123217</v>
      </c>
      <c r="Q24">
        <v>0.84440739746570082</v>
      </c>
      <c r="R24">
        <v>0.84931546626893628</v>
      </c>
      <c r="S24">
        <v>0.86183326218570622</v>
      </c>
      <c r="T24">
        <v>0.86187961914219857</v>
      </c>
      <c r="U24">
        <v>0.86192061638264805</v>
      </c>
      <c r="V24">
        <v>0.86192061638264805</v>
      </c>
    </row>
    <row r="25" spans="1:22" ht="15" customHeight="1" x14ac:dyDescent="0.25">
      <c r="A25" s="123"/>
      <c r="B25" s="3">
        <f t="shared" ref="B25:B32" si="2">B24+1</f>
        <v>20</v>
      </c>
      <c r="C25" s="3" t="s">
        <v>82</v>
      </c>
      <c r="D25" s="3">
        <v>5.5</v>
      </c>
      <c r="E25" s="3"/>
      <c r="F25" s="3"/>
      <c r="G25">
        <v>2.5599999353289601E-2</v>
      </c>
      <c r="H25">
        <v>0.1875</v>
      </c>
      <c r="I25">
        <v>2.300000004470348E-2</v>
      </c>
      <c r="J25">
        <v>6.5999999642372131E-2</v>
      </c>
      <c r="K25">
        <v>0.13709999620914459</v>
      </c>
      <c r="L25">
        <v>0.14000000059604639</v>
      </c>
      <c r="M25">
        <v>0.1229000017046928</v>
      </c>
      <c r="N25">
        <v>0.16899999976158139</v>
      </c>
      <c r="O25">
        <v>0.67642022449605521</v>
      </c>
      <c r="P25">
        <v>0.97716739147367493</v>
      </c>
      <c r="Q25">
        <v>0.97776236739665268</v>
      </c>
      <c r="R25">
        <v>0.98096345575013755</v>
      </c>
      <c r="S25">
        <v>0.98603825324859651</v>
      </c>
      <c r="T25">
        <v>0.98604230039409391</v>
      </c>
      <c r="U25">
        <v>0.98617095285377743</v>
      </c>
      <c r="V25">
        <v>0.98617095285377743</v>
      </c>
    </row>
    <row r="26" spans="1:22" ht="15" customHeight="1" x14ac:dyDescent="0.25">
      <c r="A26" s="123"/>
      <c r="B26" s="3">
        <f t="shared" si="2"/>
        <v>21</v>
      </c>
      <c r="C26" s="3" t="s">
        <v>68</v>
      </c>
      <c r="D26" s="3">
        <v>7</v>
      </c>
      <c r="E26" s="3"/>
      <c r="F26" s="3"/>
      <c r="G26">
        <v>2.3299999535083771E-2</v>
      </c>
      <c r="H26">
        <v>0.1852999925613403</v>
      </c>
      <c r="I26">
        <v>1.9899999722838398E-2</v>
      </c>
      <c r="J26">
        <v>6.2399998307228088E-2</v>
      </c>
      <c r="K26">
        <v>0.16230000555515289</v>
      </c>
      <c r="L26">
        <v>0.10790000110864641</v>
      </c>
      <c r="M26">
        <v>0.1292999982833862</v>
      </c>
      <c r="N26">
        <v>0.1750999987125397</v>
      </c>
      <c r="O26">
        <v>0.55956464408086537</v>
      </c>
      <c r="P26">
        <v>1.0287373787255409</v>
      </c>
      <c r="Q26">
        <v>1.0287550777851899</v>
      </c>
      <c r="R26">
        <v>1.029037848624246</v>
      </c>
      <c r="S26">
        <v>1.0290653153182929</v>
      </c>
      <c r="T26">
        <v>1.0298519408195079</v>
      </c>
      <c r="U26">
        <v>1.0298574951412269</v>
      </c>
      <c r="V26">
        <v>1.0298574951412269</v>
      </c>
    </row>
    <row r="27" spans="1:22" ht="15" customHeight="1" x14ac:dyDescent="0.25">
      <c r="A27" s="123"/>
      <c r="B27" s="3">
        <f t="shared" si="2"/>
        <v>22</v>
      </c>
      <c r="C27" s="3" t="s">
        <v>26</v>
      </c>
      <c r="D27" s="3">
        <v>8</v>
      </c>
      <c r="E27" s="3"/>
      <c r="F27" s="3"/>
      <c r="G27">
        <v>2.6100000366568569E-2</v>
      </c>
      <c r="H27">
        <v>0.18819999694824219</v>
      </c>
      <c r="I27">
        <v>3.020000085234642E-2</v>
      </c>
      <c r="J27">
        <v>7.3899999260902405E-2</v>
      </c>
      <c r="K27">
        <v>0.1011999994516373</v>
      </c>
      <c r="L27">
        <v>0.17689999938011169</v>
      </c>
      <c r="M27">
        <v>0.1102000027894974</v>
      </c>
      <c r="N27">
        <v>0.15620000660419461</v>
      </c>
      <c r="O27">
        <v>0.7224250690073154</v>
      </c>
      <c r="P27">
        <v>0.94352057043396897</v>
      </c>
      <c r="Q27">
        <v>0.94926999292513037</v>
      </c>
      <c r="R27">
        <v>0.9512003950143042</v>
      </c>
      <c r="S27">
        <v>0.95264536485239837</v>
      </c>
      <c r="T27">
        <v>0.95276562376605833</v>
      </c>
      <c r="U27">
        <v>0.95276594000856718</v>
      </c>
      <c r="V27">
        <v>0.95276594000856718</v>
      </c>
    </row>
    <row r="28" spans="1:22" ht="15" customHeight="1" x14ac:dyDescent="0.25">
      <c r="A28" s="123"/>
      <c r="B28" s="3">
        <f t="shared" si="2"/>
        <v>23</v>
      </c>
      <c r="C28" s="3" t="s">
        <v>23</v>
      </c>
      <c r="D28" s="3">
        <v>6.5</v>
      </c>
      <c r="E28" s="3"/>
      <c r="F28" s="3"/>
      <c r="G28">
        <v>2.4599999189376831E-2</v>
      </c>
      <c r="H28">
        <v>0.18659999966621399</v>
      </c>
      <c r="I28">
        <v>2.7100000530481339E-2</v>
      </c>
      <c r="J28">
        <v>7.0600003004074097E-2</v>
      </c>
      <c r="K28">
        <v>9.4099998474121094E-2</v>
      </c>
      <c r="L28">
        <v>0.18170000612735751</v>
      </c>
      <c r="M28">
        <v>0.1119000017642975</v>
      </c>
      <c r="N28">
        <v>0.15809999406337741</v>
      </c>
      <c r="O28">
        <v>0.68732799413669221</v>
      </c>
      <c r="P28">
        <v>0.87037858418819758</v>
      </c>
      <c r="Q28">
        <v>0.8746242783007071</v>
      </c>
      <c r="R28">
        <v>0.87623710460844406</v>
      </c>
      <c r="S28">
        <v>0.87632780857418002</v>
      </c>
      <c r="T28">
        <v>0.878035150333209</v>
      </c>
      <c r="U28">
        <v>0.87816350851980063</v>
      </c>
      <c r="V28">
        <v>0.87816350851980063</v>
      </c>
    </row>
    <row r="29" spans="1:22" ht="15" customHeight="1" x14ac:dyDescent="0.25">
      <c r="A29" s="123"/>
      <c r="B29" s="3">
        <f t="shared" si="2"/>
        <v>24</v>
      </c>
      <c r="C29" s="3" t="s">
        <v>82</v>
      </c>
      <c r="D29" s="3">
        <v>6</v>
      </c>
      <c r="E29" s="3"/>
      <c r="F29" s="3"/>
      <c r="G29">
        <v>1.1599999852478501E-2</v>
      </c>
      <c r="H29">
        <v>0.17360000312328339</v>
      </c>
      <c r="I29">
        <v>1.4200000092387199E-2</v>
      </c>
      <c r="J29">
        <v>5.7900000363588333E-2</v>
      </c>
      <c r="K29">
        <v>0.1011999994516373</v>
      </c>
      <c r="L29">
        <v>0.19570000469684601</v>
      </c>
      <c r="M29">
        <v>0.1136000007390976</v>
      </c>
      <c r="N29">
        <v>0.15979999303817749</v>
      </c>
      <c r="O29">
        <v>0.36671798697096891</v>
      </c>
      <c r="P29">
        <v>0.59303596707517903</v>
      </c>
      <c r="Q29">
        <v>0.63737464307610658</v>
      </c>
      <c r="R29">
        <v>0.64271747021223635</v>
      </c>
      <c r="S29">
        <v>0.64272090559187645</v>
      </c>
      <c r="T29">
        <v>0.64427770456192357</v>
      </c>
      <c r="U29">
        <v>0.64437228068188235</v>
      </c>
      <c r="V29">
        <v>0.64437228068188235</v>
      </c>
    </row>
    <row r="30" spans="1:22" ht="15" customHeight="1" x14ac:dyDescent="0.25">
      <c r="A30" s="123"/>
      <c r="B30" s="3">
        <f t="shared" si="2"/>
        <v>25</v>
      </c>
      <c r="C30" s="3" t="s">
        <v>18</v>
      </c>
      <c r="D30" s="3">
        <v>11</v>
      </c>
      <c r="E30" s="3"/>
      <c r="F30" s="3"/>
      <c r="G30">
        <v>1.18000004440546E-2</v>
      </c>
      <c r="H30">
        <v>0.1737000048160553</v>
      </c>
      <c r="I30">
        <v>1.1400000192224979E-2</v>
      </c>
      <c r="J30">
        <v>5.469999834895134E-2</v>
      </c>
      <c r="K30">
        <v>7.4299998581409454E-2</v>
      </c>
      <c r="L30">
        <v>0.19490000605583191</v>
      </c>
      <c r="M30">
        <v>7.4299998581409454E-2</v>
      </c>
      <c r="N30">
        <v>0.119099996984005</v>
      </c>
      <c r="O30">
        <v>0.1706392672439204</v>
      </c>
      <c r="P30">
        <v>0.65988901054044136</v>
      </c>
      <c r="Q30">
        <v>0.67023851751288266</v>
      </c>
      <c r="R30">
        <v>0.67098671368040796</v>
      </c>
      <c r="S30">
        <v>0.67105762585713558</v>
      </c>
      <c r="T30">
        <v>0.67157167028569298</v>
      </c>
      <c r="U30">
        <v>0.67178258355018527</v>
      </c>
      <c r="V30">
        <v>0.67178258355018527</v>
      </c>
    </row>
    <row r="31" spans="1:22" ht="15" customHeight="1" x14ac:dyDescent="0.25">
      <c r="A31" s="123"/>
      <c r="B31" s="3">
        <f t="shared" si="2"/>
        <v>26</v>
      </c>
      <c r="C31" s="3" t="s">
        <v>52</v>
      </c>
      <c r="D31" s="3">
        <v>7</v>
      </c>
      <c r="E31" s="3"/>
      <c r="F31" s="3"/>
      <c r="G31">
        <v>2.370000071823597E-2</v>
      </c>
      <c r="H31">
        <v>0.18569999933242801</v>
      </c>
      <c r="I31">
        <v>2.3299999535083771E-2</v>
      </c>
      <c r="J31">
        <v>6.6500000655651093E-2</v>
      </c>
      <c r="K31">
        <v>0.1030000001192093</v>
      </c>
      <c r="L31">
        <v>0.17839999496936801</v>
      </c>
      <c r="M31">
        <v>7.9000003635883331E-2</v>
      </c>
      <c r="N31">
        <v>0.12600000202655789</v>
      </c>
      <c r="O31">
        <v>0.74857249667472026</v>
      </c>
      <c r="P31">
        <v>0.8036331484434529</v>
      </c>
      <c r="Q31">
        <v>0.80445137437367897</v>
      </c>
      <c r="R31">
        <v>0.80551497591943677</v>
      </c>
      <c r="S31">
        <v>0.81216961011545352</v>
      </c>
      <c r="T31">
        <v>0.81280999763891892</v>
      </c>
      <c r="U31">
        <v>0.81291374336492417</v>
      </c>
      <c r="V31">
        <v>0.81291374336492417</v>
      </c>
    </row>
    <row r="32" spans="1:22" ht="15" customHeight="1" x14ac:dyDescent="0.25">
      <c r="A32" s="123"/>
      <c r="B32" s="3">
        <f t="shared" si="2"/>
        <v>27</v>
      </c>
      <c r="C32" s="3" t="s">
        <v>48</v>
      </c>
      <c r="D32" s="3">
        <v>10.5</v>
      </c>
      <c r="E32" s="3"/>
      <c r="F32" s="3"/>
      <c r="G32">
        <v>1.6000000759959221E-2</v>
      </c>
      <c r="H32">
        <v>0.1780000030994415</v>
      </c>
      <c r="I32">
        <v>1.480000000447035E-2</v>
      </c>
      <c r="J32">
        <v>5.7399999350309372E-2</v>
      </c>
      <c r="K32">
        <v>9.2500001192092896E-2</v>
      </c>
      <c r="L32">
        <v>0.2043000012636185</v>
      </c>
      <c r="M32">
        <v>7.6200000941753387E-2</v>
      </c>
      <c r="N32">
        <v>0.1233000010251999</v>
      </c>
      <c r="O32">
        <v>0.58178657839865344</v>
      </c>
      <c r="P32">
        <v>0.61812775419368526</v>
      </c>
      <c r="Q32">
        <v>0.63495138401874585</v>
      </c>
      <c r="R32">
        <v>0.63612389268439884</v>
      </c>
      <c r="S32">
        <v>0.63613645490382198</v>
      </c>
      <c r="T32">
        <v>0.63620869907030153</v>
      </c>
      <c r="U32">
        <v>0.63657705065808701</v>
      </c>
      <c r="V32">
        <v>0.63657705065808701</v>
      </c>
    </row>
    <row r="33" spans="1:22" ht="15" customHeight="1" x14ac:dyDescent="0.25">
      <c r="A33" s="119"/>
      <c r="B33" s="120"/>
      <c r="C33" s="120"/>
      <c r="D33" s="121"/>
      <c r="E33" s="4" t="s">
        <v>159</v>
      </c>
      <c r="F33" s="4"/>
    </row>
    <row r="34" spans="1:22" ht="15" customHeight="1" x14ac:dyDescent="0.25">
      <c r="A34" s="122" t="s">
        <v>152</v>
      </c>
      <c r="B34" s="3">
        <f>B32+1</f>
        <v>28</v>
      </c>
      <c r="C34" s="3" t="s">
        <v>20</v>
      </c>
      <c r="D34" s="3">
        <v>14</v>
      </c>
      <c r="E34" s="3"/>
      <c r="F34" s="3"/>
      <c r="G34">
        <v>1.18000004440546E-2</v>
      </c>
      <c r="H34">
        <v>0.17380000650882721</v>
      </c>
      <c r="I34">
        <v>1.150000002235174E-2</v>
      </c>
      <c r="J34">
        <v>5.4400000721216202E-2</v>
      </c>
      <c r="K34">
        <v>7.3899999260902405E-2</v>
      </c>
      <c r="L34">
        <v>0.24660000205039981</v>
      </c>
      <c r="M34">
        <v>6.679999828338623E-2</v>
      </c>
      <c r="N34">
        <v>0.1121999993920326</v>
      </c>
      <c r="O34">
        <v>0.19077986463919711</v>
      </c>
      <c r="P34">
        <v>0.49476569299732293</v>
      </c>
      <c r="Q34">
        <v>0.56697759308633777</v>
      </c>
      <c r="R34">
        <v>0.57589238677467136</v>
      </c>
      <c r="S34">
        <v>0.57685846286082465</v>
      </c>
      <c r="T34">
        <v>0.57698009196331557</v>
      </c>
      <c r="U34">
        <v>0.57700566606948944</v>
      </c>
      <c r="V34">
        <v>0.57700566606948944</v>
      </c>
    </row>
    <row r="35" spans="1:22" ht="15" customHeight="1" x14ac:dyDescent="0.25">
      <c r="A35" s="123"/>
      <c r="B35" s="3">
        <f t="shared" ref="B35:B42" si="3">B34+1</f>
        <v>29</v>
      </c>
      <c r="C35" s="3" t="s">
        <v>61</v>
      </c>
      <c r="D35" s="3">
        <v>12.5</v>
      </c>
      <c r="E35" s="3"/>
      <c r="F35" s="3"/>
      <c r="G35">
        <v>9.3000000342726707E-3</v>
      </c>
      <c r="H35">
        <v>0.17139999568462369</v>
      </c>
      <c r="I35">
        <v>1.0099999606609339E-2</v>
      </c>
      <c r="J35">
        <v>5.3100001066923141E-2</v>
      </c>
      <c r="K35">
        <v>6.9899998605251312E-2</v>
      </c>
      <c r="L35">
        <v>0.24619999527931211</v>
      </c>
      <c r="M35">
        <v>5.2700001746416092E-2</v>
      </c>
      <c r="N35">
        <v>9.9500000476837158E-2</v>
      </c>
      <c r="O35">
        <v>0.26439874091813531</v>
      </c>
      <c r="P35">
        <v>0.31258862841614232</v>
      </c>
      <c r="Q35">
        <v>0.38393551186761582</v>
      </c>
      <c r="R35">
        <v>0.38702532388063388</v>
      </c>
      <c r="S35">
        <v>0.38790572319957228</v>
      </c>
      <c r="T35">
        <v>0.3879132565360342</v>
      </c>
      <c r="U35">
        <v>0.38861049365388978</v>
      </c>
      <c r="V35">
        <v>0.38861049365388978</v>
      </c>
    </row>
    <row r="36" spans="1:22" ht="15" customHeight="1" x14ac:dyDescent="0.25">
      <c r="A36" s="123"/>
      <c r="B36" s="3">
        <f t="shared" si="3"/>
        <v>30</v>
      </c>
      <c r="C36" s="3" t="s">
        <v>25</v>
      </c>
      <c r="D36" s="3">
        <v>27</v>
      </c>
      <c r="E36" s="3"/>
      <c r="F36" s="3"/>
      <c r="G36">
        <v>9.3999998643994331E-3</v>
      </c>
      <c r="H36">
        <v>0.17139999568462369</v>
      </c>
      <c r="I36">
        <v>9.3999998643994331E-3</v>
      </c>
      <c r="J36">
        <v>5.2299998700618737E-2</v>
      </c>
      <c r="K36">
        <v>0.1125999987125397</v>
      </c>
      <c r="L36">
        <v>0.26179999113082891</v>
      </c>
      <c r="M36">
        <v>6.4300000667572021E-2</v>
      </c>
      <c r="N36">
        <v>0.1116999983787537</v>
      </c>
      <c r="O36">
        <v>0.74952546414657784</v>
      </c>
      <c r="P36">
        <v>0.77528115292797783</v>
      </c>
      <c r="Q36">
        <v>0.84659473288977238</v>
      </c>
      <c r="R36">
        <v>0.84755654454294038</v>
      </c>
      <c r="S36">
        <v>0.84759456004706757</v>
      </c>
      <c r="T36">
        <v>0.84766089344739848</v>
      </c>
      <c r="U36">
        <v>0.84776226683138023</v>
      </c>
      <c r="V36">
        <v>0.84776226683138023</v>
      </c>
    </row>
    <row r="37" spans="1:22" ht="15" customHeight="1" x14ac:dyDescent="0.25">
      <c r="A37" s="123"/>
      <c r="B37" s="3">
        <f t="shared" si="3"/>
        <v>31</v>
      </c>
      <c r="C37" s="3" t="s">
        <v>26</v>
      </c>
      <c r="D37" s="3">
        <v>4.5</v>
      </c>
      <c r="E37" s="3"/>
      <c r="F37" s="3"/>
      <c r="G37">
        <v>3.1700000166893012E-2</v>
      </c>
      <c r="H37">
        <v>0.19359999895095831</v>
      </c>
      <c r="I37">
        <v>2.7899999171495441E-2</v>
      </c>
      <c r="J37">
        <v>7.0699997246265411E-2</v>
      </c>
      <c r="K37">
        <v>0.14699999988079071</v>
      </c>
      <c r="L37">
        <v>0.15739999711513519</v>
      </c>
      <c r="M37">
        <v>0.12590000033378601</v>
      </c>
      <c r="N37">
        <v>0.1730999946594238</v>
      </c>
      <c r="O37">
        <v>1.2054049733252461</v>
      </c>
      <c r="P37">
        <v>1.2386889862432491</v>
      </c>
      <c r="Q37">
        <v>1.241421949356875</v>
      </c>
      <c r="R37">
        <v>1.2415770166758691</v>
      </c>
      <c r="S37">
        <v>1.2415906591924559</v>
      </c>
      <c r="T37">
        <v>1.2416047135780131</v>
      </c>
      <c r="U37">
        <v>1.242101772691635</v>
      </c>
      <c r="V37">
        <v>1.242101772691635</v>
      </c>
    </row>
    <row r="38" spans="1:22" ht="15" customHeight="1" x14ac:dyDescent="0.25">
      <c r="A38" s="123"/>
      <c r="B38" s="3">
        <f t="shared" si="3"/>
        <v>32</v>
      </c>
      <c r="C38" s="3" t="s">
        <v>72</v>
      </c>
      <c r="D38" s="3">
        <v>4</v>
      </c>
      <c r="E38" s="3"/>
      <c r="F38" s="3"/>
      <c r="G38">
        <v>2.2500000894069672E-2</v>
      </c>
      <c r="H38">
        <v>0.18449999392032621</v>
      </c>
      <c r="I38">
        <v>2.0199999213218689E-2</v>
      </c>
      <c r="J38">
        <v>6.2700003385543823E-2</v>
      </c>
      <c r="K38">
        <v>0.14440000057220459</v>
      </c>
      <c r="L38">
        <v>0.16550000011920929</v>
      </c>
      <c r="M38">
        <v>0.12610000371932981</v>
      </c>
      <c r="N38">
        <v>0.1729000061750412</v>
      </c>
      <c r="O38">
        <v>0.84888684315871599</v>
      </c>
      <c r="P38">
        <v>0.94994521206864069</v>
      </c>
      <c r="Q38">
        <v>0.96553425500030599</v>
      </c>
      <c r="R38">
        <v>0.96582286248061722</v>
      </c>
      <c r="S38">
        <v>0.96737066727492571</v>
      </c>
      <c r="T38">
        <v>0.96741770760104018</v>
      </c>
      <c r="U38">
        <v>0.96749902205736404</v>
      </c>
      <c r="V38">
        <v>0.96749902205736404</v>
      </c>
    </row>
    <row r="39" spans="1:22" ht="15" customHeight="1" x14ac:dyDescent="0.25">
      <c r="A39" s="123"/>
      <c r="B39" s="3">
        <f t="shared" si="3"/>
        <v>33</v>
      </c>
      <c r="C39" s="3" t="s">
        <v>40</v>
      </c>
      <c r="D39" s="3">
        <v>7.5</v>
      </c>
      <c r="E39" s="3"/>
      <c r="F39" s="3"/>
      <c r="G39">
        <v>1.6899999231100079E-2</v>
      </c>
      <c r="H39">
        <v>0.1788000017404556</v>
      </c>
      <c r="I39">
        <v>1.4899999834597111E-2</v>
      </c>
      <c r="J39">
        <v>5.7900000363588333E-2</v>
      </c>
      <c r="K39">
        <v>0.1344999969005585</v>
      </c>
      <c r="L39">
        <v>0.16380000114440921</v>
      </c>
      <c r="M39">
        <v>0.1076000034809113</v>
      </c>
      <c r="N39">
        <v>0.15440000593662259</v>
      </c>
      <c r="O39">
        <v>0.65854850909125762</v>
      </c>
      <c r="P39">
        <v>0.77242502863094775</v>
      </c>
      <c r="Q39">
        <v>0.78841102858942802</v>
      </c>
      <c r="R39">
        <v>0.78852198580591448</v>
      </c>
      <c r="S39">
        <v>0.7898647361321165</v>
      </c>
      <c r="T39">
        <v>0.79092926416509868</v>
      </c>
      <c r="U39">
        <v>0.79127830701509061</v>
      </c>
      <c r="V39">
        <v>0.79127830701509061</v>
      </c>
    </row>
    <row r="40" spans="1:22" ht="15" customHeight="1" x14ac:dyDescent="0.25">
      <c r="A40" s="123"/>
      <c r="B40" s="3">
        <f t="shared" si="3"/>
        <v>34</v>
      </c>
      <c r="C40" s="3" t="s">
        <v>18</v>
      </c>
      <c r="D40" s="3">
        <v>10.5</v>
      </c>
      <c r="E40" s="5"/>
      <c r="F40" s="5"/>
      <c r="G40">
        <v>2.4800000712275509E-2</v>
      </c>
      <c r="H40">
        <v>0.18680000305175781</v>
      </c>
      <c r="I40">
        <v>2.1900000050663952E-2</v>
      </c>
      <c r="J40">
        <v>6.3600003719329834E-2</v>
      </c>
      <c r="K40">
        <v>0.1418000012636185</v>
      </c>
      <c r="L40">
        <v>0.14710000157356259</v>
      </c>
      <c r="M40">
        <v>0.1200999990105629</v>
      </c>
      <c r="N40">
        <v>0.16709999740123749</v>
      </c>
      <c r="O40">
        <v>0.96971177267548991</v>
      </c>
      <c r="P40">
        <v>1.0314842683082279</v>
      </c>
      <c r="Q40">
        <v>1.032552921433739</v>
      </c>
      <c r="R40">
        <v>1.0326742553355399</v>
      </c>
      <c r="S40">
        <v>1.0333284126601361</v>
      </c>
      <c r="T40">
        <v>1.0334346027851979</v>
      </c>
      <c r="U40">
        <v>1.0351079870537501</v>
      </c>
      <c r="V40">
        <v>1.0351079870537501</v>
      </c>
    </row>
    <row r="41" spans="1:22" ht="15" customHeight="1" x14ac:dyDescent="0.25">
      <c r="A41" s="123"/>
      <c r="B41" s="3">
        <f t="shared" si="3"/>
        <v>35</v>
      </c>
      <c r="C41" s="3" t="s">
        <v>72</v>
      </c>
      <c r="D41" s="3">
        <v>4</v>
      </c>
      <c r="E41" s="5"/>
      <c r="F41" s="5"/>
      <c r="G41">
        <v>2.2199999541044239E-2</v>
      </c>
      <c r="H41">
        <v>0.18410000205039981</v>
      </c>
      <c r="I41">
        <v>2.0500000566244129E-2</v>
      </c>
      <c r="J41">
        <v>6.3600003719329834E-2</v>
      </c>
      <c r="K41">
        <v>9.1200001537799835E-2</v>
      </c>
      <c r="L41">
        <v>0.21629999577999109</v>
      </c>
      <c r="M41">
        <v>8.5799999535083771E-2</v>
      </c>
      <c r="N41">
        <v>0.13320000469684601</v>
      </c>
      <c r="O41">
        <v>0.9027374592693922</v>
      </c>
      <c r="P41">
        <v>0.90274579699290092</v>
      </c>
      <c r="Q41">
        <v>0.91282614054468092</v>
      </c>
      <c r="R41">
        <v>0.9135177211337886</v>
      </c>
      <c r="S41">
        <v>0.91394542956290648</v>
      </c>
      <c r="T41">
        <v>0.91462292455284933</v>
      </c>
      <c r="U41">
        <v>0.91489319531672819</v>
      </c>
      <c r="V41">
        <v>0.91489319531672819</v>
      </c>
    </row>
    <row r="42" spans="1:22" ht="15" customHeight="1" x14ac:dyDescent="0.25">
      <c r="A42" s="123"/>
      <c r="B42" s="6">
        <f t="shared" si="3"/>
        <v>36</v>
      </c>
      <c r="C42" s="6" t="s">
        <v>16</v>
      </c>
      <c r="D42" s="6">
        <v>20</v>
      </c>
      <c r="E42" s="7"/>
      <c r="F42" s="7"/>
      <c r="G42">
        <v>6.3000000081956387E-3</v>
      </c>
      <c r="H42">
        <v>0.16830000281333921</v>
      </c>
      <c r="I42">
        <v>1.1599999852478501E-2</v>
      </c>
      <c r="J42">
        <v>5.5500000715255737E-2</v>
      </c>
      <c r="K42">
        <v>0.1111000031232834</v>
      </c>
      <c r="L42">
        <v>0.30799999833106989</v>
      </c>
      <c r="M42">
        <v>4.8000000417232513E-2</v>
      </c>
      <c r="N42">
        <v>9.3500003218650818E-2</v>
      </c>
      <c r="O42">
        <v>0.14582561151338211</v>
      </c>
      <c r="P42">
        <v>0.28398811047695499</v>
      </c>
      <c r="Q42">
        <v>0.56243737627431278</v>
      </c>
      <c r="R42">
        <v>0.56603058118163152</v>
      </c>
      <c r="S42">
        <v>0.56603059841169989</v>
      </c>
      <c r="T42">
        <v>0.5668519862632031</v>
      </c>
      <c r="U42">
        <v>0.56699492224308878</v>
      </c>
      <c r="V42">
        <v>0.56699492224308878</v>
      </c>
    </row>
    <row r="43" spans="1:22" ht="15" customHeight="1" x14ac:dyDescent="0.25">
      <c r="A43" s="119"/>
      <c r="B43" s="120"/>
      <c r="C43" s="120"/>
      <c r="D43" s="121"/>
      <c r="E43" s="4" t="s">
        <v>94</v>
      </c>
      <c r="F43" s="8"/>
      <c r="G43" s="9"/>
      <c r="H43" s="10"/>
      <c r="I43" s="10"/>
      <c r="J43" s="10"/>
      <c r="K43" s="10"/>
      <c r="L43" s="10"/>
      <c r="M43" s="10"/>
      <c r="N43" s="11"/>
    </row>
  </sheetData>
  <mergeCells count="15">
    <mergeCell ref="O1:V1"/>
    <mergeCell ref="O2:V2"/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3"/>
  <sheetViews>
    <sheetView zoomScale="60" zoomScaleNormal="60" workbookViewId="0">
      <selection activeCell="N29" sqref="N29"/>
    </sheetView>
  </sheetViews>
  <sheetFormatPr baseColWidth="10" defaultColWidth="8.88671875" defaultRowHeight="13.2" x14ac:dyDescent="0.25"/>
  <cols>
    <col min="1" max="1" width="12.5546875" style="15" bestFit="1" customWidth="1"/>
    <col min="2" max="2" width="18.44140625" style="15" bestFit="1" customWidth="1"/>
    <col min="3" max="3" width="10.6640625" style="15" bestFit="1" customWidth="1"/>
    <col min="4" max="4" width="17.33203125" style="15" bestFit="1" customWidth="1"/>
    <col min="5" max="5" width="25.33203125" style="15" bestFit="1" customWidth="1"/>
    <col min="6" max="6" width="39.21875" style="15" bestFit="1" customWidth="1"/>
    <col min="7" max="14" width="13.44140625" style="15" bestFit="1" customWidth="1"/>
  </cols>
  <sheetData>
    <row r="1" spans="1:22" ht="17.399999999999999" customHeight="1" x14ac:dyDescent="0.3">
      <c r="G1" s="124" t="s">
        <v>0</v>
      </c>
      <c r="H1" s="125"/>
      <c r="I1" s="125"/>
      <c r="J1" s="125"/>
      <c r="K1" s="125"/>
      <c r="L1" s="125"/>
      <c r="M1" s="125"/>
      <c r="N1" s="126"/>
      <c r="O1" s="117" t="s">
        <v>1</v>
      </c>
      <c r="P1" s="118"/>
      <c r="Q1" s="118"/>
      <c r="R1" s="118"/>
      <c r="S1" s="118"/>
      <c r="T1" s="118"/>
      <c r="U1" s="118"/>
      <c r="V1" s="118"/>
    </row>
    <row r="2" spans="1:22" ht="17.399999999999999" customHeight="1" x14ac:dyDescent="0.3">
      <c r="G2" s="127" t="s">
        <v>2</v>
      </c>
      <c r="H2" s="121"/>
      <c r="I2" s="128" t="s">
        <v>3</v>
      </c>
      <c r="J2" s="121"/>
      <c r="K2" s="128" t="s">
        <v>4</v>
      </c>
      <c r="L2" s="121"/>
      <c r="M2" s="128" t="s">
        <v>5</v>
      </c>
      <c r="N2" s="121"/>
      <c r="O2" s="117" t="s">
        <v>6</v>
      </c>
      <c r="P2" s="118"/>
      <c r="Q2" s="118"/>
      <c r="R2" s="118"/>
      <c r="S2" s="118"/>
      <c r="T2" s="118"/>
      <c r="U2" s="118"/>
      <c r="V2" s="118"/>
    </row>
    <row r="3" spans="1:22" ht="17.399999999999999" customHeight="1" x14ac:dyDescent="0.3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2" t="s">
        <v>13</v>
      </c>
      <c r="H3" s="1" t="s">
        <v>14</v>
      </c>
      <c r="I3" s="1" t="s">
        <v>13</v>
      </c>
      <c r="J3" s="1" t="s">
        <v>14</v>
      </c>
      <c r="K3" s="1" t="s">
        <v>13</v>
      </c>
      <c r="L3" s="1" t="s">
        <v>14</v>
      </c>
      <c r="M3" s="1" t="s">
        <v>13</v>
      </c>
      <c r="N3" s="1" t="s">
        <v>14</v>
      </c>
      <c r="O3" s="16">
        <v>2</v>
      </c>
      <c r="P3" s="16">
        <v>3</v>
      </c>
      <c r="Q3" s="16">
        <v>4</v>
      </c>
      <c r="R3" s="16">
        <v>5</v>
      </c>
      <c r="S3" s="16">
        <v>6</v>
      </c>
      <c r="T3" s="16">
        <v>7</v>
      </c>
      <c r="U3" s="16">
        <v>8</v>
      </c>
      <c r="V3" s="16">
        <v>9</v>
      </c>
    </row>
    <row r="4" spans="1:22" ht="15" customHeight="1" x14ac:dyDescent="0.25">
      <c r="A4" s="122" t="s">
        <v>152</v>
      </c>
      <c r="B4" s="3">
        <v>1</v>
      </c>
      <c r="C4" s="3" t="s">
        <v>27</v>
      </c>
      <c r="D4" s="3">
        <v>10.5</v>
      </c>
      <c r="E4" s="3"/>
      <c r="F4" s="3" t="s">
        <v>160</v>
      </c>
      <c r="G4">
        <v>0.13429999351501459</v>
      </c>
      <c r="H4">
        <v>2.8500000014901161E-2</v>
      </c>
      <c r="I4">
        <v>0.13950000703334811</v>
      </c>
      <c r="J4">
        <v>9.5899999141693115E-2</v>
      </c>
      <c r="K4">
        <v>0.35890001058578491</v>
      </c>
      <c r="L4">
        <v>0.34670001268386841</v>
      </c>
      <c r="M4">
        <v>0.25339999794960022</v>
      </c>
      <c r="N4">
        <v>0.30000001192092901</v>
      </c>
      <c r="O4">
        <v>2.7102519663846429</v>
      </c>
      <c r="P4">
        <v>2.7721482782973301</v>
      </c>
      <c r="Q4">
        <v>2.7799828083030591</v>
      </c>
      <c r="R4">
        <v>2.780436360903523</v>
      </c>
      <c r="S4">
        <v>2.7804404671011089</v>
      </c>
      <c r="T4">
        <v>2.7811751927260828</v>
      </c>
      <c r="U4">
        <v>2.7811751980492749</v>
      </c>
      <c r="V4">
        <v>2.7811751980492749</v>
      </c>
    </row>
    <row r="5" spans="1:22" ht="15" customHeight="1" x14ac:dyDescent="0.25">
      <c r="A5" s="123"/>
      <c r="B5" s="3">
        <f t="shared" ref="B5:B12" si="0">B4+1</f>
        <v>2</v>
      </c>
      <c r="C5" s="13" t="s">
        <v>28</v>
      </c>
      <c r="D5" s="3">
        <v>13.5</v>
      </c>
      <c r="E5" s="3"/>
      <c r="F5" s="3"/>
      <c r="G5">
        <v>0.1542000025510788</v>
      </c>
      <c r="H5">
        <v>8.7000001221895218E-3</v>
      </c>
      <c r="I5">
        <v>0.14869999885559079</v>
      </c>
      <c r="J5">
        <v>0.10580000281333921</v>
      </c>
      <c r="K5">
        <v>0.33730000257492071</v>
      </c>
      <c r="L5">
        <v>0.31959998607635498</v>
      </c>
      <c r="M5">
        <v>0.24160000681877139</v>
      </c>
      <c r="N5">
        <v>0.28799998760223389</v>
      </c>
      <c r="O5">
        <v>2.8719974220322602</v>
      </c>
      <c r="P5">
        <v>2.9154145808260812</v>
      </c>
      <c r="Q5">
        <v>2.9199688501493499</v>
      </c>
      <c r="R5">
        <v>2.920411519133491</v>
      </c>
      <c r="S5">
        <v>2.9233720678416439</v>
      </c>
      <c r="T5">
        <v>2.923395064256646</v>
      </c>
      <c r="U5">
        <v>2.9234229131066778</v>
      </c>
      <c r="V5">
        <v>2.9234229131066778</v>
      </c>
    </row>
    <row r="6" spans="1:22" ht="15" customHeight="1" x14ac:dyDescent="0.25">
      <c r="A6" s="123"/>
      <c r="B6" s="3">
        <f t="shared" si="0"/>
        <v>3</v>
      </c>
      <c r="C6" s="3" t="s">
        <v>108</v>
      </c>
      <c r="D6" s="3">
        <v>11</v>
      </c>
      <c r="E6" s="3"/>
      <c r="F6" s="3"/>
      <c r="G6">
        <v>0.16349999606609339</v>
      </c>
      <c r="H6">
        <v>3.8000000640749931E-3</v>
      </c>
      <c r="I6">
        <v>0.1606999933719635</v>
      </c>
      <c r="J6">
        <v>0.1176000013947487</v>
      </c>
      <c r="K6">
        <v>0.33739998936653143</v>
      </c>
      <c r="L6">
        <v>0.32269999384880071</v>
      </c>
      <c r="M6">
        <v>0.23350000381469729</v>
      </c>
      <c r="N6">
        <v>0.2800000011920929</v>
      </c>
      <c r="O6">
        <v>3.035956349490438</v>
      </c>
      <c r="P6">
        <v>3.064377996642472</v>
      </c>
      <c r="Q6">
        <v>3.0690320402546258</v>
      </c>
      <c r="R6">
        <v>3.0694176332167569</v>
      </c>
      <c r="S6">
        <v>3.07118827965702</v>
      </c>
      <c r="T6">
        <v>3.071200196551866</v>
      </c>
      <c r="U6">
        <v>3.0712076462328972</v>
      </c>
      <c r="V6">
        <v>3.0712076462328972</v>
      </c>
    </row>
    <row r="7" spans="1:22" ht="15" customHeight="1" x14ac:dyDescent="0.25">
      <c r="A7" s="123"/>
      <c r="B7" s="3">
        <f t="shared" si="0"/>
        <v>4</v>
      </c>
      <c r="C7" s="3" t="s">
        <v>82</v>
      </c>
      <c r="D7" s="3">
        <v>5.5</v>
      </c>
      <c r="E7" s="3"/>
      <c r="F7" s="3"/>
      <c r="G7">
        <v>7.5499996542930603E-2</v>
      </c>
      <c r="H7">
        <v>8.6499996483325958E-2</v>
      </c>
      <c r="I7">
        <v>8.4600001573562622E-2</v>
      </c>
      <c r="J7">
        <v>4.0800001472234733E-2</v>
      </c>
      <c r="K7">
        <v>0.36449998617172241</v>
      </c>
      <c r="L7">
        <v>0.32929998636245728</v>
      </c>
      <c r="M7">
        <v>0.24799999594688421</v>
      </c>
      <c r="N7">
        <v>0.29409998655319208</v>
      </c>
      <c r="O7">
        <v>1.997842384631062</v>
      </c>
      <c r="P7">
        <v>2.2235234020482411</v>
      </c>
      <c r="Q7">
        <v>2.2244901803843402</v>
      </c>
      <c r="R7">
        <v>2.2251485223299512</v>
      </c>
      <c r="S7">
        <v>2.2252085826147812</v>
      </c>
      <c r="T7">
        <v>2.2252108758264</v>
      </c>
      <c r="U7">
        <v>2.2252546987147861</v>
      </c>
      <c r="V7">
        <v>2.2252546987147861</v>
      </c>
    </row>
    <row r="8" spans="1:22" ht="15" customHeight="1" x14ac:dyDescent="0.25">
      <c r="A8" s="123"/>
      <c r="B8" s="3">
        <f t="shared" si="0"/>
        <v>5</v>
      </c>
      <c r="C8" s="3" t="s">
        <v>108</v>
      </c>
      <c r="D8" s="3">
        <v>11</v>
      </c>
      <c r="E8" s="3"/>
      <c r="F8" s="3"/>
      <c r="G8">
        <v>0.1169999986886978</v>
      </c>
      <c r="H8">
        <v>4.5000001788139343E-2</v>
      </c>
      <c r="I8">
        <v>0.1379999965429306</v>
      </c>
      <c r="J8">
        <v>9.4200000166893005E-2</v>
      </c>
      <c r="K8">
        <v>0.36230000853538508</v>
      </c>
      <c r="L8">
        <v>0.33030000329017639</v>
      </c>
      <c r="M8">
        <v>0.2381000071763992</v>
      </c>
      <c r="N8">
        <v>0.2849000096321106</v>
      </c>
      <c r="O8">
        <v>2.6384243031362509</v>
      </c>
      <c r="P8">
        <v>2.6942697972856728</v>
      </c>
      <c r="Q8">
        <v>2.6995703085855491</v>
      </c>
      <c r="R8">
        <v>2.7003046003906159</v>
      </c>
      <c r="S8">
        <v>2.7055869080348902</v>
      </c>
      <c r="T8">
        <v>2.7056120655277129</v>
      </c>
      <c r="U8">
        <v>2.7056122626454839</v>
      </c>
      <c r="V8">
        <v>2.7056122626454839</v>
      </c>
    </row>
    <row r="9" spans="1:22" ht="15" customHeight="1" x14ac:dyDescent="0.25">
      <c r="A9" s="123"/>
      <c r="B9" s="3">
        <f t="shared" si="0"/>
        <v>6</v>
      </c>
      <c r="C9" s="3" t="s">
        <v>23</v>
      </c>
      <c r="D9" s="3">
        <v>5</v>
      </c>
      <c r="E9" s="3"/>
      <c r="F9" s="3"/>
      <c r="G9">
        <v>0.13060000538825989</v>
      </c>
      <c r="H9">
        <v>3.1599998474121087E-2</v>
      </c>
      <c r="I9">
        <v>0.14129999279975891</v>
      </c>
      <c r="J9">
        <v>9.7599998116493225E-2</v>
      </c>
      <c r="K9">
        <v>0.3529999852180481</v>
      </c>
      <c r="L9">
        <v>0.34220001101493841</v>
      </c>
      <c r="M9">
        <v>0.23579999804496771</v>
      </c>
      <c r="N9">
        <v>0.28200000524520868</v>
      </c>
      <c r="O9">
        <v>2.7211773452656098</v>
      </c>
      <c r="P9">
        <v>2.803001642222978</v>
      </c>
      <c r="Q9">
        <v>2.8030591785399022</v>
      </c>
      <c r="R9">
        <v>2.803267037098442</v>
      </c>
      <c r="S9">
        <v>2.8033037593100718</v>
      </c>
      <c r="T9">
        <v>2.8034179101788141</v>
      </c>
      <c r="U9">
        <v>2.8034806474755789</v>
      </c>
      <c r="V9">
        <v>2.8034806474755789</v>
      </c>
    </row>
    <row r="10" spans="1:22" ht="15" customHeight="1" x14ac:dyDescent="0.25">
      <c r="A10" s="123"/>
      <c r="B10" s="3">
        <f t="shared" si="0"/>
        <v>7</v>
      </c>
      <c r="C10" s="3" t="s">
        <v>47</v>
      </c>
      <c r="D10" s="3">
        <v>8.5</v>
      </c>
      <c r="E10" s="3"/>
      <c r="F10" s="3"/>
      <c r="G10">
        <v>9.9399998784065247E-2</v>
      </c>
      <c r="H10">
        <v>6.2700003385543823E-2</v>
      </c>
      <c r="I10">
        <v>8.9800000190734863E-2</v>
      </c>
      <c r="J10">
        <v>4.8099998384714127E-2</v>
      </c>
      <c r="K10">
        <v>0.3700999915599823</v>
      </c>
      <c r="L10">
        <v>0.33680000901222229</v>
      </c>
      <c r="M10">
        <v>0.24629999697208399</v>
      </c>
      <c r="N10">
        <v>0.29229998588562012</v>
      </c>
      <c r="O10">
        <v>2.2272329846355241</v>
      </c>
      <c r="P10">
        <v>2.4223791046792611</v>
      </c>
      <c r="Q10">
        <v>2.4249170879923052</v>
      </c>
      <c r="R10">
        <v>2.4270849164858559</v>
      </c>
      <c r="S10">
        <v>2.4350297389871658</v>
      </c>
      <c r="T10">
        <v>2.4350304433973058</v>
      </c>
      <c r="U10">
        <v>2.4350851570015521</v>
      </c>
      <c r="V10">
        <v>2.4350851570015521</v>
      </c>
    </row>
    <row r="11" spans="1:22" ht="15" customHeight="1" x14ac:dyDescent="0.25">
      <c r="A11" s="123"/>
      <c r="B11" s="3">
        <f t="shared" si="0"/>
        <v>8</v>
      </c>
      <c r="C11" s="3" t="s">
        <v>23</v>
      </c>
      <c r="D11" s="3">
        <v>3</v>
      </c>
      <c r="E11" s="3"/>
      <c r="F11" s="3"/>
      <c r="G11">
        <v>0.1445000022649765</v>
      </c>
      <c r="H11">
        <v>1.7599999904632568E-2</v>
      </c>
      <c r="I11">
        <v>0.1483000069856644</v>
      </c>
      <c r="J11">
        <v>0.10490000247955319</v>
      </c>
      <c r="K11">
        <v>0.34729999303817749</v>
      </c>
      <c r="L11">
        <v>0.33989998698234558</v>
      </c>
      <c r="M11">
        <v>0.2407999932765961</v>
      </c>
      <c r="N11">
        <v>0.28720000386238098</v>
      </c>
      <c r="O11">
        <v>2.834167187901349</v>
      </c>
      <c r="P11">
        <v>2.8940227844071429</v>
      </c>
      <c r="Q11">
        <v>2.895268439923476</v>
      </c>
      <c r="R11">
        <v>2.895508532151001</v>
      </c>
      <c r="S11">
        <v>2.8961850431535301</v>
      </c>
      <c r="T11">
        <v>2.896185166093693</v>
      </c>
      <c r="U11">
        <v>2.8961860683021081</v>
      </c>
      <c r="V11">
        <v>2.8961860683021081</v>
      </c>
    </row>
    <row r="12" spans="1:22" ht="15" customHeight="1" x14ac:dyDescent="0.25">
      <c r="A12" s="123"/>
      <c r="B12" s="3">
        <f t="shared" si="0"/>
        <v>9</v>
      </c>
      <c r="C12" s="3" t="s">
        <v>26</v>
      </c>
      <c r="D12" s="3">
        <v>2</v>
      </c>
      <c r="E12" s="3"/>
      <c r="F12" s="3"/>
      <c r="G12">
        <v>0.1284999996423721</v>
      </c>
      <c r="H12">
        <v>3.3500000834465027E-2</v>
      </c>
      <c r="I12">
        <v>0.13889999687671661</v>
      </c>
      <c r="J12">
        <v>9.5299996435642242E-2</v>
      </c>
      <c r="K12">
        <v>0.35350000858306879</v>
      </c>
      <c r="L12">
        <v>0.34020000696182251</v>
      </c>
      <c r="M12">
        <v>0.24500000476837161</v>
      </c>
      <c r="N12">
        <v>0.29120001196861273</v>
      </c>
      <c r="O12">
        <v>2.6859742965974949</v>
      </c>
      <c r="P12">
        <v>2.781054283883249</v>
      </c>
      <c r="Q12">
        <v>2.7812168947309939</v>
      </c>
      <c r="R12">
        <v>2.7813259701368009</v>
      </c>
      <c r="S12">
        <v>2.7813314936250531</v>
      </c>
      <c r="T12">
        <v>2.781370621500169</v>
      </c>
      <c r="U12">
        <v>2.781370623122005</v>
      </c>
      <c r="V12">
        <v>2.781370623122005</v>
      </c>
    </row>
    <row r="13" spans="1:22" ht="15" customHeight="1" x14ac:dyDescent="0.25">
      <c r="A13" s="119"/>
      <c r="B13" s="120"/>
      <c r="C13" s="120"/>
      <c r="D13" s="121"/>
      <c r="E13" s="4" t="s">
        <v>94</v>
      </c>
      <c r="F13" s="4" t="s">
        <v>24</v>
      </c>
    </row>
    <row r="14" spans="1:22" ht="15" customHeight="1" x14ac:dyDescent="0.25">
      <c r="A14" s="122" t="s">
        <v>152</v>
      </c>
      <c r="B14" s="3">
        <f>B12+1</f>
        <v>10</v>
      </c>
      <c r="C14" s="3" t="s">
        <v>35</v>
      </c>
      <c r="D14" s="3">
        <v>22.5</v>
      </c>
      <c r="E14" s="3"/>
      <c r="F14" s="3" t="s">
        <v>161</v>
      </c>
      <c r="G14">
        <v>0.33790001273155212</v>
      </c>
      <c r="H14">
        <v>0.1758999973535538</v>
      </c>
      <c r="I14">
        <v>0.36919999122619629</v>
      </c>
      <c r="J14">
        <v>0.3255000114440918</v>
      </c>
      <c r="K14">
        <v>0.32870000600814819</v>
      </c>
      <c r="L14">
        <v>0.32690000534057623</v>
      </c>
      <c r="M14">
        <v>0.25560000538825989</v>
      </c>
      <c r="N14">
        <v>0.30149999260902399</v>
      </c>
      <c r="O14">
        <v>5.7405014660373599</v>
      </c>
      <c r="P14">
        <v>5.7405961327890047</v>
      </c>
      <c r="Q14">
        <v>5.74068378614668</v>
      </c>
      <c r="R14">
        <v>5.7410775627969031</v>
      </c>
      <c r="S14">
        <v>5.7428383767473159</v>
      </c>
      <c r="T14">
        <v>5.7428565295846354</v>
      </c>
      <c r="U14">
        <v>5.7428716895680623</v>
      </c>
      <c r="V14">
        <v>5.7428716895680623</v>
      </c>
    </row>
    <row r="15" spans="1:22" ht="15" customHeight="1" x14ac:dyDescent="0.25">
      <c r="A15" s="123"/>
      <c r="B15" s="3">
        <f t="shared" ref="B15:B22" si="1">B14+1</f>
        <v>11</v>
      </c>
      <c r="C15" s="3" t="s">
        <v>82</v>
      </c>
      <c r="D15" s="3">
        <v>6.5</v>
      </c>
      <c r="E15" s="3"/>
      <c r="F15" s="3"/>
      <c r="G15">
        <v>2.7799999341368679E-2</v>
      </c>
      <c r="H15">
        <v>0.13429999351501459</v>
      </c>
      <c r="I15">
        <v>3.880000114440918E-2</v>
      </c>
      <c r="J15">
        <v>8.1000002101063728E-3</v>
      </c>
      <c r="K15">
        <v>0.33590000867843628</v>
      </c>
      <c r="L15">
        <v>0.36590000987052917</v>
      </c>
      <c r="M15">
        <v>0.21549999713897711</v>
      </c>
      <c r="N15">
        <v>0.2621999979019165</v>
      </c>
      <c r="O15">
        <v>1.5787954170496039</v>
      </c>
      <c r="P15">
        <v>1.7943032056896251</v>
      </c>
      <c r="Q15">
        <v>1.796026995452797</v>
      </c>
      <c r="R15">
        <v>1.8102404566933969</v>
      </c>
      <c r="S15">
        <v>1.8102491826959379</v>
      </c>
      <c r="T15">
        <v>1.810281894697009</v>
      </c>
      <c r="U15">
        <v>1.8102822993584751</v>
      </c>
      <c r="V15">
        <v>1.8102822993584751</v>
      </c>
    </row>
    <row r="16" spans="1:22" ht="15" customHeight="1" x14ac:dyDescent="0.25">
      <c r="A16" s="123"/>
      <c r="B16" s="3">
        <f t="shared" si="1"/>
        <v>12</v>
      </c>
      <c r="C16" s="3" t="s">
        <v>45</v>
      </c>
      <c r="D16" s="3">
        <v>18</v>
      </c>
      <c r="E16" s="3"/>
      <c r="F16" s="14"/>
      <c r="G16">
        <v>4.9699999392032623E-2</v>
      </c>
      <c r="H16">
        <v>0.11230000108480449</v>
      </c>
      <c r="I16">
        <v>5.6800000369548798E-2</v>
      </c>
      <c r="J16">
        <v>1.30000002682209E-2</v>
      </c>
      <c r="K16">
        <v>0.32310000061988831</v>
      </c>
      <c r="L16">
        <v>0.36910000443458563</v>
      </c>
      <c r="M16">
        <v>0.18880000710487371</v>
      </c>
      <c r="N16">
        <v>0.23589999973773959</v>
      </c>
      <c r="O16">
        <v>1.8491634426802761</v>
      </c>
      <c r="P16">
        <v>1.9227829466333739</v>
      </c>
      <c r="Q16">
        <v>1.934648100391952</v>
      </c>
      <c r="R16">
        <v>1.947413867706973</v>
      </c>
      <c r="S16">
        <v>1.947499410700545</v>
      </c>
      <c r="T16">
        <v>1.947513973335395</v>
      </c>
      <c r="U16">
        <v>1.947515560645025</v>
      </c>
      <c r="V16">
        <v>1.947515560645025</v>
      </c>
    </row>
    <row r="17" spans="1:22" ht="15" customHeight="1" x14ac:dyDescent="0.25">
      <c r="A17" s="123"/>
      <c r="B17" s="3">
        <f t="shared" si="1"/>
        <v>13</v>
      </c>
      <c r="C17" s="3" t="s">
        <v>45</v>
      </c>
      <c r="D17" s="3">
        <v>25</v>
      </c>
      <c r="E17" s="3"/>
      <c r="F17" s="3"/>
      <c r="G17">
        <v>5.3599998354911797E-2</v>
      </c>
      <c r="H17">
        <v>0.1084000021219254</v>
      </c>
      <c r="I17">
        <v>7.3399998247623444E-2</v>
      </c>
      <c r="J17">
        <v>3.0099999159574509E-2</v>
      </c>
      <c r="K17">
        <v>0.34279999136924738</v>
      </c>
      <c r="L17">
        <v>0.3596000075340271</v>
      </c>
      <c r="M17">
        <v>0.2231999933719635</v>
      </c>
      <c r="N17">
        <v>0.26960000395774841</v>
      </c>
      <c r="O17">
        <v>1.8449751512572889</v>
      </c>
      <c r="P17">
        <v>2.0370955108798539</v>
      </c>
      <c r="Q17">
        <v>2.0372372388972422</v>
      </c>
      <c r="R17">
        <v>2.0460011113192338</v>
      </c>
      <c r="S17">
        <v>2.0476416477180011</v>
      </c>
      <c r="T17">
        <v>2.0476901666242542</v>
      </c>
      <c r="U17">
        <v>2.047724541643936</v>
      </c>
      <c r="V17">
        <v>2.047724541643936</v>
      </c>
    </row>
    <row r="18" spans="1:22" ht="15" customHeight="1" x14ac:dyDescent="0.25">
      <c r="A18" s="123"/>
      <c r="B18" s="3">
        <f t="shared" si="1"/>
        <v>14</v>
      </c>
      <c r="C18" s="3" t="s">
        <v>20</v>
      </c>
      <c r="D18" s="3">
        <v>12.5</v>
      </c>
      <c r="E18" s="3"/>
      <c r="F18" s="3" t="s">
        <v>162</v>
      </c>
      <c r="G18">
        <v>2.9400000348687168E-2</v>
      </c>
      <c r="H18">
        <v>0.13259999454021451</v>
      </c>
      <c r="I18">
        <v>3.3100001513957977E-2</v>
      </c>
      <c r="J18">
        <v>1.080000028014183E-2</v>
      </c>
      <c r="K18">
        <v>0.34860000014305109</v>
      </c>
      <c r="L18">
        <v>0.26530000567436218</v>
      </c>
      <c r="M18">
        <v>0.2457000017166138</v>
      </c>
      <c r="N18">
        <v>0.29179999232292181</v>
      </c>
      <c r="O18">
        <v>1.1841968496195989</v>
      </c>
      <c r="P18">
        <v>1.5650905206818639</v>
      </c>
      <c r="Q18">
        <v>1.5729671540097121</v>
      </c>
      <c r="R18">
        <v>1.5917332121912131</v>
      </c>
      <c r="S18">
        <v>1.5929179198556911</v>
      </c>
      <c r="T18">
        <v>1.5929186677181231</v>
      </c>
      <c r="U18">
        <v>1.592969198898075</v>
      </c>
      <c r="V18">
        <v>1.592969198898075</v>
      </c>
    </row>
    <row r="19" spans="1:22" ht="15" customHeight="1" x14ac:dyDescent="0.25">
      <c r="A19" s="123"/>
      <c r="B19" s="3">
        <f t="shared" si="1"/>
        <v>15</v>
      </c>
      <c r="C19" s="3" t="s">
        <v>47</v>
      </c>
      <c r="D19" s="3">
        <v>9</v>
      </c>
      <c r="E19" s="3"/>
      <c r="F19" s="3"/>
      <c r="G19">
        <v>1.119999960064888E-2</v>
      </c>
      <c r="H19">
        <v>0.1508000046014786</v>
      </c>
      <c r="I19">
        <v>1.329999975860119E-2</v>
      </c>
      <c r="J19">
        <v>3.0700000002980229E-2</v>
      </c>
      <c r="K19">
        <v>0.35379999876022339</v>
      </c>
      <c r="L19">
        <v>0.31549999117851257</v>
      </c>
      <c r="M19">
        <v>0.25510001182556152</v>
      </c>
      <c r="N19">
        <v>0.30140000581741327</v>
      </c>
      <c r="O19">
        <v>1.3354006346341061</v>
      </c>
      <c r="P19">
        <v>1.7266028134014619</v>
      </c>
      <c r="Q19">
        <v>1.7282456185103929</v>
      </c>
      <c r="R19">
        <v>1.7304349401569701</v>
      </c>
      <c r="S19">
        <v>1.7304720471675901</v>
      </c>
      <c r="T19">
        <v>1.730476636850093</v>
      </c>
      <c r="U19">
        <v>1.7307990614662681</v>
      </c>
      <c r="V19">
        <v>1.7307990614662681</v>
      </c>
    </row>
    <row r="20" spans="1:22" ht="15" customHeight="1" x14ac:dyDescent="0.25">
      <c r="A20" s="123"/>
      <c r="B20" s="3">
        <f t="shared" si="1"/>
        <v>16</v>
      </c>
      <c r="C20" s="3" t="s">
        <v>18</v>
      </c>
      <c r="D20" s="3">
        <v>15.5</v>
      </c>
      <c r="E20" s="3"/>
      <c r="F20" s="3"/>
      <c r="G20">
        <v>3.0099999159574509E-2</v>
      </c>
      <c r="H20">
        <v>0.13230000436306</v>
      </c>
      <c r="I20">
        <v>4.2899999767541892E-2</v>
      </c>
      <c r="J20">
        <v>3.400000045076013E-3</v>
      </c>
      <c r="K20">
        <v>0.31749999523162842</v>
      </c>
      <c r="L20">
        <v>0.32910001277923578</v>
      </c>
      <c r="M20">
        <v>0.21539999544620511</v>
      </c>
      <c r="N20">
        <v>0.2614000141620636</v>
      </c>
      <c r="O20">
        <v>1.448874151345422</v>
      </c>
      <c r="P20">
        <v>1.7514527581831401</v>
      </c>
      <c r="Q20">
        <v>1.754883706513888</v>
      </c>
      <c r="R20">
        <v>1.7586058991600859</v>
      </c>
      <c r="S20">
        <v>1.758660705652755</v>
      </c>
      <c r="T20">
        <v>1.759362717729678</v>
      </c>
      <c r="U20">
        <v>1.7593646211251119</v>
      </c>
      <c r="V20">
        <v>1.7593646211251119</v>
      </c>
    </row>
    <row r="21" spans="1:22" ht="15" customHeight="1" x14ac:dyDescent="0.25">
      <c r="A21" s="123"/>
      <c r="B21" s="3">
        <f t="shared" si="1"/>
        <v>17</v>
      </c>
      <c r="C21" s="3" t="s">
        <v>45</v>
      </c>
      <c r="D21" s="3">
        <v>28</v>
      </c>
      <c r="E21" s="3"/>
      <c r="F21" s="3"/>
      <c r="G21">
        <v>4.6599999070167542E-2</v>
      </c>
      <c r="H21">
        <v>0.1155999973416328</v>
      </c>
      <c r="I21">
        <v>7.0299997925758362E-2</v>
      </c>
      <c r="J21">
        <v>2.7200000360608101E-2</v>
      </c>
      <c r="K21">
        <v>0.31540000438690191</v>
      </c>
      <c r="L21">
        <v>0.32229998707771301</v>
      </c>
      <c r="M21">
        <v>0.21699999272823331</v>
      </c>
      <c r="N21">
        <v>0.26320001482963562</v>
      </c>
      <c r="O21">
        <v>1.6393429096835159</v>
      </c>
      <c r="P21">
        <v>1.8630291879632519</v>
      </c>
      <c r="Q21">
        <v>1.8643709156097841</v>
      </c>
      <c r="R21">
        <v>1.8677702657154791</v>
      </c>
      <c r="S21">
        <v>1.8720491464471829</v>
      </c>
      <c r="T21">
        <v>1.8723977463785859</v>
      </c>
      <c r="U21">
        <v>1.8723979328700571</v>
      </c>
      <c r="V21">
        <v>1.8723979328700571</v>
      </c>
    </row>
    <row r="22" spans="1:22" ht="15" customHeight="1" x14ac:dyDescent="0.25">
      <c r="A22" s="123"/>
      <c r="B22" s="3">
        <f t="shared" si="1"/>
        <v>18</v>
      </c>
      <c r="C22" s="3" t="s">
        <v>30</v>
      </c>
      <c r="D22" s="3">
        <v>16</v>
      </c>
      <c r="E22" s="3"/>
      <c r="F22" s="3"/>
      <c r="G22">
        <v>0.1328999996185303</v>
      </c>
      <c r="H22">
        <v>2.9100000858306881E-2</v>
      </c>
      <c r="I22">
        <v>0.1328999996185303</v>
      </c>
      <c r="J22">
        <v>9.0000003576278687E-2</v>
      </c>
      <c r="K22">
        <v>0.31760001182556152</v>
      </c>
      <c r="L22">
        <v>0.29530000686645508</v>
      </c>
      <c r="M22">
        <v>0.21549999713897711</v>
      </c>
      <c r="N22">
        <v>0.26170000433921808</v>
      </c>
      <c r="O22">
        <v>2.5608124631037601</v>
      </c>
      <c r="P22">
        <v>2.6258879975678302</v>
      </c>
      <c r="Q22">
        <v>2.6260980517921571</v>
      </c>
      <c r="R22">
        <v>2.6274651574694752</v>
      </c>
      <c r="S22">
        <v>2.6290961256355549</v>
      </c>
      <c r="T22">
        <v>2.6296071767548939</v>
      </c>
      <c r="U22">
        <v>2.6296462520744579</v>
      </c>
      <c r="V22">
        <v>2.6296462520744579</v>
      </c>
    </row>
    <row r="23" spans="1:22" ht="15" customHeight="1" x14ac:dyDescent="0.25">
      <c r="A23" s="119"/>
      <c r="B23" s="120"/>
      <c r="C23" s="120"/>
      <c r="D23" s="121"/>
      <c r="E23" s="4" t="s">
        <v>103</v>
      </c>
      <c r="F23" s="4" t="s">
        <v>24</v>
      </c>
    </row>
    <row r="24" spans="1:22" ht="15" customHeight="1" x14ac:dyDescent="0.25">
      <c r="A24" s="122" t="s">
        <v>152</v>
      </c>
      <c r="B24" s="3">
        <f>B22+1</f>
        <v>19</v>
      </c>
      <c r="C24" s="3" t="s">
        <v>56</v>
      </c>
      <c r="D24" s="3">
        <v>4</v>
      </c>
      <c r="E24" s="3"/>
      <c r="F24" s="3"/>
      <c r="G24">
        <v>5.3399998694658279E-2</v>
      </c>
      <c r="H24">
        <v>0.10859999805688859</v>
      </c>
      <c r="I24">
        <v>5.9900000691413879E-2</v>
      </c>
      <c r="J24">
        <v>1.610000059008598E-2</v>
      </c>
      <c r="K24">
        <v>0.21269999444484711</v>
      </c>
      <c r="L24">
        <v>0.226500004529953</v>
      </c>
      <c r="M24">
        <v>0.19589999318122861</v>
      </c>
      <c r="N24">
        <v>0.23989999294281009</v>
      </c>
      <c r="O24">
        <v>1.206102336877704</v>
      </c>
      <c r="P24">
        <v>1.4975490648978169</v>
      </c>
      <c r="Q24">
        <v>1.497921638636758</v>
      </c>
      <c r="R24">
        <v>1.500289393688947</v>
      </c>
      <c r="S24">
        <v>1.50038394172506</v>
      </c>
      <c r="T24">
        <v>1.500513177557306</v>
      </c>
      <c r="U24">
        <v>1.5007092117581611</v>
      </c>
      <c r="V24">
        <v>1.5007092117581611</v>
      </c>
    </row>
    <row r="25" spans="1:22" ht="15" customHeight="1" x14ac:dyDescent="0.25">
      <c r="A25" s="123"/>
      <c r="B25" s="3">
        <f t="shared" ref="B25:B32" si="2">B24+1</f>
        <v>20</v>
      </c>
      <c r="C25" s="3" t="s">
        <v>98</v>
      </c>
      <c r="D25" s="3">
        <v>10</v>
      </c>
      <c r="E25" s="3"/>
      <c r="F25" s="3"/>
      <c r="G25">
        <v>4.2199999094009399E-2</v>
      </c>
      <c r="H25">
        <v>0.1198000013828278</v>
      </c>
      <c r="I25">
        <v>3.9400000125169747E-2</v>
      </c>
      <c r="J25">
        <v>8.2999998703598976E-3</v>
      </c>
      <c r="K25">
        <v>0.209199994802475</v>
      </c>
      <c r="L25">
        <v>0.23180000483989721</v>
      </c>
      <c r="M25">
        <v>0.19609999656677249</v>
      </c>
      <c r="N25">
        <v>0.24029999971389771</v>
      </c>
      <c r="O25">
        <v>0.97470336232945076</v>
      </c>
      <c r="P25">
        <v>1.319134494312989</v>
      </c>
      <c r="Q25">
        <v>1.3192087600191229</v>
      </c>
      <c r="R25">
        <v>1.321529164024545</v>
      </c>
      <c r="S25">
        <v>1.3236872608222729</v>
      </c>
      <c r="T25">
        <v>1.323714861490221</v>
      </c>
      <c r="U25">
        <v>1.3237187366218091</v>
      </c>
      <c r="V25">
        <v>1.3237187366218091</v>
      </c>
    </row>
    <row r="26" spans="1:22" ht="15" customHeight="1" x14ac:dyDescent="0.25">
      <c r="A26" s="123"/>
      <c r="B26" s="3">
        <f t="shared" si="2"/>
        <v>21</v>
      </c>
      <c r="C26" s="3" t="s">
        <v>127</v>
      </c>
      <c r="D26" s="3">
        <v>9.5</v>
      </c>
      <c r="E26" s="3"/>
      <c r="F26" s="3"/>
      <c r="G26">
        <v>9.0700000524520874E-2</v>
      </c>
      <c r="H26">
        <v>7.1299999952316284E-2</v>
      </c>
      <c r="I26">
        <v>8.6400002241134644E-2</v>
      </c>
      <c r="J26">
        <v>4.4300001114606857E-2</v>
      </c>
      <c r="K26">
        <v>0.24220000207424161</v>
      </c>
      <c r="L26">
        <v>0.27039998769760132</v>
      </c>
      <c r="M26">
        <v>0.19589999318122861</v>
      </c>
      <c r="N26">
        <v>0.24120000004768369</v>
      </c>
      <c r="O26">
        <v>1.6479747020042581</v>
      </c>
      <c r="P26">
        <v>1.746679188971419</v>
      </c>
      <c r="Q26">
        <v>1.763011620925701</v>
      </c>
      <c r="R26">
        <v>1.766927650254565</v>
      </c>
      <c r="S26">
        <v>1.7704755706849959</v>
      </c>
      <c r="T26">
        <v>1.770615137310829</v>
      </c>
      <c r="U26">
        <v>1.7706437473812791</v>
      </c>
      <c r="V26">
        <v>1.7706437473812791</v>
      </c>
    </row>
    <row r="27" spans="1:22" ht="15" customHeight="1" x14ac:dyDescent="0.25">
      <c r="A27" s="123"/>
      <c r="B27" s="3">
        <f t="shared" si="2"/>
        <v>22</v>
      </c>
      <c r="C27" s="3" t="s">
        <v>78</v>
      </c>
      <c r="D27" s="3">
        <v>13</v>
      </c>
      <c r="E27" s="3"/>
      <c r="F27" s="3"/>
      <c r="G27">
        <v>4.3200001120567322E-2</v>
      </c>
      <c r="H27">
        <v>0.1190000027418137</v>
      </c>
      <c r="I27">
        <v>4.439999908208847E-2</v>
      </c>
      <c r="J27">
        <v>6.399999838322401E-3</v>
      </c>
      <c r="K27">
        <v>0.26730000972747803</v>
      </c>
      <c r="L27">
        <v>0.18109999597072601</v>
      </c>
      <c r="M27">
        <v>0.22390000522136691</v>
      </c>
      <c r="N27">
        <v>0.26910001039504999</v>
      </c>
      <c r="O27">
        <v>0.98889932498485844</v>
      </c>
      <c r="P27">
        <v>1.3128398900371041</v>
      </c>
      <c r="Q27">
        <v>1.3328114809378599</v>
      </c>
      <c r="R27">
        <v>1.350283042581139</v>
      </c>
      <c r="S27">
        <v>1.351265479822704</v>
      </c>
      <c r="T27">
        <v>1.3513720809676719</v>
      </c>
      <c r="U27">
        <v>1.351388991649336</v>
      </c>
      <c r="V27">
        <v>1.351388991649336</v>
      </c>
    </row>
    <row r="28" spans="1:22" ht="15" customHeight="1" x14ac:dyDescent="0.25">
      <c r="A28" s="123"/>
      <c r="B28" s="3">
        <f t="shared" si="2"/>
        <v>23</v>
      </c>
      <c r="C28" s="3" t="s">
        <v>66</v>
      </c>
      <c r="D28" s="3">
        <v>5.5</v>
      </c>
      <c r="E28" s="3"/>
      <c r="F28" s="3"/>
      <c r="G28">
        <v>5.2700001746416092E-2</v>
      </c>
      <c r="H28">
        <v>0.10930000245571141</v>
      </c>
      <c r="I28">
        <v>5.8299999684095383E-2</v>
      </c>
      <c r="J28">
        <v>1.480000000447035E-2</v>
      </c>
      <c r="K28">
        <v>0.1890999972820282</v>
      </c>
      <c r="L28">
        <v>0.2339999973773956</v>
      </c>
      <c r="M28">
        <v>0.17329999804496771</v>
      </c>
      <c r="N28">
        <v>0.2175000011920929</v>
      </c>
      <c r="O28">
        <v>1.1569353129333</v>
      </c>
      <c r="P28">
        <v>1.364148915583242</v>
      </c>
      <c r="Q28">
        <v>1.364494443926026</v>
      </c>
      <c r="R28">
        <v>1.3694108861108469</v>
      </c>
      <c r="S28">
        <v>1.369417514622449</v>
      </c>
      <c r="T28">
        <v>1.369471039431519</v>
      </c>
      <c r="U28">
        <v>1.369520259954486</v>
      </c>
      <c r="V28">
        <v>1.369520259954486</v>
      </c>
    </row>
    <row r="29" spans="1:22" ht="15" customHeight="1" x14ac:dyDescent="0.25">
      <c r="A29" s="123"/>
      <c r="B29" s="3">
        <f t="shared" si="2"/>
        <v>24</v>
      </c>
      <c r="C29" s="3" t="s">
        <v>66</v>
      </c>
      <c r="D29" s="3">
        <v>8</v>
      </c>
      <c r="E29" s="3"/>
      <c r="F29" s="3"/>
      <c r="G29">
        <v>3.060000017285347E-2</v>
      </c>
      <c r="H29">
        <v>0.13140000402927399</v>
      </c>
      <c r="I29">
        <v>4.6100001782178879E-2</v>
      </c>
      <c r="J29">
        <v>6.8000000901520252E-3</v>
      </c>
      <c r="K29">
        <v>0.22120000422000891</v>
      </c>
      <c r="L29">
        <v>0.2120999991893768</v>
      </c>
      <c r="M29">
        <v>0.21240000426769259</v>
      </c>
      <c r="N29">
        <v>0.25659999251365662</v>
      </c>
      <c r="O29">
        <v>0.92299124552258649</v>
      </c>
      <c r="P29">
        <v>1.3672873470065761</v>
      </c>
      <c r="Q29">
        <v>1.3678357603535229</v>
      </c>
      <c r="R29">
        <v>1.368633767483078</v>
      </c>
      <c r="S29">
        <v>1.3730773047761651</v>
      </c>
      <c r="T29">
        <v>1.3730960452031109</v>
      </c>
      <c r="U29">
        <v>1.3730967075049301</v>
      </c>
      <c r="V29">
        <v>1.3730967075049301</v>
      </c>
    </row>
    <row r="30" spans="1:22" ht="15" customHeight="1" x14ac:dyDescent="0.25">
      <c r="A30" s="123"/>
      <c r="B30" s="3">
        <f t="shared" si="2"/>
        <v>25</v>
      </c>
      <c r="C30" s="3" t="s">
        <v>83</v>
      </c>
      <c r="D30" s="3">
        <v>19</v>
      </c>
      <c r="E30" s="3"/>
      <c r="F30" s="3"/>
      <c r="G30">
        <v>4.1000001132488251E-2</v>
      </c>
      <c r="H30">
        <v>0.12110000103712081</v>
      </c>
      <c r="I30">
        <v>4.1999999433755868E-2</v>
      </c>
      <c r="J30">
        <v>6.8000000901520252E-3</v>
      </c>
      <c r="K30">
        <v>0.22089999914169309</v>
      </c>
      <c r="L30">
        <v>0.17790000140666959</v>
      </c>
      <c r="M30">
        <v>0.19900000095367429</v>
      </c>
      <c r="N30">
        <v>0.24300000071525571</v>
      </c>
      <c r="O30">
        <v>1.0519145103000349</v>
      </c>
      <c r="P30">
        <v>1.379438390986842</v>
      </c>
      <c r="Q30">
        <v>1.381986190581779</v>
      </c>
      <c r="R30">
        <v>1.385357369937213</v>
      </c>
      <c r="S30">
        <v>1.3853998067951361</v>
      </c>
      <c r="T30">
        <v>1.385595540017766</v>
      </c>
      <c r="U30">
        <v>1.3856513107451931</v>
      </c>
      <c r="V30">
        <v>1.3856513107451931</v>
      </c>
    </row>
    <row r="31" spans="1:22" ht="15" customHeight="1" x14ac:dyDescent="0.25">
      <c r="A31" s="123"/>
      <c r="B31" s="3">
        <f t="shared" si="2"/>
        <v>26</v>
      </c>
      <c r="C31" s="3" t="s">
        <v>19</v>
      </c>
      <c r="D31" s="3">
        <v>5</v>
      </c>
      <c r="E31" s="3"/>
      <c r="F31" s="3"/>
      <c r="G31">
        <v>9.8000001162290573E-3</v>
      </c>
      <c r="H31">
        <v>0.15250000357627869</v>
      </c>
      <c r="I31">
        <v>1.18000004440546E-2</v>
      </c>
      <c r="J31">
        <v>3.2099999487400048E-2</v>
      </c>
      <c r="K31">
        <v>0.23649999499320981</v>
      </c>
      <c r="L31">
        <v>0.23090000450611109</v>
      </c>
      <c r="M31">
        <v>0.21879999339580539</v>
      </c>
      <c r="N31">
        <v>0.26320001482963562</v>
      </c>
      <c r="O31">
        <v>0.55017887371755936</v>
      </c>
      <c r="P31">
        <v>1.2180947148064021</v>
      </c>
      <c r="Q31">
        <v>1.2195790925832879</v>
      </c>
      <c r="R31">
        <v>1.221198552328346</v>
      </c>
      <c r="S31">
        <v>1.2212733105713831</v>
      </c>
      <c r="T31">
        <v>1.221304255812895</v>
      </c>
      <c r="U31">
        <v>1.221306039800016</v>
      </c>
      <c r="V31">
        <v>1.221306039800016</v>
      </c>
    </row>
    <row r="32" spans="1:22" ht="15" customHeight="1" x14ac:dyDescent="0.25">
      <c r="A32" s="123"/>
      <c r="B32" s="3">
        <f t="shared" si="2"/>
        <v>27</v>
      </c>
      <c r="C32" s="3" t="s">
        <v>72</v>
      </c>
      <c r="D32" s="3">
        <v>5.5</v>
      </c>
      <c r="E32" s="3"/>
      <c r="F32" s="3"/>
      <c r="G32">
        <v>2.0800000056624409E-2</v>
      </c>
      <c r="H32">
        <v>0.14129999279975891</v>
      </c>
      <c r="I32">
        <v>2.170000039041042E-2</v>
      </c>
      <c r="J32">
        <v>2.2199999541044239E-2</v>
      </c>
      <c r="K32">
        <v>0.20569999516010279</v>
      </c>
      <c r="L32">
        <v>0.20679999887943271</v>
      </c>
      <c r="M32">
        <v>0.1906999945640564</v>
      </c>
      <c r="N32">
        <v>0.2344000041484833</v>
      </c>
      <c r="O32">
        <v>0.76066864263201706</v>
      </c>
      <c r="P32">
        <v>1.2452871921516719</v>
      </c>
      <c r="Q32">
        <v>1.245316265745249</v>
      </c>
      <c r="R32">
        <v>1.2456608286085169</v>
      </c>
      <c r="S32">
        <v>1.245754676666091</v>
      </c>
      <c r="T32">
        <v>1.2457626779220059</v>
      </c>
      <c r="U32">
        <v>1.245960780731119</v>
      </c>
      <c r="V32">
        <v>1.245960780731119</v>
      </c>
    </row>
    <row r="33" spans="1:22" ht="15" customHeight="1" x14ac:dyDescent="0.25">
      <c r="A33" s="119"/>
      <c r="B33" s="120"/>
      <c r="C33" s="120"/>
      <c r="D33" s="121"/>
      <c r="E33" s="4" t="s">
        <v>163</v>
      </c>
      <c r="F33" s="4" t="s">
        <v>163</v>
      </c>
    </row>
    <row r="34" spans="1:22" ht="15" customHeight="1" x14ac:dyDescent="0.25">
      <c r="A34" s="122" t="s">
        <v>152</v>
      </c>
      <c r="B34" s="3">
        <f>B32+1</f>
        <v>28</v>
      </c>
      <c r="C34" s="3" t="s">
        <v>39</v>
      </c>
      <c r="D34" s="3">
        <v>3.5</v>
      </c>
      <c r="E34" s="3"/>
      <c r="F34" s="3"/>
      <c r="G34">
        <v>1.020000036805868E-2</v>
      </c>
      <c r="H34">
        <v>0.15209999680519101</v>
      </c>
      <c r="I34">
        <v>1.6200000420212749E-2</v>
      </c>
      <c r="J34">
        <v>2.8100000694394112E-2</v>
      </c>
      <c r="K34">
        <v>0.23610000312328339</v>
      </c>
      <c r="L34">
        <v>0.22409999370574951</v>
      </c>
      <c r="M34">
        <v>0.19589999318122861</v>
      </c>
      <c r="N34">
        <v>0.24140000343322751</v>
      </c>
      <c r="O34">
        <v>0.49423289611954507</v>
      </c>
      <c r="P34">
        <v>0.96806819102098318</v>
      </c>
      <c r="Q34">
        <v>0.99442735263656123</v>
      </c>
      <c r="R34">
        <v>0.99442897040191092</v>
      </c>
      <c r="S34">
        <v>0.99649092611616075</v>
      </c>
      <c r="T34">
        <v>0.99654644367303535</v>
      </c>
      <c r="U34">
        <v>0.99654655741050135</v>
      </c>
      <c r="V34">
        <v>0.99654655741050135</v>
      </c>
    </row>
    <row r="35" spans="1:22" ht="15" customHeight="1" x14ac:dyDescent="0.25">
      <c r="A35" s="123"/>
      <c r="B35" s="3">
        <f t="shared" ref="B35:B42" si="3">B34+1</f>
        <v>29</v>
      </c>
      <c r="C35" s="3" t="s">
        <v>31</v>
      </c>
      <c r="D35" s="3">
        <v>17</v>
      </c>
      <c r="E35" s="3"/>
      <c r="F35" s="3"/>
      <c r="G35">
        <v>8.39999970048666E-3</v>
      </c>
      <c r="H35">
        <v>0.15369999408721921</v>
      </c>
      <c r="I35">
        <v>5.2999998442828664E-3</v>
      </c>
      <c r="J35">
        <v>3.9000000804662698E-2</v>
      </c>
      <c r="K35">
        <v>0.25609999895095831</v>
      </c>
      <c r="L35">
        <v>0.24279999732971189</v>
      </c>
      <c r="M35">
        <v>0.20370000600814819</v>
      </c>
      <c r="N35">
        <v>0.24959999322891241</v>
      </c>
      <c r="O35">
        <v>0.42433843216929162</v>
      </c>
      <c r="P35">
        <v>0.90776578306108835</v>
      </c>
      <c r="Q35">
        <v>0.98192704704102463</v>
      </c>
      <c r="R35">
        <v>0.98193075435378807</v>
      </c>
      <c r="S35">
        <v>0.98200278665306406</v>
      </c>
      <c r="T35">
        <v>0.98200319113140355</v>
      </c>
      <c r="U35">
        <v>0.98200324672957606</v>
      </c>
      <c r="V35">
        <v>0.98200324672957606</v>
      </c>
    </row>
    <row r="36" spans="1:22" ht="15" customHeight="1" x14ac:dyDescent="0.25">
      <c r="A36" s="123"/>
      <c r="B36" s="3">
        <f t="shared" si="3"/>
        <v>30</v>
      </c>
      <c r="C36" s="3" t="s">
        <v>61</v>
      </c>
      <c r="D36" s="3">
        <v>12.5</v>
      </c>
      <c r="E36" s="3"/>
      <c r="F36" s="3"/>
      <c r="G36">
        <v>4.9199998378753662E-2</v>
      </c>
      <c r="H36">
        <v>0.1128999963402748</v>
      </c>
      <c r="I36">
        <v>5.0400000065565109E-2</v>
      </c>
      <c r="J36">
        <v>9.3000000342726707E-3</v>
      </c>
      <c r="K36">
        <v>0.2452999949455261</v>
      </c>
      <c r="L36">
        <v>0.26769998669624329</v>
      </c>
      <c r="M36">
        <v>0.21719999611377719</v>
      </c>
      <c r="N36">
        <v>0.26260000467300421</v>
      </c>
      <c r="O36">
        <v>1.061188764102686</v>
      </c>
      <c r="P36">
        <v>1.2993281202601989</v>
      </c>
      <c r="Q36">
        <v>1.3278307140408701</v>
      </c>
      <c r="R36">
        <v>1.334500025799831</v>
      </c>
      <c r="S36">
        <v>1.33487374172003</v>
      </c>
      <c r="T36">
        <v>1.335032577606998</v>
      </c>
      <c r="U36">
        <v>1.3353596180708309</v>
      </c>
      <c r="V36">
        <v>1.3353596180708309</v>
      </c>
    </row>
    <row r="37" spans="1:22" ht="15" customHeight="1" x14ac:dyDescent="0.25">
      <c r="A37" s="123"/>
      <c r="B37" s="3">
        <f t="shared" si="3"/>
        <v>31</v>
      </c>
      <c r="C37" s="3" t="s">
        <v>23</v>
      </c>
      <c r="D37" s="3">
        <v>7</v>
      </c>
      <c r="E37" s="3"/>
      <c r="F37" s="3"/>
      <c r="G37">
        <v>1.1099999770522119E-2</v>
      </c>
      <c r="H37">
        <v>0.15090000629425049</v>
      </c>
      <c r="I37">
        <v>1.080000028014183E-2</v>
      </c>
      <c r="J37">
        <v>3.3100001513957977E-2</v>
      </c>
      <c r="K37">
        <v>0.24830000102519989</v>
      </c>
      <c r="L37">
        <v>0.20319999754428861</v>
      </c>
      <c r="M37">
        <v>0.22930000722408289</v>
      </c>
      <c r="N37">
        <v>0.27419999241828918</v>
      </c>
      <c r="O37">
        <v>0.51697531349774217</v>
      </c>
      <c r="P37">
        <v>1.175101391036538</v>
      </c>
      <c r="Q37">
        <v>1.180323612773764</v>
      </c>
      <c r="R37">
        <v>1.1830508889122191</v>
      </c>
      <c r="S37">
        <v>1.1831194724942891</v>
      </c>
      <c r="T37">
        <v>1.1834742772183111</v>
      </c>
      <c r="U37">
        <v>1.183667683712696</v>
      </c>
      <c r="V37">
        <v>1.183667683712696</v>
      </c>
    </row>
    <row r="38" spans="1:22" ht="15" customHeight="1" x14ac:dyDescent="0.25">
      <c r="A38" s="123"/>
      <c r="B38" s="3">
        <f t="shared" si="3"/>
        <v>32</v>
      </c>
      <c r="C38" s="3" t="s">
        <v>36</v>
      </c>
      <c r="D38" s="3">
        <v>11.5</v>
      </c>
      <c r="E38" s="3"/>
      <c r="F38" s="3"/>
      <c r="G38">
        <v>3.1000000890344381E-3</v>
      </c>
      <c r="H38">
        <v>0.16310000419616699</v>
      </c>
      <c r="I38">
        <v>5.4000001400709152E-3</v>
      </c>
      <c r="J38">
        <v>4.0199998766183853E-2</v>
      </c>
      <c r="K38">
        <v>0.21520000696182251</v>
      </c>
      <c r="L38">
        <v>0.19210000336170199</v>
      </c>
      <c r="M38">
        <v>0.2101999968290329</v>
      </c>
      <c r="N38">
        <v>0.25409999489784241</v>
      </c>
      <c r="O38">
        <v>0.55516758644994613</v>
      </c>
      <c r="P38">
        <v>1.2146235626239259</v>
      </c>
      <c r="Q38">
        <v>1.215360749721331</v>
      </c>
      <c r="R38">
        <v>1.215484999966836</v>
      </c>
      <c r="S38">
        <v>1.2162716670848099</v>
      </c>
      <c r="T38">
        <v>1.216288342457347</v>
      </c>
      <c r="U38">
        <v>1.2163470140578849</v>
      </c>
      <c r="V38">
        <v>1.2163470140578849</v>
      </c>
    </row>
    <row r="39" spans="1:22" ht="15" customHeight="1" x14ac:dyDescent="0.25">
      <c r="A39" s="123"/>
      <c r="B39" s="3">
        <f t="shared" si="3"/>
        <v>33</v>
      </c>
      <c r="C39" s="3" t="s">
        <v>36</v>
      </c>
      <c r="D39" s="3">
        <v>14</v>
      </c>
      <c r="E39" s="3"/>
      <c r="F39" s="3"/>
      <c r="G39">
        <v>3.5500001162290573E-2</v>
      </c>
      <c r="H39">
        <v>0.1265999972820282</v>
      </c>
      <c r="I39">
        <v>3.840000182390213E-2</v>
      </c>
      <c r="J39">
        <v>6.2000001780688763E-3</v>
      </c>
      <c r="K39">
        <v>0.22120000422000891</v>
      </c>
      <c r="L39">
        <v>0.23059999942779541</v>
      </c>
      <c r="M39">
        <v>0.20250000059604639</v>
      </c>
      <c r="N39">
        <v>0.24670000374317169</v>
      </c>
      <c r="O39">
        <v>0.99886726450342744</v>
      </c>
      <c r="P39">
        <v>1.3072605029645279</v>
      </c>
      <c r="Q39">
        <v>1.321508585436074</v>
      </c>
      <c r="R39">
        <v>1.323933424316833</v>
      </c>
      <c r="S39">
        <v>1.3240186030789129</v>
      </c>
      <c r="T39">
        <v>1.324021136224542</v>
      </c>
      <c r="U39">
        <v>1.3240217877647129</v>
      </c>
      <c r="V39">
        <v>1.3240217877647129</v>
      </c>
    </row>
    <row r="40" spans="1:22" ht="15" customHeight="1" x14ac:dyDescent="0.25">
      <c r="A40" s="123"/>
      <c r="B40" s="3">
        <f t="shared" si="3"/>
        <v>34</v>
      </c>
      <c r="C40" s="3" t="s">
        <v>141</v>
      </c>
      <c r="D40" s="3">
        <v>10</v>
      </c>
      <c r="E40" s="5"/>
      <c r="F40" s="5"/>
      <c r="G40">
        <v>1.0900000110268589E-2</v>
      </c>
      <c r="H40">
        <v>0.15129999816417691</v>
      </c>
      <c r="I40">
        <v>2.2299999371171001E-2</v>
      </c>
      <c r="J40">
        <v>2.3499999195337299E-2</v>
      </c>
      <c r="K40">
        <v>0.2101999968290329</v>
      </c>
      <c r="L40">
        <v>0.21629999577999109</v>
      </c>
      <c r="M40">
        <v>0.19290000200271609</v>
      </c>
      <c r="N40">
        <v>0.23720000684261319</v>
      </c>
      <c r="O40">
        <v>0.65770685587978173</v>
      </c>
      <c r="P40">
        <v>1.1254421834418511</v>
      </c>
      <c r="Q40">
        <v>1.131908091778965</v>
      </c>
      <c r="R40">
        <v>1.133907875138302</v>
      </c>
      <c r="S40">
        <v>1.137931836597085</v>
      </c>
      <c r="T40">
        <v>1.137948960434034</v>
      </c>
      <c r="U40">
        <v>1.137968268468341</v>
      </c>
      <c r="V40">
        <v>1.137968268468341</v>
      </c>
    </row>
    <row r="41" spans="1:22" ht="15" customHeight="1" x14ac:dyDescent="0.25">
      <c r="A41" s="123"/>
      <c r="B41" s="3">
        <f t="shared" si="3"/>
        <v>35</v>
      </c>
      <c r="C41" s="3" t="s">
        <v>36</v>
      </c>
      <c r="D41" s="3">
        <v>12.5</v>
      </c>
      <c r="E41" s="5"/>
      <c r="F41" s="5"/>
      <c r="G41">
        <v>2.4599999189376831E-2</v>
      </c>
      <c r="H41">
        <v>0.1374000012874603</v>
      </c>
      <c r="I41">
        <v>2.1900000050663952E-2</v>
      </c>
      <c r="J41">
        <v>2.300000004470348E-2</v>
      </c>
      <c r="K41">
        <v>0.1999000012874603</v>
      </c>
      <c r="L41">
        <v>0.2703000009059906</v>
      </c>
      <c r="M41">
        <v>0.17929999530315399</v>
      </c>
      <c r="N41">
        <v>0.22370000183582309</v>
      </c>
      <c r="O41">
        <v>0.71754247721031628</v>
      </c>
      <c r="P41">
        <v>1.0553938315464411</v>
      </c>
      <c r="Q41">
        <v>1.065304460201707</v>
      </c>
      <c r="R41">
        <v>1.0867966256687149</v>
      </c>
      <c r="S41">
        <v>1.08994078112826</v>
      </c>
      <c r="T41">
        <v>1.0899522390792109</v>
      </c>
      <c r="U41">
        <v>1.0900380409717481</v>
      </c>
      <c r="V41">
        <v>1.0900380409717481</v>
      </c>
    </row>
    <row r="42" spans="1:22" ht="15" customHeight="1" x14ac:dyDescent="0.25">
      <c r="A42" s="123"/>
      <c r="B42" s="6">
        <f t="shared" si="3"/>
        <v>36</v>
      </c>
      <c r="C42" s="6" t="s">
        <v>26</v>
      </c>
      <c r="D42" s="6">
        <v>5</v>
      </c>
      <c r="E42" s="7"/>
      <c r="F42" s="7"/>
      <c r="G42">
        <v>2.5499999523162838E-2</v>
      </c>
      <c r="H42">
        <v>0.1366000026464462</v>
      </c>
      <c r="I42">
        <v>2.2099999710917469E-2</v>
      </c>
      <c r="J42">
        <v>2.2299999371171001E-2</v>
      </c>
      <c r="K42">
        <v>0.1832000017166138</v>
      </c>
      <c r="L42">
        <v>0.210999995470047</v>
      </c>
      <c r="M42">
        <v>0.18299999833106989</v>
      </c>
      <c r="N42">
        <v>0.22589999437332151</v>
      </c>
      <c r="O42">
        <v>0.89790949022252131</v>
      </c>
      <c r="P42">
        <v>1.3260234336514329</v>
      </c>
      <c r="Q42">
        <v>1.3281048600182619</v>
      </c>
      <c r="R42">
        <v>1.3298297649724089</v>
      </c>
      <c r="S42">
        <v>1.3316395250125841</v>
      </c>
      <c r="T42">
        <v>1.3317673321320871</v>
      </c>
      <c r="U42">
        <v>1.331877968399328</v>
      </c>
      <c r="V42">
        <v>1.331877968399328</v>
      </c>
    </row>
    <row r="43" spans="1:22" ht="15" customHeight="1" x14ac:dyDescent="0.25">
      <c r="A43" s="119"/>
      <c r="B43" s="120"/>
      <c r="C43" s="120"/>
      <c r="D43" s="121"/>
      <c r="E43" s="4" t="s">
        <v>164</v>
      </c>
      <c r="F43" s="8" t="s">
        <v>165</v>
      </c>
      <c r="G43" s="9"/>
      <c r="H43" s="10"/>
      <c r="I43" s="10"/>
      <c r="J43" s="10"/>
      <c r="K43" s="10"/>
      <c r="L43" s="10"/>
      <c r="M43" s="10"/>
      <c r="N43" s="11"/>
    </row>
  </sheetData>
  <mergeCells count="15">
    <mergeCell ref="O1:V1"/>
    <mergeCell ref="O2:V2"/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3"/>
  <sheetViews>
    <sheetView zoomScale="60" zoomScaleNormal="60" workbookViewId="0">
      <selection activeCell="N29" sqref="N29"/>
    </sheetView>
  </sheetViews>
  <sheetFormatPr baseColWidth="10" defaultColWidth="8.88671875" defaultRowHeight="13.2" x14ac:dyDescent="0.25"/>
  <cols>
    <col min="1" max="1" width="12.5546875" style="15" bestFit="1" customWidth="1"/>
    <col min="2" max="2" width="18.44140625" style="15" bestFit="1" customWidth="1"/>
    <col min="3" max="3" width="10.6640625" style="15" bestFit="1" customWidth="1"/>
    <col min="4" max="4" width="17.33203125" style="15" bestFit="1" customWidth="1"/>
    <col min="5" max="5" width="25.109375" style="15" bestFit="1" customWidth="1"/>
    <col min="6" max="6" width="14.77734375" style="15" bestFit="1" customWidth="1"/>
    <col min="7" max="14" width="13.44140625" style="15" bestFit="1" customWidth="1"/>
  </cols>
  <sheetData>
    <row r="1" spans="1:22" ht="17.399999999999999" customHeight="1" x14ac:dyDescent="0.3">
      <c r="G1" s="124" t="s">
        <v>0</v>
      </c>
      <c r="H1" s="125"/>
      <c r="I1" s="125"/>
      <c r="J1" s="125"/>
      <c r="K1" s="125"/>
      <c r="L1" s="125"/>
      <c r="M1" s="125"/>
      <c r="N1" s="126"/>
      <c r="O1" s="117" t="s">
        <v>1</v>
      </c>
      <c r="P1" s="118"/>
      <c r="Q1" s="118"/>
      <c r="R1" s="118"/>
      <c r="S1" s="118"/>
      <c r="T1" s="118"/>
      <c r="U1" s="118"/>
      <c r="V1" s="118"/>
    </row>
    <row r="2" spans="1:22" ht="17.399999999999999" customHeight="1" x14ac:dyDescent="0.3">
      <c r="G2" s="127" t="s">
        <v>2</v>
      </c>
      <c r="H2" s="121"/>
      <c r="I2" s="128" t="s">
        <v>3</v>
      </c>
      <c r="J2" s="121"/>
      <c r="K2" s="128" t="s">
        <v>4</v>
      </c>
      <c r="L2" s="121"/>
      <c r="M2" s="128" t="s">
        <v>5</v>
      </c>
      <c r="N2" s="121"/>
      <c r="O2" s="117" t="s">
        <v>6</v>
      </c>
      <c r="P2" s="118"/>
      <c r="Q2" s="118"/>
      <c r="R2" s="118"/>
      <c r="S2" s="118"/>
      <c r="T2" s="118"/>
      <c r="U2" s="118"/>
      <c r="V2" s="118"/>
    </row>
    <row r="3" spans="1:22" ht="17.399999999999999" customHeight="1" x14ac:dyDescent="0.3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2" t="s">
        <v>13</v>
      </c>
      <c r="H3" s="1" t="s">
        <v>14</v>
      </c>
      <c r="I3" s="1" t="s">
        <v>13</v>
      </c>
      <c r="J3" s="1" t="s">
        <v>14</v>
      </c>
      <c r="K3" s="1" t="s">
        <v>13</v>
      </c>
      <c r="L3" s="1" t="s">
        <v>14</v>
      </c>
      <c r="M3" s="1" t="s">
        <v>13</v>
      </c>
      <c r="N3" s="1" t="s">
        <v>14</v>
      </c>
      <c r="O3" s="16">
        <v>2</v>
      </c>
      <c r="P3" s="16">
        <v>3</v>
      </c>
      <c r="Q3" s="16">
        <v>4</v>
      </c>
      <c r="R3" s="16">
        <v>5</v>
      </c>
      <c r="S3" s="16">
        <v>6</v>
      </c>
      <c r="T3" s="16">
        <v>7</v>
      </c>
      <c r="U3" s="16">
        <v>8</v>
      </c>
      <c r="V3" s="16">
        <v>9</v>
      </c>
    </row>
    <row r="4" spans="1:22" ht="15" customHeight="1" x14ac:dyDescent="0.25">
      <c r="A4" s="122" t="s">
        <v>152</v>
      </c>
      <c r="B4" s="3">
        <v>1</v>
      </c>
      <c r="C4" s="3" t="s">
        <v>66</v>
      </c>
      <c r="D4" s="3">
        <v>5.5</v>
      </c>
      <c r="E4" s="3"/>
      <c r="F4" s="3"/>
      <c r="G4">
        <v>6.6299997270107269E-2</v>
      </c>
      <c r="H4">
        <v>9.5700003206729889E-2</v>
      </c>
      <c r="I4">
        <v>7.9700000584125519E-2</v>
      </c>
      <c r="J4">
        <v>3.5799998790025711E-2</v>
      </c>
      <c r="K4">
        <v>7.7299997210502625E-2</v>
      </c>
      <c r="L4">
        <v>0.2157000005245209</v>
      </c>
      <c r="M4">
        <v>9.0099997818470001E-2</v>
      </c>
      <c r="N4">
        <v>0.13670000433921811</v>
      </c>
      <c r="O4">
        <v>1.710555311425096</v>
      </c>
      <c r="P4">
        <v>1.7189031607205041</v>
      </c>
      <c r="Q4">
        <v>1.760861057246087</v>
      </c>
      <c r="R4">
        <v>1.767703624206272</v>
      </c>
      <c r="S4">
        <v>1.769338988369286</v>
      </c>
      <c r="T4">
        <v>1.7695089814973251</v>
      </c>
      <c r="U4">
        <v>1.7695455109307541</v>
      </c>
      <c r="V4">
        <v>1.7695455109307541</v>
      </c>
    </row>
    <row r="5" spans="1:22" ht="15" customHeight="1" x14ac:dyDescent="0.25">
      <c r="A5" s="123"/>
      <c r="B5" s="3">
        <f t="shared" ref="B5:B12" si="0">B4+1</f>
        <v>2</v>
      </c>
      <c r="C5" s="13" t="s">
        <v>52</v>
      </c>
      <c r="D5" s="3">
        <v>6.5</v>
      </c>
      <c r="E5" s="3"/>
      <c r="F5" s="3"/>
      <c r="G5">
        <v>7.1500003337860107E-2</v>
      </c>
      <c r="H5">
        <v>9.0499997138977051E-2</v>
      </c>
      <c r="I5">
        <v>9.8499998450279236E-2</v>
      </c>
      <c r="J5">
        <v>5.4999999701976783E-2</v>
      </c>
      <c r="K5">
        <v>0.12300000339746479</v>
      </c>
      <c r="L5">
        <v>0.31470000743865972</v>
      </c>
      <c r="M5">
        <v>9.0499997138977051E-2</v>
      </c>
      <c r="N5">
        <v>0.13709999620914459</v>
      </c>
      <c r="O5">
        <v>1.92340801040002</v>
      </c>
      <c r="P5">
        <v>1.9336492498654221</v>
      </c>
      <c r="Q5">
        <v>1.9400427117449579</v>
      </c>
      <c r="R5">
        <v>1.95643347348306</v>
      </c>
      <c r="S5">
        <v>1.9567037124388409</v>
      </c>
      <c r="T5">
        <v>1.9574499934866949</v>
      </c>
      <c r="U5">
        <v>1.9574532630434911</v>
      </c>
      <c r="V5">
        <v>1.9574532630434911</v>
      </c>
    </row>
    <row r="6" spans="1:22" ht="15" customHeight="1" x14ac:dyDescent="0.25">
      <c r="A6" s="123"/>
      <c r="B6" s="3">
        <f t="shared" si="0"/>
        <v>3</v>
      </c>
      <c r="C6" s="3" t="s">
        <v>27</v>
      </c>
      <c r="D6" s="3">
        <v>15.5</v>
      </c>
      <c r="E6" s="3"/>
      <c r="F6" s="3"/>
      <c r="G6">
        <v>9.6100002527236938E-2</v>
      </c>
      <c r="H6">
        <v>6.589999794960022E-2</v>
      </c>
      <c r="I6">
        <v>0.1208000034093857</v>
      </c>
      <c r="J6">
        <v>7.6999999582767487E-2</v>
      </c>
      <c r="K6">
        <v>0.23579999804496771</v>
      </c>
      <c r="L6">
        <v>0.44330000877380371</v>
      </c>
      <c r="M6">
        <v>5.2299998700618737E-2</v>
      </c>
      <c r="N6">
        <v>9.8899997770786285E-2</v>
      </c>
      <c r="O6">
        <v>2.3982417807080898</v>
      </c>
      <c r="P6">
        <v>2.420219394177574</v>
      </c>
      <c r="Q6">
        <v>2.430741204121889</v>
      </c>
      <c r="R6">
        <v>2.4309164267783538</v>
      </c>
      <c r="S6">
        <v>2.430917809411083</v>
      </c>
      <c r="T6">
        <v>2.4315380604620951</v>
      </c>
      <c r="U6">
        <v>2.4315443637685878</v>
      </c>
      <c r="V6">
        <v>2.4315443637685878</v>
      </c>
    </row>
    <row r="7" spans="1:22" ht="15" customHeight="1" x14ac:dyDescent="0.25">
      <c r="A7" s="123"/>
      <c r="B7" s="3">
        <f t="shared" si="0"/>
        <v>4</v>
      </c>
      <c r="C7" s="3" t="s">
        <v>22</v>
      </c>
      <c r="D7" s="3">
        <v>5.5</v>
      </c>
      <c r="E7" s="3"/>
      <c r="F7" s="3"/>
      <c r="G7">
        <v>6.7900002002716064E-2</v>
      </c>
      <c r="H7">
        <v>9.4099998474121094E-2</v>
      </c>
      <c r="I7">
        <v>8.619999885559082E-2</v>
      </c>
      <c r="J7">
        <v>4.2399998754262917E-2</v>
      </c>
      <c r="K7">
        <v>0.18029999732971189</v>
      </c>
      <c r="L7">
        <v>0.38589999079704279</v>
      </c>
      <c r="M7">
        <v>5.9200000017881393E-2</v>
      </c>
      <c r="N7">
        <v>0.1061000004410744</v>
      </c>
      <c r="O7">
        <v>1.792186234573943</v>
      </c>
      <c r="P7">
        <v>1.794937394309712</v>
      </c>
      <c r="Q7">
        <v>1.7957644207560099</v>
      </c>
      <c r="R7">
        <v>1.804588688126386</v>
      </c>
      <c r="S7">
        <v>1.804835974076459</v>
      </c>
      <c r="T7">
        <v>1.8052215843473041</v>
      </c>
      <c r="U7">
        <v>1.8052743068680159</v>
      </c>
      <c r="V7">
        <v>1.8052743068680159</v>
      </c>
    </row>
    <row r="8" spans="1:22" ht="15" customHeight="1" x14ac:dyDescent="0.25">
      <c r="A8" s="123"/>
      <c r="B8" s="3">
        <f t="shared" si="0"/>
        <v>5</v>
      </c>
      <c r="C8" s="3" t="s">
        <v>41</v>
      </c>
      <c r="D8" s="3">
        <v>9.5</v>
      </c>
      <c r="E8" s="3"/>
      <c r="F8" s="3"/>
      <c r="G8">
        <v>8.2099996507167816E-2</v>
      </c>
      <c r="H8">
        <v>7.9899996519088745E-2</v>
      </c>
      <c r="I8">
        <v>9.8499998450279236E-2</v>
      </c>
      <c r="J8">
        <v>5.4600000381469727E-2</v>
      </c>
      <c r="K8">
        <v>0.1869000047445297</v>
      </c>
      <c r="L8">
        <v>0.39869999885559082</v>
      </c>
      <c r="M8">
        <v>5.469999834895134E-2</v>
      </c>
      <c r="N8">
        <v>0.10199999809265139</v>
      </c>
      <c r="O8">
        <v>2.1612603957796499</v>
      </c>
      <c r="P8">
        <v>2.2133441462446681</v>
      </c>
      <c r="Q8">
        <v>2.2143983205412932</v>
      </c>
      <c r="R8">
        <v>2.2144978507680499</v>
      </c>
      <c r="S8">
        <v>2.2145417698517629</v>
      </c>
      <c r="T8">
        <v>2.216571046434789</v>
      </c>
      <c r="U8">
        <v>2.2165710840967341</v>
      </c>
      <c r="V8">
        <v>2.2165710840967341</v>
      </c>
    </row>
    <row r="9" spans="1:22" ht="15" customHeight="1" x14ac:dyDescent="0.25">
      <c r="A9" s="123"/>
      <c r="B9" s="3">
        <f t="shared" si="0"/>
        <v>6</v>
      </c>
      <c r="C9" s="3" t="s">
        <v>166</v>
      </c>
      <c r="D9" s="3">
        <v>10</v>
      </c>
      <c r="E9" s="3"/>
      <c r="F9" s="3"/>
      <c r="G9">
        <v>9.2900000512599945E-2</v>
      </c>
      <c r="H9">
        <v>6.9200001657009125E-2</v>
      </c>
      <c r="I9">
        <v>0.11370000243186951</v>
      </c>
      <c r="J9">
        <v>6.9799996912479401E-2</v>
      </c>
      <c r="K9">
        <v>0.20819999277591711</v>
      </c>
      <c r="L9">
        <v>0.43180000782012939</v>
      </c>
      <c r="M9">
        <v>1.779999956488609E-2</v>
      </c>
      <c r="N9">
        <v>6.5200001001358032E-2</v>
      </c>
      <c r="O9">
        <v>2.2277839345175119</v>
      </c>
      <c r="P9">
        <v>2.2396897719155828</v>
      </c>
      <c r="Q9">
        <v>2.2441808125054541</v>
      </c>
      <c r="R9">
        <v>2.244814128423807</v>
      </c>
      <c r="S9">
        <v>2.2448999419639488</v>
      </c>
      <c r="T9">
        <v>2.246070992339821</v>
      </c>
      <c r="U9">
        <v>2.24614216347037</v>
      </c>
      <c r="V9">
        <v>2.24614216347037</v>
      </c>
    </row>
    <row r="10" spans="1:22" ht="15" customHeight="1" x14ac:dyDescent="0.25">
      <c r="A10" s="123"/>
      <c r="B10" s="3">
        <f t="shared" si="0"/>
        <v>7</v>
      </c>
      <c r="C10" s="3" t="s">
        <v>64</v>
      </c>
      <c r="D10" s="3">
        <v>7</v>
      </c>
      <c r="E10" s="3"/>
      <c r="F10" s="3"/>
      <c r="G10">
        <v>3.5000000149011612E-2</v>
      </c>
      <c r="H10">
        <v>0.12700000405311579</v>
      </c>
      <c r="I10">
        <v>5.5199999362230301E-2</v>
      </c>
      <c r="J10">
        <v>1.449999958276749E-2</v>
      </c>
      <c r="K10">
        <v>0.1255999952554703</v>
      </c>
      <c r="L10">
        <v>0.34049999713897711</v>
      </c>
      <c r="M10">
        <v>7.890000194311142E-2</v>
      </c>
      <c r="N10">
        <v>0.1263999938964844</v>
      </c>
      <c r="O10">
        <v>1.2339104870647111</v>
      </c>
      <c r="P10">
        <v>1.44534407479352</v>
      </c>
      <c r="Q10">
        <v>1.4576790194793361</v>
      </c>
      <c r="R10">
        <v>1.466364138605619</v>
      </c>
      <c r="S10">
        <v>1.4762962973552289</v>
      </c>
      <c r="T10">
        <v>1.4772010835207761</v>
      </c>
      <c r="U10">
        <v>1.4772010835932881</v>
      </c>
      <c r="V10">
        <v>1.4772010835932881</v>
      </c>
    </row>
    <row r="11" spans="1:22" ht="15" customHeight="1" x14ac:dyDescent="0.25">
      <c r="A11" s="123"/>
      <c r="B11" s="3">
        <f t="shared" si="0"/>
        <v>8</v>
      </c>
      <c r="C11" s="3" t="s">
        <v>38</v>
      </c>
      <c r="D11" s="3">
        <v>7</v>
      </c>
      <c r="E11" s="3"/>
      <c r="F11" s="3"/>
      <c r="G11">
        <v>3.7599999457597733E-2</v>
      </c>
      <c r="H11">
        <v>0.1243999972939491</v>
      </c>
      <c r="I11">
        <v>5.429999902844429E-2</v>
      </c>
      <c r="J11">
        <v>1.2299999594688421E-2</v>
      </c>
      <c r="K11">
        <v>7.8199997544288635E-2</v>
      </c>
      <c r="L11">
        <v>0.28790000081062322</v>
      </c>
      <c r="M11">
        <v>8.5500001907348633E-2</v>
      </c>
      <c r="N11">
        <v>0.1328999996185303</v>
      </c>
      <c r="O11">
        <v>1.228579877097941</v>
      </c>
      <c r="P11">
        <v>1.3359500893922369</v>
      </c>
      <c r="Q11">
        <v>1.361445701884902</v>
      </c>
      <c r="R11">
        <v>1.3662635056805921</v>
      </c>
      <c r="S11">
        <v>1.372965613730788</v>
      </c>
      <c r="T11">
        <v>1.372986418959909</v>
      </c>
      <c r="U11">
        <v>1.37299329476457</v>
      </c>
      <c r="V11">
        <v>1.37299329476457</v>
      </c>
    </row>
    <row r="12" spans="1:22" ht="15" customHeight="1" x14ac:dyDescent="0.25">
      <c r="A12" s="123"/>
      <c r="B12" s="3">
        <f t="shared" si="0"/>
        <v>9</v>
      </c>
      <c r="C12" s="3" t="s">
        <v>96</v>
      </c>
      <c r="D12" s="3">
        <v>12.5</v>
      </c>
      <c r="E12" s="3"/>
      <c r="F12" s="3"/>
      <c r="G12">
        <v>7.2400003671646118E-2</v>
      </c>
      <c r="H12">
        <v>8.959999680519104E-2</v>
      </c>
      <c r="I12">
        <v>9.1399997472763062E-2</v>
      </c>
      <c r="J12">
        <v>4.7600001096725457E-2</v>
      </c>
      <c r="K12">
        <v>0.18520000576972959</v>
      </c>
      <c r="L12">
        <v>0.41010001301765442</v>
      </c>
      <c r="M12">
        <v>2.7799999341368679E-2</v>
      </c>
      <c r="N12">
        <v>7.5300000607967377E-2</v>
      </c>
      <c r="O12">
        <v>1.838797144930884</v>
      </c>
      <c r="P12">
        <v>1.838849405073097</v>
      </c>
      <c r="Q12">
        <v>1.8423079812899219</v>
      </c>
      <c r="R12">
        <v>1.843093866723359</v>
      </c>
      <c r="S12">
        <v>1.84432473834348</v>
      </c>
      <c r="T12">
        <v>1.844980747841775</v>
      </c>
      <c r="U12">
        <v>1.8450809811568369</v>
      </c>
      <c r="V12">
        <v>1.8450809811568369</v>
      </c>
    </row>
    <row r="13" spans="1:22" ht="15" customHeight="1" x14ac:dyDescent="0.25">
      <c r="A13" s="119"/>
      <c r="B13" s="120"/>
      <c r="C13" s="120"/>
      <c r="D13" s="121"/>
      <c r="E13" s="4" t="s">
        <v>63</v>
      </c>
      <c r="F13" s="4"/>
    </row>
    <row r="14" spans="1:22" ht="15" customHeight="1" x14ac:dyDescent="0.25">
      <c r="A14" s="122" t="s">
        <v>152</v>
      </c>
      <c r="B14" s="3">
        <f>B12+1</f>
        <v>10</v>
      </c>
      <c r="C14" s="3" t="s">
        <v>47</v>
      </c>
      <c r="D14" s="3">
        <v>9.5</v>
      </c>
      <c r="E14" s="3"/>
      <c r="F14" s="3"/>
      <c r="G14">
        <v>1.0900000110268589E-2</v>
      </c>
      <c r="H14">
        <v>0.17299999296665189</v>
      </c>
      <c r="I14">
        <v>1.200000010430813E-2</v>
      </c>
      <c r="J14">
        <v>4.5299999415874481E-2</v>
      </c>
      <c r="K14">
        <v>0.16609999537467959</v>
      </c>
      <c r="L14">
        <v>0.38350000977516169</v>
      </c>
      <c r="M14">
        <v>2.2800000384449959E-2</v>
      </c>
      <c r="N14">
        <v>6.289999932050705E-2</v>
      </c>
      <c r="O14">
        <v>0.37114596518531878</v>
      </c>
      <c r="P14">
        <v>1.019813486435444</v>
      </c>
      <c r="Q14">
        <v>1.025138417519043</v>
      </c>
      <c r="R14">
        <v>1.0523955853469931</v>
      </c>
      <c r="S14">
        <v>1.053492608630191</v>
      </c>
      <c r="T14">
        <v>1.0547083496612799</v>
      </c>
      <c r="U14">
        <v>1.054708352680831</v>
      </c>
      <c r="V14">
        <v>1.054708352680831</v>
      </c>
    </row>
    <row r="15" spans="1:22" ht="15" customHeight="1" x14ac:dyDescent="0.25">
      <c r="A15" s="123"/>
      <c r="B15" s="3">
        <f t="shared" ref="B15:B22" si="1">B14+1</f>
        <v>11</v>
      </c>
      <c r="C15" s="3" t="s">
        <v>148</v>
      </c>
      <c r="D15" s="3">
        <v>8.5</v>
      </c>
      <c r="E15" s="3"/>
      <c r="F15" s="3"/>
      <c r="G15">
        <v>2.140000090003014E-2</v>
      </c>
      <c r="H15">
        <v>0.14069999754428861</v>
      </c>
      <c r="I15">
        <v>5.0999999046325677E-2</v>
      </c>
      <c r="J15">
        <v>1.779999956488609E-2</v>
      </c>
      <c r="K15">
        <v>0.20000000298023221</v>
      </c>
      <c r="L15">
        <v>0.42489999532699579</v>
      </c>
      <c r="M15">
        <v>5.8100000023841858E-2</v>
      </c>
      <c r="N15">
        <v>2.930000051856041E-2</v>
      </c>
      <c r="O15">
        <v>1.109110648075458</v>
      </c>
      <c r="P15">
        <v>1.179753917293739</v>
      </c>
      <c r="Q15">
        <v>1.204081955479045</v>
      </c>
      <c r="R15">
        <v>1.2120725888572479</v>
      </c>
      <c r="S15">
        <v>1.2121828601273379</v>
      </c>
      <c r="T15">
        <v>1.2124232617733861</v>
      </c>
      <c r="U15">
        <v>1.212423649800396</v>
      </c>
      <c r="V15">
        <v>1.212423649800396</v>
      </c>
    </row>
    <row r="16" spans="1:22" ht="15" customHeight="1" x14ac:dyDescent="0.25">
      <c r="A16" s="123"/>
      <c r="B16" s="3">
        <f t="shared" si="1"/>
        <v>12</v>
      </c>
      <c r="C16" s="3" t="s">
        <v>36</v>
      </c>
      <c r="D16" s="3">
        <v>14.5</v>
      </c>
      <c r="E16" s="3"/>
      <c r="G16">
        <v>7.8999996185302734E-3</v>
      </c>
      <c r="H16">
        <v>0.1699000000953674</v>
      </c>
      <c r="I16">
        <v>2.6599999517202381E-2</v>
      </c>
      <c r="J16">
        <v>3.3900000154972083E-2</v>
      </c>
      <c r="K16">
        <v>0.15860000252723691</v>
      </c>
      <c r="L16">
        <v>0.38850000500679022</v>
      </c>
      <c r="M16">
        <v>5.5500000715255737E-2</v>
      </c>
      <c r="N16">
        <v>3.3100001513957977E-2</v>
      </c>
      <c r="O16">
        <v>0.87464482875756921</v>
      </c>
      <c r="P16">
        <v>1.12640903784055</v>
      </c>
      <c r="Q16">
        <v>1.1347372034802961</v>
      </c>
      <c r="R16">
        <v>1.144314427866185</v>
      </c>
      <c r="S16">
        <v>1.15206914812733</v>
      </c>
      <c r="T16">
        <v>1.152254112985948</v>
      </c>
      <c r="U16">
        <v>1.152321329671417</v>
      </c>
      <c r="V16">
        <v>1.152321329671417</v>
      </c>
    </row>
    <row r="17" spans="1:22" ht="15" customHeight="1" x14ac:dyDescent="0.25">
      <c r="A17" s="123"/>
      <c r="B17" s="3">
        <f t="shared" si="1"/>
        <v>13</v>
      </c>
      <c r="C17" s="3" t="s">
        <v>127</v>
      </c>
      <c r="D17" s="3">
        <v>10</v>
      </c>
      <c r="E17" s="3"/>
      <c r="F17" s="3"/>
      <c r="G17">
        <v>6.3000000081956387E-3</v>
      </c>
      <c r="H17">
        <v>0.15569999814033511</v>
      </c>
      <c r="I17">
        <v>1.9799999892711639E-2</v>
      </c>
      <c r="J17">
        <v>2.8400000184774399E-2</v>
      </c>
      <c r="K17">
        <v>9.0499997138977051E-2</v>
      </c>
      <c r="L17">
        <v>0.31029999256134028</v>
      </c>
      <c r="M17">
        <v>1.30000002682209E-2</v>
      </c>
      <c r="N17">
        <v>5.3800001740455627E-2</v>
      </c>
      <c r="O17">
        <v>0.58873938865682618</v>
      </c>
      <c r="P17">
        <v>0.68773298519603299</v>
      </c>
      <c r="Q17">
        <v>0.69981414949893495</v>
      </c>
      <c r="R17">
        <v>0.71225386225855392</v>
      </c>
      <c r="S17">
        <v>0.72753563993961035</v>
      </c>
      <c r="T17">
        <v>0.73417825951936744</v>
      </c>
      <c r="U17">
        <v>0.73425158938632706</v>
      </c>
      <c r="V17">
        <v>0.73425158938632706</v>
      </c>
    </row>
    <row r="18" spans="1:22" ht="15" customHeight="1" x14ac:dyDescent="0.25">
      <c r="A18" s="123"/>
      <c r="B18" s="3">
        <f t="shared" si="1"/>
        <v>14</v>
      </c>
      <c r="C18" s="3" t="s">
        <v>47</v>
      </c>
      <c r="D18" s="3">
        <v>8</v>
      </c>
      <c r="E18" s="3"/>
      <c r="F18" s="3"/>
      <c r="G18">
        <v>7.8999996185302734E-3</v>
      </c>
      <c r="H18">
        <v>0.1699000000953674</v>
      </c>
      <c r="I18">
        <v>2.500000037252903E-2</v>
      </c>
      <c r="J18">
        <v>3.48999984562397E-2</v>
      </c>
      <c r="K18">
        <v>0.14129999279975891</v>
      </c>
      <c r="L18">
        <v>0.36399999260902399</v>
      </c>
      <c r="M18">
        <v>5.8699999004602432E-2</v>
      </c>
      <c r="N18">
        <v>2.8000000864267349E-2</v>
      </c>
      <c r="O18">
        <v>0.83760981083078967</v>
      </c>
      <c r="P18">
        <v>0.92611656592822267</v>
      </c>
      <c r="Q18">
        <v>0.93192149366405552</v>
      </c>
      <c r="R18">
        <v>0.94842297310931856</v>
      </c>
      <c r="S18">
        <v>0.95583852199814312</v>
      </c>
      <c r="T18">
        <v>0.95597943418792763</v>
      </c>
      <c r="U18">
        <v>0.95597983934677055</v>
      </c>
      <c r="V18">
        <v>0.95597983934677055</v>
      </c>
    </row>
    <row r="19" spans="1:22" ht="15" customHeight="1" x14ac:dyDescent="0.25">
      <c r="A19" s="123"/>
      <c r="B19" s="3">
        <f t="shared" si="1"/>
        <v>15</v>
      </c>
      <c r="C19" s="3" t="s">
        <v>40</v>
      </c>
      <c r="D19" s="3">
        <v>5</v>
      </c>
      <c r="E19" s="3"/>
      <c r="F19" s="3"/>
      <c r="G19">
        <v>3.5599999129772193E-2</v>
      </c>
      <c r="H19">
        <v>0.12649999558925629</v>
      </c>
      <c r="I19">
        <v>6.9700002670288086E-2</v>
      </c>
      <c r="J19">
        <v>2.989999949932098E-2</v>
      </c>
      <c r="K19">
        <v>0.17030000686645511</v>
      </c>
      <c r="L19">
        <v>0.3953000009059906</v>
      </c>
      <c r="M19">
        <v>7.0799998939037323E-2</v>
      </c>
      <c r="N19">
        <v>3.6600001156330109E-2</v>
      </c>
      <c r="O19">
        <v>1.469761904728851</v>
      </c>
      <c r="P19">
        <v>1.491966606193966</v>
      </c>
      <c r="Q19">
        <v>1.494335035282319</v>
      </c>
      <c r="R19">
        <v>1.4959808054573991</v>
      </c>
      <c r="S19">
        <v>1.497441113183307</v>
      </c>
      <c r="T19">
        <v>1.4975183032893851</v>
      </c>
      <c r="U19">
        <v>1.497520239240151</v>
      </c>
      <c r="V19">
        <v>1.497520239240151</v>
      </c>
    </row>
    <row r="20" spans="1:22" ht="15" customHeight="1" x14ac:dyDescent="0.25">
      <c r="A20" s="123"/>
      <c r="B20" s="3">
        <f t="shared" si="1"/>
        <v>16</v>
      </c>
      <c r="C20" s="3" t="s">
        <v>72</v>
      </c>
      <c r="D20" s="3">
        <v>4.5</v>
      </c>
      <c r="E20" s="3"/>
      <c r="F20" s="3"/>
      <c r="G20">
        <v>1.219999976456165E-2</v>
      </c>
      <c r="H20">
        <v>0.14990000426769259</v>
      </c>
      <c r="I20">
        <v>3.060000017285347E-2</v>
      </c>
      <c r="J20">
        <v>1.9500000402331349E-2</v>
      </c>
      <c r="K20">
        <v>0.1624000072479248</v>
      </c>
      <c r="L20">
        <v>0.37520000338554382</v>
      </c>
      <c r="M20">
        <v>1.9200000911951069E-2</v>
      </c>
      <c r="N20">
        <v>4.9800001084804528E-2</v>
      </c>
      <c r="O20">
        <v>0.78751197148685947</v>
      </c>
      <c r="P20">
        <v>0.99889815266274939</v>
      </c>
      <c r="Q20">
        <v>0.9992811921182535</v>
      </c>
      <c r="R20">
        <v>1.023762654125681</v>
      </c>
      <c r="S20">
        <v>1.024086438746503</v>
      </c>
      <c r="T20">
        <v>1.026258451997534</v>
      </c>
      <c r="U20">
        <v>1.0262604281917791</v>
      </c>
      <c r="V20">
        <v>1.0262604281917791</v>
      </c>
    </row>
    <row r="21" spans="1:22" ht="15" customHeight="1" x14ac:dyDescent="0.25">
      <c r="A21" s="123"/>
      <c r="B21" s="3">
        <f t="shared" si="1"/>
        <v>17</v>
      </c>
      <c r="C21" s="3" t="s">
        <v>56</v>
      </c>
      <c r="D21" s="3">
        <v>7</v>
      </c>
      <c r="E21" s="3"/>
      <c r="F21" s="3"/>
      <c r="G21">
        <v>4.4999998062849036E-3</v>
      </c>
      <c r="H21">
        <v>0.15760000050067899</v>
      </c>
      <c r="I21">
        <v>2.8699999675154689E-2</v>
      </c>
      <c r="J21">
        <v>2.5800000876188282E-2</v>
      </c>
      <c r="K21">
        <v>0.1257999986410141</v>
      </c>
      <c r="L21">
        <v>0.3361000120639801</v>
      </c>
      <c r="M21">
        <v>6.0600001364946372E-2</v>
      </c>
      <c r="N21">
        <v>2.8500000014901161E-2</v>
      </c>
      <c r="O21">
        <v>0.88570139430135486</v>
      </c>
      <c r="P21">
        <v>0.9400964924946914</v>
      </c>
      <c r="Q21">
        <v>0.9402698359084033</v>
      </c>
      <c r="R21">
        <v>0.95041629698542229</v>
      </c>
      <c r="S21">
        <v>0.95063490923758343</v>
      </c>
      <c r="T21">
        <v>0.95076066799186265</v>
      </c>
      <c r="U21">
        <v>0.95103881277248492</v>
      </c>
      <c r="V21">
        <v>0.95103881277248492</v>
      </c>
    </row>
    <row r="22" spans="1:22" ht="15" customHeight="1" x14ac:dyDescent="0.25">
      <c r="A22" s="123"/>
      <c r="B22" s="3">
        <f t="shared" si="1"/>
        <v>18</v>
      </c>
      <c r="C22" s="3" t="s">
        <v>82</v>
      </c>
      <c r="D22" s="3">
        <v>6.5</v>
      </c>
      <c r="E22" s="3"/>
      <c r="F22" s="3"/>
      <c r="G22">
        <v>1.779999956488609E-2</v>
      </c>
      <c r="H22">
        <v>0.14419999718666079</v>
      </c>
      <c r="I22">
        <v>5.5799998342990882E-2</v>
      </c>
      <c r="J22">
        <v>2.3800000548362728E-2</v>
      </c>
      <c r="K22">
        <v>0.15449999272823331</v>
      </c>
      <c r="L22">
        <v>0.37560001015663153</v>
      </c>
      <c r="M22">
        <v>6.9300003349781036E-2</v>
      </c>
      <c r="N22">
        <v>3.7000000476837158E-2</v>
      </c>
      <c r="O22">
        <v>1.2474513636319859</v>
      </c>
      <c r="P22">
        <v>1.319500792522879</v>
      </c>
      <c r="Q22">
        <v>1.320649689879656</v>
      </c>
      <c r="R22">
        <v>1.326450169642869</v>
      </c>
      <c r="S22">
        <v>1.3293829039622009</v>
      </c>
      <c r="T22">
        <v>1.330989404943258</v>
      </c>
      <c r="U22">
        <v>1.330995159027585</v>
      </c>
      <c r="V22">
        <v>1.330995159027585</v>
      </c>
    </row>
    <row r="23" spans="1:22" ht="15" customHeight="1" x14ac:dyDescent="0.25">
      <c r="A23" s="119"/>
      <c r="B23" s="120"/>
      <c r="C23" s="120"/>
      <c r="D23" s="121"/>
      <c r="E23" s="4" t="s">
        <v>159</v>
      </c>
      <c r="F23" s="4"/>
    </row>
    <row r="24" spans="1:22" ht="15" customHeight="1" x14ac:dyDescent="0.25">
      <c r="A24" s="122" t="s">
        <v>152</v>
      </c>
      <c r="B24" s="3">
        <f>B22+1</f>
        <v>19</v>
      </c>
      <c r="C24" s="3" t="s">
        <v>39</v>
      </c>
      <c r="D24" s="3">
        <v>2.5</v>
      </c>
      <c r="E24" s="3"/>
      <c r="F24" s="3"/>
      <c r="G24">
        <v>6.0000000521540642E-3</v>
      </c>
      <c r="H24">
        <v>0.15600000321865079</v>
      </c>
      <c r="I24">
        <v>3.9999999105930328E-2</v>
      </c>
      <c r="J24">
        <v>2.2900000214576721E-2</v>
      </c>
      <c r="K24">
        <v>0.17159999907016751</v>
      </c>
      <c r="L24">
        <v>0.34830000996589661</v>
      </c>
      <c r="M24">
        <v>0.10999999940395359</v>
      </c>
      <c r="N24">
        <v>6.9799996912479401E-2</v>
      </c>
      <c r="O24">
        <v>1.3857932629781931</v>
      </c>
      <c r="P24">
        <v>1.448953328757004</v>
      </c>
      <c r="Q24">
        <v>1.449562047313073</v>
      </c>
      <c r="R24">
        <v>1.4573793724074939</v>
      </c>
      <c r="S24">
        <v>1.458594939167313</v>
      </c>
      <c r="T24">
        <v>1.45968105063743</v>
      </c>
      <c r="U24">
        <v>1.459681075883869</v>
      </c>
      <c r="V24">
        <v>1.459681075883869</v>
      </c>
    </row>
    <row r="25" spans="1:22" ht="15" customHeight="1" x14ac:dyDescent="0.25">
      <c r="A25" s="123"/>
      <c r="B25" s="3">
        <f t="shared" ref="B25:B32" si="2">B24+1</f>
        <v>20</v>
      </c>
      <c r="C25" s="3" t="s">
        <v>40</v>
      </c>
      <c r="D25" s="3">
        <v>2.5</v>
      </c>
      <c r="E25" s="3"/>
      <c r="F25" s="3"/>
      <c r="G25">
        <v>6.8000000901520252E-3</v>
      </c>
      <c r="H25">
        <v>0.1553000062704086</v>
      </c>
      <c r="I25">
        <v>2.690000087022781E-2</v>
      </c>
      <c r="J25">
        <v>2.370000071823597E-2</v>
      </c>
      <c r="K25">
        <v>0.19429999589920041</v>
      </c>
      <c r="L25">
        <v>0.35899999737739557</v>
      </c>
      <c r="M25">
        <v>0.12460000067949301</v>
      </c>
      <c r="N25">
        <v>8.2800000905990601E-2</v>
      </c>
      <c r="O25">
        <v>1.4436894971979879</v>
      </c>
      <c r="P25">
        <v>1.474517038482956</v>
      </c>
      <c r="Q25">
        <v>1.475047941253643</v>
      </c>
      <c r="R25">
        <v>1.480391205677825</v>
      </c>
      <c r="S25">
        <v>1.4872340190976561</v>
      </c>
      <c r="T25">
        <v>1.488366614305987</v>
      </c>
      <c r="U25">
        <v>1.488420561241987</v>
      </c>
      <c r="V25">
        <v>1.488420561241987</v>
      </c>
    </row>
    <row r="26" spans="1:22" ht="15" customHeight="1" x14ac:dyDescent="0.25">
      <c r="A26" s="123"/>
      <c r="B26" s="3">
        <f t="shared" si="2"/>
        <v>21</v>
      </c>
      <c r="C26" s="3" t="s">
        <v>47</v>
      </c>
      <c r="D26" s="3">
        <v>5</v>
      </c>
      <c r="E26" s="3"/>
      <c r="F26" s="3"/>
      <c r="G26">
        <v>1.4000000432133669E-2</v>
      </c>
      <c r="H26">
        <v>0.14800000190734861</v>
      </c>
      <c r="I26">
        <v>4.2199999094009399E-2</v>
      </c>
      <c r="J26">
        <v>1.7999999225139621E-2</v>
      </c>
      <c r="K26">
        <v>0.21870000660419461</v>
      </c>
      <c r="L26">
        <v>0.40369999408721918</v>
      </c>
      <c r="M26">
        <v>0.1229000017046928</v>
      </c>
      <c r="N26">
        <v>7.9400002956390381E-2</v>
      </c>
      <c r="O26">
        <v>1.4548042217789861</v>
      </c>
      <c r="P26">
        <v>1.457612421874672</v>
      </c>
      <c r="Q26">
        <v>1.460310407200839</v>
      </c>
      <c r="R26">
        <v>1.473024095804345</v>
      </c>
      <c r="S26">
        <v>1.473157644389667</v>
      </c>
      <c r="T26">
        <v>1.4753846800782351</v>
      </c>
      <c r="U26">
        <v>1.4753897332149239</v>
      </c>
      <c r="V26">
        <v>1.4753897332149239</v>
      </c>
    </row>
    <row r="27" spans="1:22" ht="15" customHeight="1" x14ac:dyDescent="0.25">
      <c r="A27" s="123"/>
      <c r="B27" s="3">
        <f t="shared" si="2"/>
        <v>22</v>
      </c>
      <c r="C27" s="3" t="s">
        <v>98</v>
      </c>
      <c r="D27" s="3">
        <v>9.5</v>
      </c>
      <c r="E27" s="3"/>
      <c r="F27" s="3"/>
      <c r="G27">
        <v>2.830000035464764E-2</v>
      </c>
      <c r="H27">
        <v>0.13379999995231631</v>
      </c>
      <c r="I27">
        <v>5.3100001066923141E-2</v>
      </c>
      <c r="J27">
        <v>1.549999974668026E-2</v>
      </c>
      <c r="K27">
        <v>0.18129999935626981</v>
      </c>
      <c r="L27">
        <v>0.37490001320838928</v>
      </c>
      <c r="M27">
        <v>0.1155999973416328</v>
      </c>
      <c r="N27">
        <v>7.3899999260902405E-2</v>
      </c>
      <c r="O27">
        <v>1.582264434794906</v>
      </c>
      <c r="P27">
        <v>1.586989970164207</v>
      </c>
      <c r="Q27">
        <v>1.5869979244320971</v>
      </c>
      <c r="R27">
        <v>1.587749254327331</v>
      </c>
      <c r="S27">
        <v>1.5885626727351501</v>
      </c>
      <c r="T27">
        <v>1.589746368091683</v>
      </c>
      <c r="U27">
        <v>1.5897770457524369</v>
      </c>
      <c r="V27">
        <v>1.5897770457524369</v>
      </c>
    </row>
    <row r="28" spans="1:22" ht="15" customHeight="1" x14ac:dyDescent="0.25">
      <c r="A28" s="123"/>
      <c r="B28" s="3">
        <f t="shared" si="2"/>
        <v>23</v>
      </c>
      <c r="C28" s="3" t="s">
        <v>26</v>
      </c>
      <c r="D28" s="3">
        <v>7.5</v>
      </c>
      <c r="E28" s="3"/>
      <c r="F28" s="3"/>
      <c r="G28">
        <v>3.299999982118607E-3</v>
      </c>
      <c r="H28">
        <v>0.15919999778270719</v>
      </c>
      <c r="I28">
        <v>3.9500001817941673E-2</v>
      </c>
      <c r="J28">
        <v>2.4499999359250069E-2</v>
      </c>
      <c r="K28">
        <v>0.17059999704360959</v>
      </c>
      <c r="L28">
        <v>0.3628000020980835</v>
      </c>
      <c r="M28">
        <v>0.1052000001072884</v>
      </c>
      <c r="N28">
        <v>6.2700003385543823E-2</v>
      </c>
      <c r="O28">
        <v>1.2282145536363209</v>
      </c>
      <c r="P28">
        <v>1.228857724599804</v>
      </c>
      <c r="Q28">
        <v>1.2308264569440941</v>
      </c>
      <c r="R28">
        <v>1.244752344770889</v>
      </c>
      <c r="S28">
        <v>1.2451055490895611</v>
      </c>
      <c r="T28">
        <v>1.246017154288269</v>
      </c>
      <c r="U28">
        <v>1.2461673799845789</v>
      </c>
      <c r="V28">
        <v>1.2461673799845789</v>
      </c>
    </row>
    <row r="29" spans="1:22" ht="15" customHeight="1" x14ac:dyDescent="0.25">
      <c r="A29" s="123"/>
      <c r="B29" s="3">
        <f t="shared" si="2"/>
        <v>24</v>
      </c>
      <c r="C29" s="3" t="s">
        <v>41</v>
      </c>
      <c r="D29" s="3">
        <v>10</v>
      </c>
      <c r="E29" s="3"/>
      <c r="F29" s="3"/>
      <c r="G29">
        <v>1.200000056996942E-3</v>
      </c>
      <c r="H29">
        <v>0.1629000008106232</v>
      </c>
      <c r="I29">
        <v>8.500000461935997E-3</v>
      </c>
      <c r="J29">
        <v>3.9999999105930328E-2</v>
      </c>
      <c r="K29">
        <v>0.1753000020980835</v>
      </c>
      <c r="L29">
        <v>0.3158000111579895</v>
      </c>
      <c r="M29">
        <v>0.1167000010609627</v>
      </c>
      <c r="N29">
        <v>7.2899997234344482E-2</v>
      </c>
      <c r="O29">
        <v>1.181416184222142</v>
      </c>
      <c r="P29">
        <v>1.185060988680164</v>
      </c>
      <c r="Q29">
        <v>1.186691524068086</v>
      </c>
      <c r="R29">
        <v>1.1902958985558589</v>
      </c>
      <c r="S29">
        <v>1.2005112960015749</v>
      </c>
      <c r="T29">
        <v>1.2031164778053081</v>
      </c>
      <c r="U29">
        <v>1.2032727684323901</v>
      </c>
      <c r="V29">
        <v>1.2032727684323901</v>
      </c>
    </row>
    <row r="30" spans="1:22" ht="15" customHeight="1" x14ac:dyDescent="0.25">
      <c r="A30" s="123"/>
      <c r="B30" s="3">
        <f t="shared" si="2"/>
        <v>25</v>
      </c>
      <c r="C30" s="3" t="s">
        <v>82</v>
      </c>
      <c r="D30" s="3">
        <v>7</v>
      </c>
      <c r="E30" s="3"/>
      <c r="F30" s="3"/>
      <c r="G30">
        <v>8.6000002920627594E-3</v>
      </c>
      <c r="H30">
        <v>0.15350000560283661</v>
      </c>
      <c r="I30">
        <v>2.170000039041042E-2</v>
      </c>
      <c r="J30">
        <v>2.5800000876188282E-2</v>
      </c>
      <c r="K30">
        <v>0.1738999933004379</v>
      </c>
      <c r="L30">
        <v>0.34079998731613159</v>
      </c>
      <c r="M30">
        <v>7.9300001263618469E-2</v>
      </c>
      <c r="N30">
        <v>3.2900001853704453E-2</v>
      </c>
      <c r="O30">
        <v>0.71015849630850536</v>
      </c>
      <c r="P30">
        <v>0.98488911223779951</v>
      </c>
      <c r="Q30">
        <v>0.98931086823133207</v>
      </c>
      <c r="R30">
        <v>1.0299152763281809</v>
      </c>
      <c r="S30">
        <v>1.0345514479304481</v>
      </c>
      <c r="T30">
        <v>1.037617284157301</v>
      </c>
      <c r="U30">
        <v>1.037648481985513</v>
      </c>
      <c r="V30">
        <v>1.037648481985513</v>
      </c>
    </row>
    <row r="31" spans="1:22" ht="15" customHeight="1" x14ac:dyDescent="0.25">
      <c r="A31" s="123"/>
      <c r="B31" s="3">
        <f t="shared" si="2"/>
        <v>26</v>
      </c>
      <c r="C31" s="3" t="s">
        <v>80</v>
      </c>
      <c r="D31" s="3">
        <v>11</v>
      </c>
      <c r="E31" s="3"/>
      <c r="F31" s="3"/>
      <c r="G31">
        <v>1.219999976456165E-2</v>
      </c>
      <c r="H31">
        <v>0.14980000257492071</v>
      </c>
      <c r="I31">
        <v>3.5799998790025711E-2</v>
      </c>
      <c r="J31">
        <v>1.8300000578165051E-2</v>
      </c>
      <c r="K31">
        <v>0.17249999940395361</v>
      </c>
      <c r="L31">
        <v>0.34220001101493841</v>
      </c>
      <c r="M31">
        <v>9.2799998819828033E-2</v>
      </c>
      <c r="N31">
        <v>4.8099998384714127E-2</v>
      </c>
      <c r="O31">
        <v>0.99998646324032925</v>
      </c>
      <c r="P31">
        <v>1.08305160799013</v>
      </c>
      <c r="Q31">
        <v>1.0838220885818299</v>
      </c>
      <c r="R31">
        <v>1.1075382669712479</v>
      </c>
      <c r="S31">
        <v>1.1093279198313051</v>
      </c>
      <c r="T31">
        <v>1.1094036304262009</v>
      </c>
      <c r="U31">
        <v>1.10940370914083</v>
      </c>
      <c r="V31">
        <v>1.10940370914083</v>
      </c>
    </row>
    <row r="32" spans="1:22" ht="15" customHeight="1" x14ac:dyDescent="0.25">
      <c r="A32" s="123"/>
      <c r="B32" s="3">
        <f t="shared" si="2"/>
        <v>27</v>
      </c>
      <c r="C32" s="3" t="s">
        <v>66</v>
      </c>
      <c r="D32" s="3">
        <v>2.5</v>
      </c>
      <c r="E32" s="3"/>
      <c r="F32" s="3"/>
      <c r="G32">
        <v>4.3000001460313797E-2</v>
      </c>
      <c r="H32">
        <v>0.1190000027418137</v>
      </c>
      <c r="I32">
        <v>7.8100003302097321E-2</v>
      </c>
      <c r="J32">
        <v>3.7000000476837158E-2</v>
      </c>
      <c r="K32">
        <v>0.20409999787807459</v>
      </c>
      <c r="L32">
        <v>0.31650000810623169</v>
      </c>
      <c r="M32">
        <v>9.9699996411800385E-2</v>
      </c>
      <c r="N32">
        <v>5.4099999368190772E-2</v>
      </c>
      <c r="O32">
        <v>1.477870406059214</v>
      </c>
      <c r="P32">
        <v>1.7116484008531929</v>
      </c>
      <c r="Q32">
        <v>1.726136767840357</v>
      </c>
      <c r="R32">
        <v>1.7338927029308611</v>
      </c>
      <c r="S32">
        <v>1.7339096691628479</v>
      </c>
      <c r="T32">
        <v>1.734162927387408</v>
      </c>
      <c r="U32">
        <v>1.7342066126063469</v>
      </c>
      <c r="V32">
        <v>1.7342066126063469</v>
      </c>
    </row>
    <row r="33" spans="1:22" ht="15" customHeight="1" x14ac:dyDescent="0.25">
      <c r="A33" s="119"/>
      <c r="B33" s="120"/>
      <c r="C33" s="120"/>
      <c r="D33" s="121"/>
      <c r="E33" s="4" t="s">
        <v>114</v>
      </c>
      <c r="F33" s="4"/>
    </row>
    <row r="34" spans="1:22" ht="15" customHeight="1" x14ac:dyDescent="0.25">
      <c r="A34" s="122" t="s">
        <v>152</v>
      </c>
      <c r="B34" s="3">
        <f>B32+1</f>
        <v>28</v>
      </c>
      <c r="C34" s="3" t="s">
        <v>32</v>
      </c>
      <c r="D34" s="3">
        <v>6</v>
      </c>
      <c r="E34" s="3"/>
      <c r="F34" s="3"/>
      <c r="G34">
        <v>2.6100000366568569E-2</v>
      </c>
      <c r="H34">
        <v>0.13590000569820401</v>
      </c>
      <c r="I34">
        <v>6.5200001001358032E-2</v>
      </c>
      <c r="J34">
        <v>2.8400000184774399E-2</v>
      </c>
      <c r="K34">
        <v>0.16949999332427981</v>
      </c>
      <c r="L34">
        <v>0.35730001330375671</v>
      </c>
      <c r="M34">
        <v>0.1076000034809113</v>
      </c>
      <c r="N34">
        <v>6.1299998313188553E-2</v>
      </c>
      <c r="O34">
        <v>1.2358029735417311</v>
      </c>
      <c r="P34">
        <v>1.551409511227656</v>
      </c>
      <c r="Q34">
        <v>1.553765744549833</v>
      </c>
      <c r="R34">
        <v>1.5620067434288709</v>
      </c>
      <c r="S34">
        <v>1.5683403739135111</v>
      </c>
      <c r="T34">
        <v>1.5688380106632041</v>
      </c>
      <c r="U34">
        <v>1.568858336389952</v>
      </c>
      <c r="V34">
        <v>1.568858336389952</v>
      </c>
    </row>
    <row r="35" spans="1:22" ht="15" customHeight="1" x14ac:dyDescent="0.25">
      <c r="A35" s="123"/>
      <c r="B35" s="3">
        <f t="shared" ref="B35:B42" si="3">B34+1</f>
        <v>29</v>
      </c>
      <c r="C35" s="3" t="s">
        <v>83</v>
      </c>
      <c r="D35" s="3">
        <v>24</v>
      </c>
      <c r="E35" s="3"/>
      <c r="F35" s="3"/>
      <c r="G35">
        <v>6.399999838322401E-3</v>
      </c>
      <c r="H35">
        <v>0.15569999814033511</v>
      </c>
      <c r="I35">
        <v>4.3900001794099808E-2</v>
      </c>
      <c r="J35">
        <v>2.4499999359250069E-2</v>
      </c>
      <c r="K35">
        <v>0.1758999973535538</v>
      </c>
      <c r="L35">
        <v>0.36269998550415039</v>
      </c>
      <c r="M35">
        <v>0.13930000364780429</v>
      </c>
      <c r="N35">
        <v>9.7199998795986176E-2</v>
      </c>
      <c r="O35">
        <v>1.6552166813192879</v>
      </c>
      <c r="P35">
        <v>1.6888772248525019</v>
      </c>
      <c r="Q35">
        <v>1.6888880302986149</v>
      </c>
      <c r="R35">
        <v>1.689598565637519</v>
      </c>
      <c r="S35">
        <v>1.6897027622267129</v>
      </c>
      <c r="T35">
        <v>1.6905468506404859</v>
      </c>
      <c r="U35">
        <v>1.690610743837627</v>
      </c>
      <c r="V35">
        <v>1.690610743837627</v>
      </c>
    </row>
    <row r="36" spans="1:22" ht="15" customHeight="1" x14ac:dyDescent="0.25">
      <c r="A36" s="123"/>
      <c r="B36" s="3">
        <f t="shared" si="3"/>
        <v>30</v>
      </c>
      <c r="C36" s="3" t="s">
        <v>79</v>
      </c>
      <c r="D36" s="3">
        <v>5.5</v>
      </c>
      <c r="E36" s="3"/>
      <c r="F36" s="3"/>
      <c r="G36">
        <v>1.9999999494757501E-4</v>
      </c>
      <c r="H36">
        <v>0.16179999709129331</v>
      </c>
      <c r="I36">
        <v>3.3100001513957977E-2</v>
      </c>
      <c r="J36">
        <v>2.7499999850988392E-2</v>
      </c>
      <c r="K36">
        <v>0.20600000023841861</v>
      </c>
      <c r="L36">
        <v>0.3822999894618988</v>
      </c>
      <c r="M36">
        <v>0.16310000419616699</v>
      </c>
      <c r="N36">
        <v>0.12039999663829801</v>
      </c>
      <c r="O36">
        <v>1.9091107893044901</v>
      </c>
      <c r="P36">
        <v>1.9394076191102041</v>
      </c>
      <c r="Q36">
        <v>1.9396068264863291</v>
      </c>
      <c r="R36">
        <v>1.939610602735613</v>
      </c>
      <c r="S36">
        <v>1.940147431433531</v>
      </c>
      <c r="T36">
        <v>1.9406295254122741</v>
      </c>
      <c r="U36">
        <v>1.940631503343305</v>
      </c>
      <c r="V36">
        <v>1.940631503343305</v>
      </c>
    </row>
    <row r="37" spans="1:22" ht="15" customHeight="1" x14ac:dyDescent="0.25">
      <c r="A37" s="123"/>
      <c r="B37" s="3">
        <f t="shared" si="3"/>
        <v>31</v>
      </c>
      <c r="C37" s="3" t="s">
        <v>68</v>
      </c>
      <c r="D37" s="3">
        <v>5.5</v>
      </c>
      <c r="E37" s="3"/>
      <c r="F37" s="3"/>
      <c r="G37">
        <v>5.2000000141561031E-3</v>
      </c>
      <c r="H37">
        <v>0.15680000185966489</v>
      </c>
      <c r="I37">
        <v>3.8300000131130219E-2</v>
      </c>
      <c r="J37">
        <v>2.3900000378489491E-2</v>
      </c>
      <c r="K37">
        <v>0.18299999833106989</v>
      </c>
      <c r="L37">
        <v>0.36190000176429749</v>
      </c>
      <c r="M37">
        <v>0.14499999582767489</v>
      </c>
      <c r="N37">
        <v>0.1017000004649162</v>
      </c>
      <c r="O37">
        <v>1.751178291288479</v>
      </c>
      <c r="P37">
        <v>1.751180022987421</v>
      </c>
      <c r="Q37">
        <v>1.7520593251804659</v>
      </c>
      <c r="R37">
        <v>1.752603473590681</v>
      </c>
      <c r="S37">
        <v>1.7602010209406991</v>
      </c>
      <c r="T37">
        <v>1.760561741458553</v>
      </c>
      <c r="U37">
        <v>1.7605619177974741</v>
      </c>
      <c r="V37">
        <v>1.7605619177974741</v>
      </c>
    </row>
    <row r="38" spans="1:22" ht="15" customHeight="1" x14ac:dyDescent="0.25">
      <c r="A38" s="123"/>
      <c r="B38" s="3">
        <f t="shared" si="3"/>
        <v>32</v>
      </c>
      <c r="C38" s="3" t="s">
        <v>73</v>
      </c>
      <c r="D38" s="3">
        <v>10</v>
      </c>
      <c r="E38" s="3"/>
      <c r="F38" s="3"/>
      <c r="G38">
        <v>1.30000002682209E-2</v>
      </c>
      <c r="H38">
        <v>0.14900000393390661</v>
      </c>
      <c r="I38">
        <v>4.830000177025795E-2</v>
      </c>
      <c r="J38">
        <v>2.170000039041042E-2</v>
      </c>
      <c r="K38">
        <v>0.18340000510215759</v>
      </c>
      <c r="L38">
        <v>0.34650000929832458</v>
      </c>
      <c r="M38">
        <v>0.14120000600814819</v>
      </c>
      <c r="N38">
        <v>9.7999997437000275E-2</v>
      </c>
      <c r="O38">
        <v>1.733947371403993</v>
      </c>
      <c r="P38">
        <v>1.734151536118089</v>
      </c>
      <c r="Q38">
        <v>1.737765215242506</v>
      </c>
      <c r="R38">
        <v>1.737803579391006</v>
      </c>
      <c r="S38">
        <v>1.7405448514374731</v>
      </c>
      <c r="T38">
        <v>1.740597815828359</v>
      </c>
      <c r="U38">
        <v>1.7405996398651939</v>
      </c>
      <c r="V38">
        <v>1.7405996398651939</v>
      </c>
    </row>
    <row r="39" spans="1:22" ht="15" customHeight="1" x14ac:dyDescent="0.25">
      <c r="A39" s="123"/>
      <c r="B39" s="3">
        <f t="shared" si="3"/>
        <v>33</v>
      </c>
      <c r="C39" s="3" t="s">
        <v>29</v>
      </c>
      <c r="D39" s="3">
        <v>10.5</v>
      </c>
      <c r="E39" s="3"/>
      <c r="F39" s="3"/>
      <c r="G39">
        <v>1.900000032037497E-3</v>
      </c>
      <c r="H39">
        <v>0.16380000114440921</v>
      </c>
      <c r="I39">
        <v>1.429999992251396E-2</v>
      </c>
      <c r="J39">
        <v>3.5700000822544098E-2</v>
      </c>
      <c r="K39">
        <v>0.16930000483989721</v>
      </c>
      <c r="L39">
        <v>0.33019998669624329</v>
      </c>
      <c r="M39">
        <v>0.15070000290870669</v>
      </c>
      <c r="N39">
        <v>0.1066000014543533</v>
      </c>
      <c r="O39">
        <v>1.53524761600186</v>
      </c>
      <c r="P39">
        <v>1.5377004879613849</v>
      </c>
      <c r="Q39">
        <v>1.5378511669443169</v>
      </c>
      <c r="R39">
        <v>1.5393349788482811</v>
      </c>
      <c r="S39">
        <v>1.5399163351650089</v>
      </c>
      <c r="T39">
        <v>1.54081495760822</v>
      </c>
      <c r="U39">
        <v>1.5408575275941649</v>
      </c>
      <c r="V39">
        <v>1.5408575275941649</v>
      </c>
    </row>
    <row r="40" spans="1:22" ht="15" customHeight="1" x14ac:dyDescent="0.25">
      <c r="A40" s="123"/>
      <c r="B40" s="3">
        <f t="shared" si="3"/>
        <v>34</v>
      </c>
      <c r="C40" s="3" t="s">
        <v>53</v>
      </c>
      <c r="D40" s="3">
        <v>6</v>
      </c>
      <c r="E40" s="5"/>
      <c r="F40" s="5"/>
      <c r="G40">
        <v>6.0000002849847078E-4</v>
      </c>
      <c r="H40">
        <v>0.16200000047683721</v>
      </c>
      <c r="I40">
        <v>3.2900001853704453E-2</v>
      </c>
      <c r="J40">
        <v>2.7899999171495441E-2</v>
      </c>
      <c r="K40">
        <v>0.1793999969959259</v>
      </c>
      <c r="L40">
        <v>0.33750000596046448</v>
      </c>
      <c r="M40">
        <v>0.1243999972939491</v>
      </c>
      <c r="N40">
        <v>8.2800000905990601E-2</v>
      </c>
      <c r="O40">
        <v>1.6015621136194531</v>
      </c>
      <c r="P40">
        <v>1.6234748948019311</v>
      </c>
      <c r="Q40">
        <v>1.630526773752651</v>
      </c>
      <c r="R40">
        <v>1.6310477685763241</v>
      </c>
      <c r="S40">
        <v>1.633596603540993</v>
      </c>
      <c r="T40">
        <v>1.6336235004031641</v>
      </c>
      <c r="U40">
        <v>1.6336782975832791</v>
      </c>
      <c r="V40">
        <v>1.6336782975832791</v>
      </c>
    </row>
    <row r="41" spans="1:22" ht="15" customHeight="1" x14ac:dyDescent="0.25">
      <c r="A41" s="123"/>
      <c r="B41" s="3">
        <f t="shared" si="3"/>
        <v>35</v>
      </c>
      <c r="C41" s="3" t="s">
        <v>72</v>
      </c>
      <c r="D41" s="3">
        <v>3.5</v>
      </c>
      <c r="E41" s="5"/>
      <c r="F41" s="5"/>
      <c r="G41">
        <v>1.4000000432133669E-2</v>
      </c>
      <c r="H41">
        <v>0.17599999904632571</v>
      </c>
      <c r="I41">
        <v>2.009999938309193E-2</v>
      </c>
      <c r="J41">
        <v>4.1600000113248832E-2</v>
      </c>
      <c r="K41">
        <v>0.197500005364418</v>
      </c>
      <c r="L41">
        <v>0.33570000529289251</v>
      </c>
      <c r="M41">
        <v>0.12909999489784241</v>
      </c>
      <c r="N41">
        <v>8.5400000214576721E-2</v>
      </c>
      <c r="O41">
        <v>1.5121867349618701</v>
      </c>
      <c r="P41">
        <v>1.512702973867015</v>
      </c>
      <c r="Q41">
        <v>1.515975653248127</v>
      </c>
      <c r="R41">
        <v>1.5203902699123579</v>
      </c>
      <c r="S41">
        <v>1.521757932423053</v>
      </c>
      <c r="T41">
        <v>1.521950507314966</v>
      </c>
      <c r="U41">
        <v>1.521988973526605</v>
      </c>
      <c r="V41">
        <v>1.521988973526605</v>
      </c>
    </row>
    <row r="42" spans="1:22" ht="15" customHeight="1" x14ac:dyDescent="0.25">
      <c r="A42" s="123"/>
      <c r="B42" s="6">
        <f t="shared" si="3"/>
        <v>36</v>
      </c>
      <c r="C42" s="6" t="s">
        <v>50</v>
      </c>
      <c r="D42" s="6">
        <v>1</v>
      </c>
      <c r="E42" s="7"/>
      <c r="F42" s="7"/>
      <c r="G42">
        <v>1.799999969080091E-3</v>
      </c>
      <c r="H42">
        <v>0.16329999268054959</v>
      </c>
      <c r="I42">
        <v>2.7200000360608101E-2</v>
      </c>
      <c r="J42">
        <v>2.8799999505281448E-2</v>
      </c>
      <c r="K42">
        <v>0.2133000046014786</v>
      </c>
      <c r="L42">
        <v>0.32739999890327448</v>
      </c>
      <c r="M42">
        <v>0.15369999408721921</v>
      </c>
      <c r="N42">
        <v>0.10869999974966051</v>
      </c>
      <c r="O42">
        <v>1.6111941201321229</v>
      </c>
      <c r="P42">
        <v>1.6626609672139601</v>
      </c>
      <c r="Q42">
        <v>1.6671435594162121</v>
      </c>
      <c r="R42">
        <v>1.667418691720252</v>
      </c>
      <c r="S42">
        <v>1.6674872039899591</v>
      </c>
      <c r="T42">
        <v>1.6675408170516659</v>
      </c>
      <c r="U42">
        <v>1.66762836381748</v>
      </c>
      <c r="V42">
        <v>1.66762836381748</v>
      </c>
    </row>
    <row r="43" spans="1:22" ht="15" customHeight="1" x14ac:dyDescent="0.25">
      <c r="A43" s="119"/>
      <c r="B43" s="120"/>
      <c r="C43" s="120"/>
      <c r="D43" s="121"/>
      <c r="E43" s="4"/>
      <c r="F43" s="8"/>
      <c r="G43" s="9"/>
      <c r="H43" s="10"/>
      <c r="I43" s="10"/>
      <c r="J43" s="10"/>
      <c r="K43" s="10"/>
      <c r="L43" s="10"/>
      <c r="M43" s="10"/>
      <c r="N43" s="11"/>
    </row>
  </sheetData>
  <mergeCells count="15">
    <mergeCell ref="O1:V1"/>
    <mergeCell ref="O2:V2"/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3"/>
  <sheetViews>
    <sheetView zoomScale="60" zoomScaleNormal="60" workbookViewId="0">
      <selection activeCell="N29" sqref="N29"/>
    </sheetView>
  </sheetViews>
  <sheetFormatPr baseColWidth="10" defaultColWidth="8.88671875" defaultRowHeight="13.2" x14ac:dyDescent="0.25"/>
  <cols>
    <col min="1" max="1" width="12.5546875" style="15" bestFit="1" customWidth="1"/>
    <col min="2" max="2" width="18.44140625" style="15" bestFit="1" customWidth="1"/>
    <col min="3" max="3" width="10.6640625" style="15" bestFit="1" customWidth="1"/>
    <col min="4" max="4" width="17.33203125" style="15" bestFit="1" customWidth="1"/>
    <col min="5" max="5" width="23.77734375" style="15" bestFit="1" customWidth="1"/>
    <col min="6" max="6" width="14.77734375" style="15" bestFit="1" customWidth="1"/>
    <col min="7" max="14" width="13.44140625" style="15" bestFit="1" customWidth="1"/>
  </cols>
  <sheetData>
    <row r="1" spans="1:22" ht="17.399999999999999" customHeight="1" x14ac:dyDescent="0.3">
      <c r="G1" s="124" t="s">
        <v>0</v>
      </c>
      <c r="H1" s="125"/>
      <c r="I1" s="125"/>
      <c r="J1" s="125"/>
      <c r="K1" s="125"/>
      <c r="L1" s="125"/>
      <c r="M1" s="125"/>
      <c r="N1" s="126"/>
      <c r="O1" s="117" t="s">
        <v>1</v>
      </c>
      <c r="P1" s="118"/>
      <c r="Q1" s="118"/>
      <c r="R1" s="118"/>
      <c r="S1" s="118"/>
      <c r="T1" s="118"/>
      <c r="U1" s="118"/>
      <c r="V1" s="118"/>
    </row>
    <row r="2" spans="1:22" ht="17.399999999999999" customHeight="1" x14ac:dyDescent="0.3">
      <c r="G2" s="127" t="s">
        <v>2</v>
      </c>
      <c r="H2" s="121"/>
      <c r="I2" s="128" t="s">
        <v>3</v>
      </c>
      <c r="J2" s="121"/>
      <c r="K2" s="128" t="s">
        <v>4</v>
      </c>
      <c r="L2" s="121"/>
      <c r="M2" s="128" t="s">
        <v>5</v>
      </c>
      <c r="N2" s="121"/>
      <c r="O2" s="117" t="s">
        <v>6</v>
      </c>
      <c r="P2" s="118"/>
      <c r="Q2" s="118"/>
      <c r="R2" s="118"/>
      <c r="S2" s="118"/>
      <c r="T2" s="118"/>
      <c r="U2" s="118"/>
      <c r="V2" s="118"/>
    </row>
    <row r="3" spans="1:22" ht="17.399999999999999" customHeight="1" x14ac:dyDescent="0.3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2" t="s">
        <v>13</v>
      </c>
      <c r="H3" s="1" t="s">
        <v>14</v>
      </c>
      <c r="I3" s="1" t="s">
        <v>13</v>
      </c>
      <c r="J3" s="1" t="s">
        <v>14</v>
      </c>
      <c r="K3" s="1" t="s">
        <v>13</v>
      </c>
      <c r="L3" s="1" t="s">
        <v>14</v>
      </c>
      <c r="M3" s="1" t="s">
        <v>13</v>
      </c>
      <c r="N3" s="1" t="s">
        <v>14</v>
      </c>
      <c r="O3" s="16">
        <v>2</v>
      </c>
      <c r="P3" s="16">
        <v>3</v>
      </c>
      <c r="Q3" s="16">
        <v>4</v>
      </c>
      <c r="R3" s="16">
        <v>5</v>
      </c>
      <c r="S3" s="16">
        <v>6</v>
      </c>
      <c r="T3" s="16">
        <v>7</v>
      </c>
      <c r="U3" s="16">
        <v>8</v>
      </c>
      <c r="V3" s="16">
        <v>9</v>
      </c>
    </row>
    <row r="4" spans="1:22" ht="15" customHeight="1" x14ac:dyDescent="0.25">
      <c r="A4" s="122" t="s">
        <v>152</v>
      </c>
      <c r="B4" s="3">
        <v>1</v>
      </c>
      <c r="C4" s="3" t="s">
        <v>101</v>
      </c>
      <c r="D4" s="3">
        <v>21.5</v>
      </c>
      <c r="E4" s="3"/>
      <c r="F4" s="3"/>
      <c r="G4">
        <v>0.14810000360012049</v>
      </c>
      <c r="H4">
        <v>1.429999992251396E-2</v>
      </c>
      <c r="I4">
        <v>0.17620000243186951</v>
      </c>
      <c r="J4">
        <v>0.13240000605583191</v>
      </c>
      <c r="K4">
        <v>0.1243000030517578</v>
      </c>
      <c r="L4">
        <v>0.35280001163482672</v>
      </c>
      <c r="M4">
        <v>0.13269999623298651</v>
      </c>
      <c r="N4">
        <v>0.1796000003814697</v>
      </c>
      <c r="O4">
        <v>2.3654114958542198</v>
      </c>
      <c r="P4">
        <v>2.3657856578863159</v>
      </c>
      <c r="Q4">
        <v>2.3714940884164228</v>
      </c>
      <c r="R4">
        <v>2.3734812140261119</v>
      </c>
      <c r="S4">
        <v>2.3734822806237839</v>
      </c>
      <c r="T4">
        <v>2.376070990405331</v>
      </c>
      <c r="U4">
        <v>2.3761911850287971</v>
      </c>
      <c r="V4">
        <v>2.3761911850287971</v>
      </c>
    </row>
    <row r="5" spans="1:22" ht="15" customHeight="1" x14ac:dyDescent="0.25">
      <c r="A5" s="123"/>
      <c r="B5" s="3">
        <f t="shared" ref="B5:B12" si="0">B4+1</f>
        <v>2</v>
      </c>
      <c r="C5" s="13" t="s">
        <v>27</v>
      </c>
      <c r="D5" s="3">
        <v>12</v>
      </c>
      <c r="E5" s="3"/>
      <c r="F5" s="3"/>
      <c r="G5">
        <v>0.13789999485015869</v>
      </c>
      <c r="H5">
        <v>2.529999986290932E-2</v>
      </c>
      <c r="I5">
        <v>0.17820000648498541</v>
      </c>
      <c r="J5">
        <v>0.13439999520778659</v>
      </c>
      <c r="K5">
        <v>0.15979999303817749</v>
      </c>
      <c r="L5">
        <v>0.38920000195503229</v>
      </c>
      <c r="M5">
        <v>0.1023000031709671</v>
      </c>
      <c r="N5">
        <v>0.14970000088214869</v>
      </c>
      <c r="O5">
        <v>2.3631394192213442</v>
      </c>
      <c r="P5">
        <v>2.3647237906976981</v>
      </c>
      <c r="Q5">
        <v>2.376315883874315</v>
      </c>
      <c r="R5">
        <v>2.3806834007318578</v>
      </c>
      <c r="S5">
        <v>2.3816525022766988</v>
      </c>
      <c r="T5">
        <v>2.3816539869910498</v>
      </c>
      <c r="U5">
        <v>2.381846805206727</v>
      </c>
      <c r="V5">
        <v>2.381846805206727</v>
      </c>
    </row>
    <row r="6" spans="1:22" ht="15" customHeight="1" x14ac:dyDescent="0.25">
      <c r="A6" s="123"/>
      <c r="B6" s="3">
        <f t="shared" si="0"/>
        <v>3</v>
      </c>
      <c r="C6" s="3" t="s">
        <v>38</v>
      </c>
      <c r="D6" s="3">
        <v>4</v>
      </c>
      <c r="E6" s="3"/>
      <c r="F6" s="3"/>
      <c r="G6">
        <v>0.2291000038385391</v>
      </c>
      <c r="H6">
        <v>6.759999692440033E-2</v>
      </c>
      <c r="I6">
        <v>0.29850000143051147</v>
      </c>
      <c r="J6">
        <v>0.25470000505447388</v>
      </c>
      <c r="K6">
        <v>0.1695999950170517</v>
      </c>
      <c r="L6">
        <v>0.38920000195503229</v>
      </c>
      <c r="M6">
        <v>0.11969999969005581</v>
      </c>
      <c r="N6">
        <v>0.16670000553131101</v>
      </c>
      <c r="O6">
        <v>3.652643870738379</v>
      </c>
      <c r="P6">
        <v>3.6557017142896919</v>
      </c>
      <c r="Q6">
        <v>3.6614190372657309</v>
      </c>
      <c r="R6">
        <v>3.6614491240011362</v>
      </c>
      <c r="S6">
        <v>3.6642446706092509</v>
      </c>
      <c r="T6">
        <v>3.6648892483315079</v>
      </c>
      <c r="U6">
        <v>3.6649645252315022</v>
      </c>
      <c r="V6">
        <v>3.6649645252315022</v>
      </c>
    </row>
    <row r="7" spans="1:22" ht="15" customHeight="1" x14ac:dyDescent="0.25">
      <c r="A7" s="123"/>
      <c r="B7" s="3">
        <f t="shared" si="0"/>
        <v>4</v>
      </c>
      <c r="C7" s="3" t="s">
        <v>71</v>
      </c>
      <c r="D7" s="3">
        <v>15</v>
      </c>
      <c r="E7" s="3"/>
      <c r="F7" s="3"/>
      <c r="G7">
        <v>0.1242000013589859</v>
      </c>
      <c r="H7">
        <v>3.8199998438358307E-2</v>
      </c>
      <c r="I7">
        <v>0.1555999964475632</v>
      </c>
      <c r="J7">
        <v>0.1118000000715256</v>
      </c>
      <c r="K7">
        <v>0.14990000426769259</v>
      </c>
      <c r="L7">
        <v>0.37029999494552612</v>
      </c>
      <c r="M7">
        <v>0.13339999318122861</v>
      </c>
      <c r="N7">
        <v>0.18050000071525571</v>
      </c>
      <c r="O7">
        <v>2.1398828050670922</v>
      </c>
      <c r="P7">
        <v>2.1442275513328992</v>
      </c>
      <c r="Q7">
        <v>2.1584935914543308</v>
      </c>
      <c r="R7">
        <v>2.1595304539793592</v>
      </c>
      <c r="S7">
        <v>2.1595563150359691</v>
      </c>
      <c r="T7">
        <v>2.160832824785583</v>
      </c>
      <c r="U7">
        <v>2.1608786073958739</v>
      </c>
      <c r="V7">
        <v>2.1608786073958739</v>
      </c>
    </row>
    <row r="8" spans="1:22" ht="15" customHeight="1" x14ac:dyDescent="0.25">
      <c r="A8" s="123"/>
      <c r="B8" s="3">
        <f t="shared" si="0"/>
        <v>5</v>
      </c>
      <c r="C8" s="3" t="s">
        <v>71</v>
      </c>
      <c r="D8" s="3">
        <v>16</v>
      </c>
      <c r="E8" s="3"/>
      <c r="F8" s="3"/>
      <c r="G8">
        <v>0.1729000061750412</v>
      </c>
      <c r="H8">
        <v>1.1400000192224979E-2</v>
      </c>
      <c r="I8">
        <v>0.20870000123977661</v>
      </c>
      <c r="J8">
        <v>0.16490000486373901</v>
      </c>
      <c r="K8">
        <v>0.1358000040054321</v>
      </c>
      <c r="L8">
        <v>0.3628000020980835</v>
      </c>
      <c r="M8">
        <v>0.121299996972084</v>
      </c>
      <c r="N8">
        <v>0.16850000619888311</v>
      </c>
      <c r="O8">
        <v>2.7804121871406831</v>
      </c>
      <c r="P8">
        <v>2.7808278086201801</v>
      </c>
      <c r="Q8">
        <v>2.7822520518121809</v>
      </c>
      <c r="R8">
        <v>2.7823707701525491</v>
      </c>
      <c r="S8">
        <v>2.782373125577148</v>
      </c>
      <c r="T8">
        <v>2.7838692744955731</v>
      </c>
      <c r="U8">
        <v>2.7839248988652501</v>
      </c>
      <c r="V8">
        <v>2.7839248988652501</v>
      </c>
    </row>
    <row r="9" spans="1:22" ht="15" customHeight="1" x14ac:dyDescent="0.25">
      <c r="A9" s="123"/>
      <c r="B9" s="3">
        <f t="shared" si="0"/>
        <v>6</v>
      </c>
      <c r="C9" s="3" t="s">
        <v>79</v>
      </c>
      <c r="D9" s="3">
        <v>8</v>
      </c>
      <c r="E9" s="3"/>
      <c r="F9" s="3"/>
      <c r="G9">
        <v>0.20769999921321869</v>
      </c>
      <c r="H9">
        <v>4.6799998730421073E-2</v>
      </c>
      <c r="I9">
        <v>0.26350000500679022</v>
      </c>
      <c r="J9">
        <v>0.21960000693798071</v>
      </c>
      <c r="K9">
        <v>0.1257999986410141</v>
      </c>
      <c r="L9">
        <v>0.3513999879360199</v>
      </c>
      <c r="M9">
        <v>0.13109999895095831</v>
      </c>
      <c r="N9">
        <v>0.17839999496936801</v>
      </c>
      <c r="O9">
        <v>3.3637062710507522</v>
      </c>
      <c r="P9">
        <v>3.3652270826203852</v>
      </c>
      <c r="Q9">
        <v>3.3652455350280639</v>
      </c>
      <c r="R9">
        <v>3.365308844679046</v>
      </c>
      <c r="S9">
        <v>3.3655811271697291</v>
      </c>
      <c r="T9">
        <v>3.365734447987593</v>
      </c>
      <c r="U9">
        <v>3.3663221616106549</v>
      </c>
      <c r="V9">
        <v>3.3663221616106549</v>
      </c>
    </row>
    <row r="10" spans="1:22" ht="15" customHeight="1" x14ac:dyDescent="0.25">
      <c r="A10" s="123"/>
      <c r="B10" s="3">
        <f t="shared" si="0"/>
        <v>7</v>
      </c>
      <c r="C10" s="3" t="s">
        <v>101</v>
      </c>
      <c r="D10" s="3">
        <v>21</v>
      </c>
      <c r="E10" s="3"/>
      <c r="F10" s="3"/>
      <c r="G10">
        <v>8.919999748468399E-2</v>
      </c>
      <c r="H10">
        <v>7.2899997234344482E-2</v>
      </c>
      <c r="I10">
        <v>0.12460000067949301</v>
      </c>
      <c r="J10">
        <v>8.1100001931190491E-2</v>
      </c>
      <c r="K10">
        <v>0.15410000085830691</v>
      </c>
      <c r="L10">
        <v>0.36950001120567322</v>
      </c>
      <c r="M10">
        <v>0.12780000269412989</v>
      </c>
      <c r="N10">
        <v>0.1750999987125397</v>
      </c>
      <c r="O10">
        <v>1.77475905019316</v>
      </c>
      <c r="P10">
        <v>1.7874374192825719</v>
      </c>
      <c r="Q10">
        <v>1.813705982391246</v>
      </c>
      <c r="R10">
        <v>1.813806228400338</v>
      </c>
      <c r="S10">
        <v>1.8150836520823379</v>
      </c>
      <c r="T10">
        <v>1.8151146049863109</v>
      </c>
      <c r="U10">
        <v>1.815397934452281</v>
      </c>
      <c r="V10">
        <v>1.815397934452281</v>
      </c>
    </row>
    <row r="11" spans="1:22" ht="15" customHeight="1" x14ac:dyDescent="0.25">
      <c r="A11" s="123"/>
      <c r="B11" s="3">
        <f t="shared" si="0"/>
        <v>8</v>
      </c>
      <c r="C11" s="3" t="s">
        <v>78</v>
      </c>
      <c r="D11" s="3">
        <v>11</v>
      </c>
      <c r="E11" s="3"/>
      <c r="F11" s="3"/>
      <c r="G11">
        <v>0.14300000667572019</v>
      </c>
      <c r="H11">
        <v>1.9200000911951069E-2</v>
      </c>
      <c r="I11">
        <v>0.2019000053405762</v>
      </c>
      <c r="J11">
        <v>0.15819999575614929</v>
      </c>
      <c r="K11">
        <v>0.11519999802112579</v>
      </c>
      <c r="L11">
        <v>0.35289999842643738</v>
      </c>
      <c r="M11">
        <v>0.120899997651577</v>
      </c>
      <c r="N11">
        <v>0.16750000417232511</v>
      </c>
      <c r="O11">
        <v>2.3646399746782092</v>
      </c>
      <c r="P11">
        <v>2.3671289981810339</v>
      </c>
      <c r="Q11">
        <v>2.376947742531661</v>
      </c>
      <c r="R11">
        <v>2.3769481484581672</v>
      </c>
      <c r="S11">
        <v>2.3833020661003221</v>
      </c>
      <c r="T11">
        <v>2.3834159982926071</v>
      </c>
      <c r="U11">
        <v>2.3834165397711211</v>
      </c>
      <c r="V11">
        <v>2.3834165397711211</v>
      </c>
    </row>
    <row r="12" spans="1:22" ht="15" customHeight="1" x14ac:dyDescent="0.25">
      <c r="A12" s="123"/>
      <c r="B12" s="3">
        <f t="shared" si="0"/>
        <v>9</v>
      </c>
      <c r="C12" s="3" t="s">
        <v>17</v>
      </c>
      <c r="D12" s="3">
        <v>9</v>
      </c>
      <c r="E12" s="3"/>
      <c r="F12" s="3"/>
      <c r="G12">
        <v>0.1103999987244606</v>
      </c>
      <c r="H12">
        <v>5.1600001752376563E-2</v>
      </c>
      <c r="I12">
        <v>0.1331000030040741</v>
      </c>
      <c r="J12">
        <v>8.9299999177455902E-2</v>
      </c>
      <c r="K12">
        <v>0.15270000696182251</v>
      </c>
      <c r="L12">
        <v>0.37160000205039978</v>
      </c>
      <c r="M12">
        <v>0.12610000371932981</v>
      </c>
      <c r="N12">
        <v>0.17329999804496771</v>
      </c>
      <c r="O12">
        <v>1.9275749768182959</v>
      </c>
      <c r="P12">
        <v>1.9346371709267209</v>
      </c>
      <c r="Q12">
        <v>1.952230138164879</v>
      </c>
      <c r="R12">
        <v>1.9535972000284081</v>
      </c>
      <c r="S12">
        <v>1.9540426964137401</v>
      </c>
      <c r="T12">
        <v>1.9561875816177881</v>
      </c>
      <c r="U12">
        <v>1.9562797948923889</v>
      </c>
      <c r="V12">
        <v>1.9562797948923889</v>
      </c>
    </row>
    <row r="13" spans="1:22" ht="15" customHeight="1" x14ac:dyDescent="0.25">
      <c r="A13" s="119"/>
      <c r="B13" s="120"/>
      <c r="C13" s="120"/>
      <c r="D13" s="121"/>
      <c r="E13" s="4" t="s">
        <v>163</v>
      </c>
      <c r="F13" s="4"/>
    </row>
    <row r="14" spans="1:22" ht="15" customHeight="1" x14ac:dyDescent="0.25">
      <c r="A14" s="122" t="s">
        <v>152</v>
      </c>
      <c r="B14" s="3">
        <f>B12+1</f>
        <v>10</v>
      </c>
      <c r="C14" s="3" t="s">
        <v>45</v>
      </c>
      <c r="D14" s="3">
        <v>21</v>
      </c>
      <c r="E14" s="3"/>
      <c r="F14" s="3"/>
      <c r="G14">
        <v>6.6999997943639764E-3</v>
      </c>
      <c r="H14">
        <v>0.1553000062704086</v>
      </c>
      <c r="I14">
        <v>2.4800000712275509E-2</v>
      </c>
      <c r="J14">
        <v>2.5100000202655789E-2</v>
      </c>
      <c r="K14">
        <v>0.20260000228881839</v>
      </c>
      <c r="L14">
        <v>0.45149999856948853</v>
      </c>
      <c r="M14">
        <v>3.6899998784065247E-2</v>
      </c>
      <c r="N14">
        <v>2.4800000712275509E-2</v>
      </c>
      <c r="O14">
        <v>0.52693404854775783</v>
      </c>
      <c r="P14">
        <v>0.72027356539437382</v>
      </c>
      <c r="Q14">
        <v>0.79098944392926862</v>
      </c>
      <c r="R14">
        <v>0.80596112810814169</v>
      </c>
      <c r="S14">
        <v>0.80768347017258202</v>
      </c>
      <c r="T14">
        <v>0.80805880406851538</v>
      </c>
      <c r="U14">
        <v>0.80884692741507558</v>
      </c>
      <c r="V14">
        <v>0.80884692741507558</v>
      </c>
    </row>
    <row r="15" spans="1:22" ht="15" customHeight="1" x14ac:dyDescent="0.25">
      <c r="A15" s="123"/>
      <c r="B15" s="3">
        <f t="shared" ref="B15:B22" si="1">B14+1</f>
        <v>11</v>
      </c>
      <c r="C15" s="3" t="s">
        <v>16</v>
      </c>
      <c r="D15" s="3">
        <v>18.5</v>
      </c>
      <c r="E15" s="3"/>
      <c r="F15" s="3"/>
      <c r="G15">
        <v>7.4000000022351742E-3</v>
      </c>
      <c r="H15">
        <v>0.1547999978065491</v>
      </c>
      <c r="I15">
        <v>1.9899999722838398E-2</v>
      </c>
      <c r="J15">
        <v>2.8500000014901161E-2</v>
      </c>
      <c r="K15">
        <v>0.16390000283718109</v>
      </c>
      <c r="L15">
        <v>0.41749998927116388</v>
      </c>
      <c r="M15">
        <v>6.8000000901520252E-3</v>
      </c>
      <c r="N15">
        <v>4.8399999737739563E-2</v>
      </c>
      <c r="O15">
        <v>0.35130337611889778</v>
      </c>
      <c r="P15">
        <v>0.55482309437708699</v>
      </c>
      <c r="Q15">
        <v>0.61508384103265001</v>
      </c>
      <c r="R15">
        <v>0.65388653090903981</v>
      </c>
      <c r="S15">
        <v>0.65981017328963387</v>
      </c>
      <c r="T15">
        <v>0.66413246587604602</v>
      </c>
      <c r="U15">
        <v>0.66419643153159091</v>
      </c>
      <c r="V15">
        <v>0.66419643153159091</v>
      </c>
    </row>
    <row r="16" spans="1:22" ht="15" customHeight="1" x14ac:dyDescent="0.25">
      <c r="A16" s="123"/>
      <c r="B16" s="3">
        <f t="shared" si="1"/>
        <v>12</v>
      </c>
      <c r="C16" s="3" t="s">
        <v>25</v>
      </c>
      <c r="D16" s="3">
        <v>21</v>
      </c>
      <c r="E16" s="3"/>
      <c r="F16" s="14"/>
      <c r="G16">
        <v>5.0999999046325677E-2</v>
      </c>
      <c r="H16">
        <v>0.1110000014305115</v>
      </c>
      <c r="I16">
        <v>8.3499997854232788E-2</v>
      </c>
      <c r="J16">
        <v>4.1299998760223389E-2</v>
      </c>
      <c r="K16">
        <v>0.13699999451637271</v>
      </c>
      <c r="L16">
        <v>0.39140000939369202</v>
      </c>
      <c r="M16">
        <v>6.8999999202787876E-3</v>
      </c>
      <c r="N16">
        <v>5.3300000727176673E-2</v>
      </c>
      <c r="O16">
        <v>0.910740940531791</v>
      </c>
      <c r="P16">
        <v>1.031445709962358</v>
      </c>
      <c r="Q16">
        <v>1.0488459490165349</v>
      </c>
      <c r="R16">
        <v>1.0595947473208169</v>
      </c>
      <c r="S16">
        <v>1.06492089516273</v>
      </c>
      <c r="T16">
        <v>1.0651309256441119</v>
      </c>
      <c r="U16">
        <v>1.065283523707641</v>
      </c>
      <c r="V16">
        <v>1.065283523707641</v>
      </c>
    </row>
    <row r="17" spans="1:22" ht="15" customHeight="1" x14ac:dyDescent="0.25">
      <c r="A17" s="123"/>
      <c r="B17" s="3">
        <f t="shared" si="1"/>
        <v>13</v>
      </c>
      <c r="C17" s="3" t="s">
        <v>25</v>
      </c>
      <c r="D17" s="3">
        <v>18</v>
      </c>
      <c r="E17" s="3"/>
      <c r="F17" s="3"/>
      <c r="G17">
        <v>1.579999923706055E-2</v>
      </c>
      <c r="H17">
        <v>0.14620000123977661</v>
      </c>
      <c r="I17">
        <v>4.1000001132488251E-2</v>
      </c>
      <c r="J17">
        <v>1.679999940097332E-2</v>
      </c>
      <c r="K17">
        <v>0.1076000034809113</v>
      </c>
      <c r="L17">
        <v>0.35319998860359192</v>
      </c>
      <c r="M17">
        <v>7.6399996876716614E-2</v>
      </c>
      <c r="N17">
        <v>0.122299998998642</v>
      </c>
      <c r="O17">
        <v>0.4993737994387854</v>
      </c>
      <c r="P17">
        <v>0.49962864918386901</v>
      </c>
      <c r="Q17">
        <v>0.59795331295196297</v>
      </c>
      <c r="R17">
        <v>0.60109836846766307</v>
      </c>
      <c r="S17">
        <v>0.63318963322686062</v>
      </c>
      <c r="T17">
        <v>0.63710709043418845</v>
      </c>
      <c r="U17">
        <v>0.63756038113818669</v>
      </c>
      <c r="V17">
        <v>0.63756038113818669</v>
      </c>
    </row>
    <row r="18" spans="1:22" ht="15" customHeight="1" x14ac:dyDescent="0.25">
      <c r="A18" s="123"/>
      <c r="B18" s="3">
        <f t="shared" si="1"/>
        <v>14</v>
      </c>
      <c r="C18" s="3" t="s">
        <v>71</v>
      </c>
      <c r="D18" s="3">
        <v>12</v>
      </c>
      <c r="E18" s="3"/>
      <c r="F18" s="3"/>
      <c r="G18">
        <v>0.15600000321865079</v>
      </c>
      <c r="H18">
        <v>6.0999998822808266E-3</v>
      </c>
      <c r="I18">
        <v>0.19550000131130221</v>
      </c>
      <c r="J18">
        <v>0.15170000493526459</v>
      </c>
      <c r="K18">
        <v>8.8699996471405029E-2</v>
      </c>
      <c r="L18">
        <v>0.32620000839233398</v>
      </c>
      <c r="M18">
        <v>8.5000000894069672E-2</v>
      </c>
      <c r="N18">
        <v>0.13199999928474429</v>
      </c>
      <c r="O18">
        <v>2.4308778819585082</v>
      </c>
      <c r="P18">
        <v>2.4403004000651221</v>
      </c>
      <c r="Q18">
        <v>2.440476180038039</v>
      </c>
      <c r="R18">
        <v>2.4414402578994792</v>
      </c>
      <c r="S18">
        <v>2.445236534992977</v>
      </c>
      <c r="T18">
        <v>2.446045047512889</v>
      </c>
      <c r="U18">
        <v>2.446236564866402</v>
      </c>
      <c r="V18">
        <v>2.446236564866402</v>
      </c>
    </row>
    <row r="19" spans="1:22" ht="15" customHeight="1" x14ac:dyDescent="0.25">
      <c r="A19" s="123"/>
      <c r="B19" s="3">
        <f t="shared" si="1"/>
        <v>15</v>
      </c>
      <c r="C19" s="3" t="s">
        <v>17</v>
      </c>
      <c r="D19" s="3">
        <v>5.5</v>
      </c>
      <c r="E19" s="3"/>
      <c r="F19" s="3"/>
      <c r="G19">
        <v>0.1162000000476837</v>
      </c>
      <c r="H19">
        <v>4.5899998396635062E-2</v>
      </c>
      <c r="I19">
        <v>0.1553000062704086</v>
      </c>
      <c r="J19">
        <v>0.11159999668598181</v>
      </c>
      <c r="K19">
        <v>8.8799998164176941E-2</v>
      </c>
      <c r="L19">
        <v>0.32120001316070562</v>
      </c>
      <c r="M19">
        <v>6.1500001698732383E-2</v>
      </c>
      <c r="N19">
        <v>0.1083000004291534</v>
      </c>
      <c r="O19">
        <v>1.8767463892283891</v>
      </c>
      <c r="P19">
        <v>1.88017782306328</v>
      </c>
      <c r="Q19">
        <v>1.881751507559055</v>
      </c>
      <c r="R19">
        <v>1.8855021069889839</v>
      </c>
      <c r="S19">
        <v>1.8858721699621199</v>
      </c>
      <c r="T19">
        <v>1.8858828592538239</v>
      </c>
      <c r="U19">
        <v>1.8858896647076751</v>
      </c>
      <c r="V19">
        <v>1.8858896647076751</v>
      </c>
    </row>
    <row r="20" spans="1:22" ht="15" customHeight="1" x14ac:dyDescent="0.25">
      <c r="A20" s="123"/>
      <c r="B20" s="3">
        <f t="shared" si="1"/>
        <v>16</v>
      </c>
      <c r="C20" s="3" t="s">
        <v>101</v>
      </c>
      <c r="D20" s="3">
        <v>19</v>
      </c>
      <c r="E20" s="3"/>
      <c r="F20" s="3"/>
      <c r="G20">
        <v>6.1500001698732383E-2</v>
      </c>
      <c r="H20">
        <v>0.1005999967455864</v>
      </c>
      <c r="I20">
        <v>9.2699997127056122E-2</v>
      </c>
      <c r="J20">
        <v>4.960000142455101E-2</v>
      </c>
      <c r="K20">
        <v>9.7800001502037048E-2</v>
      </c>
      <c r="L20">
        <v>0.3174000084400177</v>
      </c>
      <c r="M20">
        <v>0.1199000030755997</v>
      </c>
      <c r="N20">
        <v>0.1671999990940094</v>
      </c>
      <c r="O20">
        <v>1.3206004744097699</v>
      </c>
      <c r="P20">
        <v>1.341518329874045</v>
      </c>
      <c r="Q20">
        <v>1.3556426458441679</v>
      </c>
      <c r="R20">
        <v>1.355991850768812</v>
      </c>
      <c r="S20">
        <v>1.367142207199874</v>
      </c>
      <c r="T20">
        <v>1.367205254088413</v>
      </c>
      <c r="U20">
        <v>1.36732405159588</v>
      </c>
      <c r="V20">
        <v>1.36732405159588</v>
      </c>
    </row>
    <row r="21" spans="1:22" ht="15" customHeight="1" x14ac:dyDescent="0.25">
      <c r="A21" s="123"/>
      <c r="B21" s="3">
        <f t="shared" si="1"/>
        <v>17</v>
      </c>
      <c r="C21" s="3" t="s">
        <v>41</v>
      </c>
      <c r="D21" s="3">
        <v>10</v>
      </c>
      <c r="E21" s="3"/>
      <c r="F21" s="3"/>
      <c r="G21">
        <v>6.9300003349781036E-2</v>
      </c>
      <c r="H21">
        <v>9.2900000512599945E-2</v>
      </c>
      <c r="I21">
        <v>0.1167000010609627</v>
      </c>
      <c r="J21">
        <v>7.4600003659725189E-2</v>
      </c>
      <c r="K21">
        <v>0.1146000027656555</v>
      </c>
      <c r="L21">
        <v>0.36079999804496771</v>
      </c>
      <c r="M21">
        <v>9.3800000846385956E-2</v>
      </c>
      <c r="N21">
        <v>0.14030000567436221</v>
      </c>
      <c r="O21">
        <v>1.260744959115069</v>
      </c>
      <c r="P21">
        <v>1.2655103013933131</v>
      </c>
      <c r="Q21">
        <v>1.31228052034646</v>
      </c>
      <c r="R21">
        <v>1.3159049667978711</v>
      </c>
      <c r="S21">
        <v>1.3311334834682511</v>
      </c>
      <c r="T21">
        <v>1.332190045165573</v>
      </c>
      <c r="U21">
        <v>1.33305992711153</v>
      </c>
      <c r="V21">
        <v>1.33305992711153</v>
      </c>
    </row>
    <row r="22" spans="1:22" ht="15" customHeight="1" x14ac:dyDescent="0.25">
      <c r="A22" s="123"/>
      <c r="B22" s="3">
        <f t="shared" si="1"/>
        <v>18</v>
      </c>
      <c r="C22" s="3" t="s">
        <v>53</v>
      </c>
      <c r="D22" s="3">
        <v>3</v>
      </c>
      <c r="E22" s="3"/>
      <c r="F22" s="3"/>
      <c r="G22">
        <v>3.1300000846385963E-2</v>
      </c>
      <c r="H22">
        <v>0.13109999895095831</v>
      </c>
      <c r="I22">
        <v>5.6800000369548798E-2</v>
      </c>
      <c r="J22">
        <v>1.6200000420212749E-2</v>
      </c>
      <c r="K22">
        <v>9.1600000858306885E-2</v>
      </c>
      <c r="L22">
        <v>0.33590000867843628</v>
      </c>
      <c r="M22">
        <v>9.0999998152256012E-2</v>
      </c>
      <c r="N22">
        <v>0.13840000331401819</v>
      </c>
      <c r="O22">
        <v>0.91451444042382279</v>
      </c>
      <c r="P22">
        <v>0.91485491503714111</v>
      </c>
      <c r="Q22">
        <v>0.93176450634295238</v>
      </c>
      <c r="R22">
        <v>0.93759950556399174</v>
      </c>
      <c r="S22">
        <v>0.96921368382090822</v>
      </c>
      <c r="T22">
        <v>0.96996923325565432</v>
      </c>
      <c r="U22">
        <v>0.97196549332142967</v>
      </c>
      <c r="V22">
        <v>0.97196549332142967</v>
      </c>
    </row>
    <row r="23" spans="1:22" ht="15" customHeight="1" x14ac:dyDescent="0.25">
      <c r="A23" s="119"/>
      <c r="B23" s="120"/>
      <c r="C23" s="120"/>
      <c r="D23" s="121"/>
      <c r="E23" s="4" t="s">
        <v>54</v>
      </c>
      <c r="F23" s="4"/>
    </row>
    <row r="24" spans="1:22" ht="15" customHeight="1" x14ac:dyDescent="0.25">
      <c r="A24" s="122" t="s">
        <v>152</v>
      </c>
      <c r="B24" s="3">
        <f>B22+1</f>
        <v>19</v>
      </c>
      <c r="C24" s="3" t="s">
        <v>64</v>
      </c>
      <c r="D24" s="3">
        <v>9</v>
      </c>
      <c r="E24" s="3"/>
      <c r="F24" s="3"/>
      <c r="G24">
        <v>4.6900000423192978E-2</v>
      </c>
      <c r="H24">
        <v>0.1150999963283539</v>
      </c>
      <c r="I24">
        <v>7.3100000619888306E-2</v>
      </c>
      <c r="J24">
        <v>3.089999966323376E-2</v>
      </c>
      <c r="K24">
        <v>0.1772000044584274</v>
      </c>
      <c r="L24">
        <v>0.40790000557899481</v>
      </c>
      <c r="M24">
        <v>5.7500001043081277E-2</v>
      </c>
      <c r="N24">
        <v>0.10490000247955319</v>
      </c>
      <c r="O24">
        <v>1.147587843623906</v>
      </c>
      <c r="P24">
        <v>1.1482576150191139</v>
      </c>
      <c r="Q24">
        <v>1.194641583327217</v>
      </c>
      <c r="R24">
        <v>1.194642739417388</v>
      </c>
      <c r="S24">
        <v>1.1946482812383841</v>
      </c>
      <c r="T24">
        <v>1.1949552515601629</v>
      </c>
      <c r="U24">
        <v>1.194963221229324</v>
      </c>
      <c r="V24">
        <v>1.194963221229324</v>
      </c>
    </row>
    <row r="25" spans="1:22" ht="15" customHeight="1" x14ac:dyDescent="0.25">
      <c r="A25" s="123"/>
      <c r="B25" s="3">
        <f t="shared" ref="B25:B32" si="2">B24+1</f>
        <v>20</v>
      </c>
      <c r="C25" s="3" t="s">
        <v>19</v>
      </c>
      <c r="D25" s="3">
        <v>8.5</v>
      </c>
      <c r="E25" s="3"/>
      <c r="F25" s="3"/>
      <c r="G25">
        <v>5.3800001740455627E-2</v>
      </c>
      <c r="H25">
        <v>0.1083000004291534</v>
      </c>
      <c r="I25">
        <v>8.0300003290176392E-2</v>
      </c>
      <c r="J25">
        <v>3.7799999117851257E-2</v>
      </c>
      <c r="K25">
        <v>0.19570000469684601</v>
      </c>
      <c r="L25">
        <v>0.42779999971389771</v>
      </c>
      <c r="M25">
        <v>4.3000001460313797E-2</v>
      </c>
      <c r="N25">
        <v>8.9900001883506775E-2</v>
      </c>
      <c r="O25">
        <v>0.96288066979995302</v>
      </c>
      <c r="P25">
        <v>0.97048964309234764</v>
      </c>
      <c r="Q25">
        <v>1.0481366413126261</v>
      </c>
      <c r="R25">
        <v>1.0505991186527139</v>
      </c>
      <c r="S25">
        <v>1.051086205538849</v>
      </c>
      <c r="T25">
        <v>1.054010886380939</v>
      </c>
      <c r="U25">
        <v>1.0540225784435311</v>
      </c>
      <c r="V25">
        <v>1.0540225784435311</v>
      </c>
    </row>
    <row r="26" spans="1:22" ht="15" customHeight="1" x14ac:dyDescent="0.25">
      <c r="A26" s="123"/>
      <c r="B26" s="3">
        <f t="shared" si="2"/>
        <v>21</v>
      </c>
      <c r="C26" s="3" t="s">
        <v>64</v>
      </c>
      <c r="D26" s="3">
        <v>8.5</v>
      </c>
      <c r="E26" s="3"/>
      <c r="F26" s="3"/>
      <c r="G26">
        <v>3.2699998468160629E-2</v>
      </c>
      <c r="H26">
        <v>0.12960000336170199</v>
      </c>
      <c r="I26">
        <v>6.549999862909317E-2</v>
      </c>
      <c r="J26">
        <v>2.8000000864267349E-2</v>
      </c>
      <c r="K26">
        <v>0.1766999959945679</v>
      </c>
      <c r="L26">
        <v>0.4034000039100647</v>
      </c>
      <c r="M26">
        <v>3.8699999451637268E-2</v>
      </c>
      <c r="N26">
        <v>8.5199996829032898E-2</v>
      </c>
      <c r="O26">
        <v>0.68111278607836223</v>
      </c>
      <c r="P26">
        <v>0.68116885624136658</v>
      </c>
      <c r="Q26">
        <v>0.81296453333915575</v>
      </c>
      <c r="R26">
        <v>0.82544184269311038</v>
      </c>
      <c r="S26">
        <v>0.82644686729736383</v>
      </c>
      <c r="T26">
        <v>0.82644807700614453</v>
      </c>
      <c r="U26">
        <v>0.82677988879509645</v>
      </c>
      <c r="V26">
        <v>0.82677988879509645</v>
      </c>
    </row>
    <row r="27" spans="1:22" ht="15" customHeight="1" x14ac:dyDescent="0.25">
      <c r="A27" s="123"/>
      <c r="B27" s="3">
        <f t="shared" si="2"/>
        <v>22</v>
      </c>
      <c r="C27" s="3" t="s">
        <v>95</v>
      </c>
      <c r="D27" s="3">
        <v>10</v>
      </c>
      <c r="E27" s="3"/>
      <c r="F27" s="3"/>
      <c r="G27">
        <v>4.1600000113248832E-2</v>
      </c>
      <c r="H27">
        <v>0.12039999663829801</v>
      </c>
      <c r="I27">
        <v>8.5799999535083771E-2</v>
      </c>
      <c r="J27">
        <v>4.5400001108646393E-2</v>
      </c>
      <c r="K27">
        <v>0.16599999368190771</v>
      </c>
      <c r="L27">
        <v>0.39739999175071722</v>
      </c>
      <c r="M27">
        <v>3.2800000160932541E-2</v>
      </c>
      <c r="N27">
        <v>7.9899996519088745E-2</v>
      </c>
      <c r="O27">
        <v>1.044633518520955</v>
      </c>
      <c r="P27">
        <v>1.0528339879850139</v>
      </c>
      <c r="Q27">
        <v>1.0945255180409901</v>
      </c>
      <c r="R27">
        <v>1.102042660281767</v>
      </c>
      <c r="S27">
        <v>1.10418677978532</v>
      </c>
      <c r="T27">
        <v>1.1057839341645519</v>
      </c>
      <c r="U27">
        <v>1.1063259646984649</v>
      </c>
      <c r="V27">
        <v>1.1063259646984649</v>
      </c>
    </row>
    <row r="28" spans="1:22" ht="15" customHeight="1" x14ac:dyDescent="0.25">
      <c r="A28" s="123"/>
      <c r="B28" s="3">
        <f t="shared" si="2"/>
        <v>23</v>
      </c>
      <c r="C28" s="3" t="s">
        <v>64</v>
      </c>
      <c r="D28" s="3">
        <v>5.5</v>
      </c>
      <c r="E28" s="3"/>
      <c r="F28" s="3"/>
      <c r="G28">
        <v>3.6899998784065247E-2</v>
      </c>
      <c r="H28">
        <v>0.12549999356269839</v>
      </c>
      <c r="I28">
        <v>7.680000364780426E-2</v>
      </c>
      <c r="J28">
        <v>3.8199998438358307E-2</v>
      </c>
      <c r="K28">
        <v>0.1824000030755997</v>
      </c>
      <c r="L28">
        <v>0.42059999704360962</v>
      </c>
      <c r="M28">
        <v>2.2600000724196431E-2</v>
      </c>
      <c r="N28">
        <v>6.8700000643730164E-2</v>
      </c>
      <c r="O28">
        <v>0.95585938379392077</v>
      </c>
      <c r="P28">
        <v>0.98968953449901642</v>
      </c>
      <c r="Q28">
        <v>1.0412851924439559</v>
      </c>
      <c r="R28">
        <v>1.043159241701539</v>
      </c>
      <c r="S28">
        <v>1.046858188155793</v>
      </c>
      <c r="T28">
        <v>1.047468345364108</v>
      </c>
      <c r="U28">
        <v>1.047614889235071</v>
      </c>
      <c r="V28">
        <v>1.047614889235071</v>
      </c>
    </row>
    <row r="29" spans="1:22" ht="15" customHeight="1" x14ac:dyDescent="0.25">
      <c r="A29" s="123"/>
      <c r="B29" s="3">
        <f t="shared" si="2"/>
        <v>24</v>
      </c>
      <c r="C29" s="3" t="s">
        <v>40</v>
      </c>
      <c r="D29" s="3">
        <v>5</v>
      </c>
      <c r="E29" s="3"/>
      <c r="F29" s="3"/>
      <c r="G29">
        <v>4.9699999392032623E-2</v>
      </c>
      <c r="H29">
        <v>0.1124000027775764</v>
      </c>
      <c r="I29">
        <v>8.190000057220459E-2</v>
      </c>
      <c r="J29">
        <v>4.0199998766183853E-2</v>
      </c>
      <c r="K29">
        <v>0.18569999933242801</v>
      </c>
      <c r="L29">
        <v>0.42399999499320978</v>
      </c>
      <c r="M29">
        <v>2.0500000566244129E-2</v>
      </c>
      <c r="N29">
        <v>5.9300001710653312E-2</v>
      </c>
      <c r="O29">
        <v>1.2414764724151901</v>
      </c>
      <c r="P29">
        <v>1.2763853408002579</v>
      </c>
      <c r="Q29">
        <v>1.3056378004592719</v>
      </c>
      <c r="R29">
        <v>1.3056646278467181</v>
      </c>
      <c r="S29">
        <v>1.305876892586088</v>
      </c>
      <c r="T29">
        <v>1.3064667303221971</v>
      </c>
      <c r="U29">
        <v>1.306545854357799</v>
      </c>
      <c r="V29">
        <v>1.306545854357799</v>
      </c>
    </row>
    <row r="30" spans="1:22" ht="15" customHeight="1" x14ac:dyDescent="0.25">
      <c r="A30" s="123"/>
      <c r="B30" s="3">
        <f t="shared" si="2"/>
        <v>25</v>
      </c>
      <c r="C30" s="3" t="s">
        <v>19</v>
      </c>
      <c r="D30" s="3">
        <v>2.5</v>
      </c>
      <c r="E30" s="3"/>
      <c r="F30" s="3"/>
      <c r="G30">
        <v>7.0299997925758362E-2</v>
      </c>
      <c r="H30">
        <v>9.1700002551078796E-2</v>
      </c>
      <c r="I30">
        <v>9.3400001525878906E-2</v>
      </c>
      <c r="J30">
        <v>4.9699999392032623E-2</v>
      </c>
      <c r="K30">
        <v>0.17260000109672549</v>
      </c>
      <c r="L30">
        <v>0.40580001473426819</v>
      </c>
      <c r="M30">
        <v>5.5500000715255737E-2</v>
      </c>
      <c r="N30">
        <v>0.1030000001192093</v>
      </c>
      <c r="O30">
        <v>1.3103517321037179</v>
      </c>
      <c r="P30">
        <v>1.3211769858129221</v>
      </c>
      <c r="Q30">
        <v>1.3323420898414451</v>
      </c>
      <c r="R30">
        <v>1.33448484593584</v>
      </c>
      <c r="S30">
        <v>1.33979420991746</v>
      </c>
      <c r="T30">
        <v>1.347069012971672</v>
      </c>
      <c r="U30">
        <v>1.3473274196628591</v>
      </c>
      <c r="V30">
        <v>1.3473274196628591</v>
      </c>
    </row>
    <row r="31" spans="1:22" ht="15" customHeight="1" x14ac:dyDescent="0.25">
      <c r="A31" s="123"/>
      <c r="B31" s="3">
        <f t="shared" si="2"/>
        <v>26</v>
      </c>
      <c r="C31" s="3" t="s">
        <v>18</v>
      </c>
      <c r="D31" s="3">
        <v>16</v>
      </c>
      <c r="E31" s="3"/>
      <c r="F31" s="3"/>
      <c r="G31">
        <v>6.0600001364946372E-2</v>
      </c>
      <c r="H31">
        <v>0.10149999707937241</v>
      </c>
      <c r="I31">
        <v>0.1103999987244606</v>
      </c>
      <c r="J31">
        <v>6.8700000643730164E-2</v>
      </c>
      <c r="K31">
        <v>0.1782999932765961</v>
      </c>
      <c r="L31">
        <v>0.40810000896453857</v>
      </c>
      <c r="M31">
        <v>7.9300001263618469E-2</v>
      </c>
      <c r="N31">
        <v>0.1243000030517578</v>
      </c>
      <c r="O31">
        <v>1.263662120695966</v>
      </c>
      <c r="P31">
        <v>1.2639105679750151</v>
      </c>
      <c r="Q31">
        <v>1.365104022298862</v>
      </c>
      <c r="R31">
        <v>1.3715435732563921</v>
      </c>
      <c r="S31">
        <v>1.373104468010264</v>
      </c>
      <c r="T31">
        <v>1.3731242057845729</v>
      </c>
      <c r="U31">
        <v>1.3731269546861149</v>
      </c>
      <c r="V31">
        <v>1.3731269546861149</v>
      </c>
    </row>
    <row r="32" spans="1:22" ht="15" customHeight="1" x14ac:dyDescent="0.25">
      <c r="A32" s="123"/>
      <c r="B32" s="3">
        <f t="shared" si="2"/>
        <v>27</v>
      </c>
      <c r="C32" s="3" t="s">
        <v>40</v>
      </c>
      <c r="D32" s="3">
        <v>8</v>
      </c>
      <c r="E32" s="3"/>
      <c r="F32" s="3"/>
      <c r="G32">
        <v>8.8100001215934753E-2</v>
      </c>
      <c r="H32">
        <v>7.3899999260902405E-2</v>
      </c>
      <c r="I32">
        <v>0.1055999994277954</v>
      </c>
      <c r="J32">
        <v>6.1799999326467507E-2</v>
      </c>
      <c r="K32">
        <v>0.146699994802475</v>
      </c>
      <c r="L32">
        <v>0.3953000009059906</v>
      </c>
      <c r="M32">
        <v>1.7699999734759331E-2</v>
      </c>
      <c r="N32">
        <v>5.4999999701976783E-2</v>
      </c>
      <c r="O32">
        <v>1.5213267539937261</v>
      </c>
      <c r="P32">
        <v>1.591732944462275</v>
      </c>
      <c r="Q32">
        <v>1.5921512523094401</v>
      </c>
      <c r="R32">
        <v>1.593527712585429</v>
      </c>
      <c r="S32">
        <v>1.5935985576004319</v>
      </c>
      <c r="T32">
        <v>1.595197185819262</v>
      </c>
      <c r="U32">
        <v>1.5955870948647179</v>
      </c>
      <c r="V32">
        <v>1.5955870948647179</v>
      </c>
    </row>
    <row r="33" spans="1:22" ht="15" customHeight="1" x14ac:dyDescent="0.25">
      <c r="A33" s="119"/>
      <c r="B33" s="120"/>
      <c r="C33" s="120"/>
      <c r="D33" s="121"/>
      <c r="E33" s="4" t="s">
        <v>164</v>
      </c>
      <c r="F33" s="4"/>
    </row>
    <row r="34" spans="1:22" ht="15" customHeight="1" x14ac:dyDescent="0.25">
      <c r="A34" s="122" t="s">
        <v>152</v>
      </c>
      <c r="B34" s="3">
        <f>B32+1</f>
        <v>28</v>
      </c>
      <c r="C34" s="3" t="s">
        <v>32</v>
      </c>
      <c r="D34" s="3">
        <v>5</v>
      </c>
      <c r="E34" s="3"/>
      <c r="F34" s="3"/>
      <c r="G34">
        <v>3.9400000125169747E-2</v>
      </c>
      <c r="H34">
        <v>0.1229000017046928</v>
      </c>
      <c r="I34">
        <v>7.6600000262260437E-2</v>
      </c>
      <c r="J34">
        <v>3.7300001829862588E-2</v>
      </c>
      <c r="K34">
        <v>0.19230000674724579</v>
      </c>
      <c r="L34">
        <v>0.42879998683929438</v>
      </c>
      <c r="M34">
        <v>2.1800000220537189E-2</v>
      </c>
      <c r="N34">
        <v>5.3899999707937241E-2</v>
      </c>
      <c r="O34">
        <v>1.1928278111605239</v>
      </c>
      <c r="P34">
        <v>1.2293760750454381</v>
      </c>
      <c r="Q34">
        <v>1.2624311473762559</v>
      </c>
      <c r="R34">
        <v>1.264634203186181</v>
      </c>
      <c r="S34">
        <v>1.2647097927120881</v>
      </c>
      <c r="T34">
        <v>1.26613500966207</v>
      </c>
      <c r="U34">
        <v>1.266311213774902</v>
      </c>
      <c r="V34">
        <v>1.266311213774902</v>
      </c>
    </row>
    <row r="35" spans="1:22" ht="15" customHeight="1" x14ac:dyDescent="0.25">
      <c r="A35" s="123"/>
      <c r="B35" s="3">
        <f t="shared" ref="B35:B42" si="3">B34+1</f>
        <v>29</v>
      </c>
      <c r="C35" s="3" t="s">
        <v>40</v>
      </c>
      <c r="D35" s="3">
        <v>9</v>
      </c>
      <c r="E35" s="3"/>
      <c r="F35" s="3"/>
      <c r="G35">
        <v>2.099999925121665E-3</v>
      </c>
      <c r="H35">
        <v>0.16120000183582309</v>
      </c>
      <c r="I35">
        <v>2.6200000196695331E-2</v>
      </c>
      <c r="J35">
        <v>2.9799999669194221E-2</v>
      </c>
      <c r="K35">
        <v>0.19550000131130221</v>
      </c>
      <c r="L35">
        <v>0.4302000105381012</v>
      </c>
      <c r="M35">
        <v>1.9999999552965161E-2</v>
      </c>
      <c r="N35">
        <v>5.0200000405311578E-2</v>
      </c>
      <c r="O35">
        <v>0.8424375201651354</v>
      </c>
      <c r="P35">
        <v>0.86937425178477357</v>
      </c>
      <c r="Q35">
        <v>0.91373509233659667</v>
      </c>
      <c r="R35">
        <v>0.91957252115702492</v>
      </c>
      <c r="S35">
        <v>0.92134841270144219</v>
      </c>
      <c r="T35">
        <v>0.92231912813560757</v>
      </c>
      <c r="U35">
        <v>0.92273349218360434</v>
      </c>
      <c r="V35">
        <v>0.92273349218360434</v>
      </c>
    </row>
    <row r="36" spans="1:22" ht="15" customHeight="1" x14ac:dyDescent="0.25">
      <c r="A36" s="123"/>
      <c r="B36" s="3">
        <f t="shared" si="3"/>
        <v>30</v>
      </c>
      <c r="C36" s="3" t="s">
        <v>21</v>
      </c>
      <c r="D36" s="3">
        <v>12</v>
      </c>
      <c r="E36" s="3"/>
      <c r="F36" s="3" t="s">
        <v>167</v>
      </c>
      <c r="G36">
        <v>1.2900000438094141E-2</v>
      </c>
      <c r="H36">
        <v>0.17489999532699579</v>
      </c>
      <c r="I36">
        <v>1.5399999916553501E-2</v>
      </c>
      <c r="J36">
        <v>5.8800000697374337E-2</v>
      </c>
      <c r="K36">
        <v>0.18379999697208399</v>
      </c>
      <c r="L36">
        <v>0.4205000102519989</v>
      </c>
      <c r="M36">
        <v>5.0299998372793198E-2</v>
      </c>
      <c r="N36">
        <v>3.299999982118607E-3</v>
      </c>
      <c r="O36">
        <v>0.52616388892617372</v>
      </c>
      <c r="P36">
        <v>0.5863667877714327</v>
      </c>
      <c r="Q36">
        <v>0.6744158459626538</v>
      </c>
      <c r="R36">
        <v>0.69416905326572109</v>
      </c>
      <c r="S36">
        <v>0.71107059326798872</v>
      </c>
      <c r="T36">
        <v>0.72826502585736164</v>
      </c>
      <c r="U36">
        <v>0.72924990482712471</v>
      </c>
      <c r="V36">
        <v>0.72924990482712471</v>
      </c>
    </row>
    <row r="37" spans="1:22" ht="15" customHeight="1" x14ac:dyDescent="0.25">
      <c r="A37" s="123"/>
      <c r="B37" s="3">
        <f t="shared" si="3"/>
        <v>31</v>
      </c>
      <c r="C37" s="3" t="s">
        <v>40</v>
      </c>
      <c r="D37" s="3">
        <v>4.5</v>
      </c>
      <c r="E37" s="3"/>
      <c r="F37" s="3"/>
      <c r="G37">
        <v>3.0999999493360519E-2</v>
      </c>
      <c r="H37">
        <v>0.1315000057220459</v>
      </c>
      <c r="I37">
        <v>5.2299998700618737E-2</v>
      </c>
      <c r="J37">
        <v>1.6599999740719799E-2</v>
      </c>
      <c r="K37">
        <v>0.16550000011920929</v>
      </c>
      <c r="L37">
        <v>0.39430001378059393</v>
      </c>
      <c r="M37">
        <v>3.8699999451637268E-2</v>
      </c>
      <c r="N37">
        <v>8.5900001227855682E-2</v>
      </c>
      <c r="O37">
        <v>0.89473565968558366</v>
      </c>
      <c r="P37">
        <v>0.89743246539077415</v>
      </c>
      <c r="Q37">
        <v>0.92775980157084581</v>
      </c>
      <c r="R37">
        <v>0.93805743827116461</v>
      </c>
      <c r="S37">
        <v>0.94349054724572323</v>
      </c>
      <c r="T37">
        <v>0.94589428787625807</v>
      </c>
      <c r="U37">
        <v>0.94626458868318886</v>
      </c>
      <c r="V37">
        <v>0.94626458868318886</v>
      </c>
    </row>
    <row r="38" spans="1:22" ht="15" customHeight="1" x14ac:dyDescent="0.25">
      <c r="A38" s="123"/>
      <c r="B38" s="3">
        <f t="shared" si="3"/>
        <v>32</v>
      </c>
      <c r="C38" s="3" t="s">
        <v>72</v>
      </c>
      <c r="D38" s="3">
        <v>6</v>
      </c>
      <c r="E38" s="3"/>
      <c r="F38" s="3"/>
      <c r="G38">
        <v>0.1041999980807304</v>
      </c>
      <c r="H38">
        <v>5.7900000363588333E-2</v>
      </c>
      <c r="I38">
        <v>0.1503999978303909</v>
      </c>
      <c r="J38">
        <v>0.1070000007748604</v>
      </c>
      <c r="K38">
        <v>0.19349999725818631</v>
      </c>
      <c r="L38">
        <v>0.43849998712539667</v>
      </c>
      <c r="M38">
        <v>3.0799999833106991E-2</v>
      </c>
      <c r="N38">
        <v>2.6799999177455899E-2</v>
      </c>
      <c r="O38">
        <v>1.6998629757686741</v>
      </c>
      <c r="P38">
        <v>1.8226901358789249</v>
      </c>
      <c r="Q38">
        <v>1.8289094735190969</v>
      </c>
      <c r="R38">
        <v>1.8308497463925659</v>
      </c>
      <c r="S38">
        <v>1.8308518883867151</v>
      </c>
      <c r="T38">
        <v>1.8310753723475921</v>
      </c>
      <c r="U38">
        <v>1.831076287859565</v>
      </c>
      <c r="V38">
        <v>1.831076287859565</v>
      </c>
    </row>
    <row r="39" spans="1:22" ht="15" customHeight="1" x14ac:dyDescent="0.25">
      <c r="A39" s="123"/>
      <c r="B39" s="3">
        <f t="shared" si="3"/>
        <v>33</v>
      </c>
      <c r="C39" s="3" t="s">
        <v>139</v>
      </c>
      <c r="D39" s="3">
        <v>20.5</v>
      </c>
      <c r="E39" s="3"/>
      <c r="F39" s="3"/>
      <c r="G39">
        <v>5.6499999016523361E-2</v>
      </c>
      <c r="H39">
        <v>0.1055999994277954</v>
      </c>
      <c r="I39">
        <v>7.8199997544288635E-2</v>
      </c>
      <c r="J39">
        <v>3.5199999809265137E-2</v>
      </c>
      <c r="K39">
        <v>0.17970000207424161</v>
      </c>
      <c r="L39">
        <v>0.41209998726844788</v>
      </c>
      <c r="M39">
        <v>2.400000020861626E-2</v>
      </c>
      <c r="N39">
        <v>6.7500002682209015E-2</v>
      </c>
      <c r="O39">
        <v>1.2474855885900009</v>
      </c>
      <c r="P39">
        <v>1.2767156459535369</v>
      </c>
      <c r="Q39">
        <v>1.281977184397439</v>
      </c>
      <c r="R39">
        <v>1.2902791843600969</v>
      </c>
      <c r="S39">
        <v>1.2948907926473789</v>
      </c>
      <c r="T39">
        <v>1.2989539202740901</v>
      </c>
      <c r="U39">
        <v>1.2989577878298639</v>
      </c>
      <c r="V39">
        <v>1.2989577878298639</v>
      </c>
    </row>
    <row r="40" spans="1:22" ht="15" customHeight="1" x14ac:dyDescent="0.25">
      <c r="A40" s="123"/>
      <c r="B40" s="3">
        <f t="shared" si="3"/>
        <v>34</v>
      </c>
      <c r="C40" s="3" t="s">
        <v>29</v>
      </c>
      <c r="D40" s="3">
        <v>15</v>
      </c>
      <c r="E40" s="5"/>
      <c r="F40" s="5"/>
      <c r="G40">
        <v>5.8100000023841858E-2</v>
      </c>
      <c r="H40">
        <v>0.1044000014662743</v>
      </c>
      <c r="I40">
        <v>7.1199998259544373E-2</v>
      </c>
      <c r="J40">
        <v>2.7899999171495441E-2</v>
      </c>
      <c r="K40">
        <v>0.1843000054359436</v>
      </c>
      <c r="L40">
        <v>0.42269998788833618</v>
      </c>
      <c r="M40">
        <v>1.9300000742077831E-2</v>
      </c>
      <c r="N40">
        <v>5.9599999338388443E-2</v>
      </c>
      <c r="O40">
        <v>1.1910789248357501</v>
      </c>
      <c r="P40">
        <v>1.2469180425602291</v>
      </c>
      <c r="Q40">
        <v>1.2512955716435019</v>
      </c>
      <c r="R40">
        <v>1.253319861979197</v>
      </c>
      <c r="S40">
        <v>1.2574223375896081</v>
      </c>
      <c r="T40">
        <v>1.265575824220903</v>
      </c>
      <c r="U40">
        <v>1.266200813080304</v>
      </c>
      <c r="V40">
        <v>1.266200813080304</v>
      </c>
    </row>
    <row r="41" spans="1:22" ht="15" customHeight="1" x14ac:dyDescent="0.25">
      <c r="A41" s="123"/>
      <c r="B41" s="3">
        <f t="shared" si="3"/>
        <v>35</v>
      </c>
      <c r="C41" s="3" t="s">
        <v>22</v>
      </c>
      <c r="D41" s="3">
        <v>8</v>
      </c>
      <c r="E41" s="5"/>
      <c r="F41" s="5"/>
      <c r="G41">
        <v>0.12700000405311579</v>
      </c>
      <c r="H41">
        <v>3.5000000149011612E-2</v>
      </c>
      <c r="I41">
        <v>0.17139999568462369</v>
      </c>
      <c r="J41">
        <v>0.127700001001358</v>
      </c>
      <c r="K41">
        <v>0.1342000067234039</v>
      </c>
      <c r="L41">
        <v>0.37470000982284551</v>
      </c>
      <c r="M41">
        <v>1.4000000432133669E-2</v>
      </c>
      <c r="N41">
        <v>5.6299999356269843E-2</v>
      </c>
      <c r="O41">
        <v>2.018934348111217</v>
      </c>
      <c r="P41">
        <v>2.0861130038173621</v>
      </c>
      <c r="Q41">
        <v>2.086547148129696</v>
      </c>
      <c r="R41">
        <v>2.0928215040878309</v>
      </c>
      <c r="S41">
        <v>2.0951943795380692</v>
      </c>
      <c r="T41">
        <v>2.0958240823697278</v>
      </c>
      <c r="U41">
        <v>2.0958433964518979</v>
      </c>
      <c r="V41">
        <v>2.0958433964518979</v>
      </c>
    </row>
    <row r="42" spans="1:22" ht="15" customHeight="1" x14ac:dyDescent="0.25">
      <c r="A42" s="123"/>
      <c r="B42" s="6">
        <f t="shared" si="3"/>
        <v>36</v>
      </c>
      <c r="C42" s="6" t="s">
        <v>27</v>
      </c>
      <c r="D42" s="6">
        <v>15</v>
      </c>
      <c r="E42" s="7"/>
      <c r="F42" s="7"/>
      <c r="G42">
        <v>7.6200000941753387E-2</v>
      </c>
      <c r="H42">
        <v>8.5799999535083771E-2</v>
      </c>
      <c r="I42">
        <v>0.12649999558925629</v>
      </c>
      <c r="J42">
        <v>8.3800002932548523E-2</v>
      </c>
      <c r="K42">
        <v>0.12780000269412989</v>
      </c>
      <c r="L42">
        <v>0.35280001163482672</v>
      </c>
      <c r="M42">
        <v>4.1099999099969857E-2</v>
      </c>
      <c r="N42">
        <v>8.8399998843669891E-2</v>
      </c>
      <c r="O42">
        <v>1.3678085959212021</v>
      </c>
      <c r="P42">
        <v>1.3764654078899521</v>
      </c>
      <c r="Q42">
        <v>1.3833208460967279</v>
      </c>
      <c r="R42">
        <v>1.4066045152196021</v>
      </c>
      <c r="S42">
        <v>1.41732293148746</v>
      </c>
      <c r="T42">
        <v>1.4179554135973511</v>
      </c>
      <c r="U42">
        <v>1.4180836045523031</v>
      </c>
      <c r="V42">
        <v>1.4180836045523031</v>
      </c>
    </row>
    <row r="43" spans="1:22" ht="15" customHeight="1" x14ac:dyDescent="0.25">
      <c r="A43" s="119"/>
      <c r="B43" s="120"/>
      <c r="C43" s="120"/>
      <c r="D43" s="121"/>
      <c r="E43" s="4"/>
      <c r="F43" s="8"/>
      <c r="G43" s="9"/>
      <c r="H43" s="10"/>
      <c r="I43" s="10"/>
      <c r="J43" s="10"/>
      <c r="K43" s="10"/>
      <c r="L43" s="10"/>
      <c r="M43" s="10"/>
      <c r="N43" s="11"/>
    </row>
  </sheetData>
  <mergeCells count="15">
    <mergeCell ref="O1:V1"/>
    <mergeCell ref="O2:V2"/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3"/>
  <sheetViews>
    <sheetView zoomScale="60" zoomScaleNormal="60" workbookViewId="0">
      <selection activeCell="N29" sqref="N29"/>
    </sheetView>
  </sheetViews>
  <sheetFormatPr baseColWidth="10" defaultColWidth="8.88671875" defaultRowHeight="13.2" x14ac:dyDescent="0.25"/>
  <cols>
    <col min="1" max="1" width="12.5546875" style="15" bestFit="1" customWidth="1"/>
    <col min="2" max="2" width="18.44140625" style="15" bestFit="1" customWidth="1"/>
    <col min="3" max="3" width="10.6640625" style="15" bestFit="1" customWidth="1"/>
    <col min="4" max="4" width="17.33203125" style="15" bestFit="1" customWidth="1"/>
    <col min="5" max="5" width="23.109375" style="15" bestFit="1" customWidth="1"/>
    <col min="6" max="6" width="14.77734375" style="15" bestFit="1" customWidth="1"/>
    <col min="7" max="14" width="13.44140625" style="15" bestFit="1" customWidth="1"/>
  </cols>
  <sheetData>
    <row r="1" spans="1:22" ht="17.399999999999999" customHeight="1" x14ac:dyDescent="0.3">
      <c r="G1" s="124" t="s">
        <v>0</v>
      </c>
      <c r="H1" s="125"/>
      <c r="I1" s="125"/>
      <c r="J1" s="125"/>
      <c r="K1" s="125"/>
      <c r="L1" s="125"/>
      <c r="M1" s="125"/>
      <c r="N1" s="126"/>
      <c r="O1" s="117" t="s">
        <v>1</v>
      </c>
      <c r="P1" s="118"/>
      <c r="Q1" s="118"/>
      <c r="R1" s="118"/>
      <c r="S1" s="118"/>
      <c r="T1" s="118"/>
      <c r="U1" s="118"/>
      <c r="V1" s="118"/>
    </row>
    <row r="2" spans="1:22" ht="17.399999999999999" customHeight="1" x14ac:dyDescent="0.3">
      <c r="G2" s="127" t="s">
        <v>2</v>
      </c>
      <c r="H2" s="121"/>
      <c r="I2" s="128" t="s">
        <v>3</v>
      </c>
      <c r="J2" s="121"/>
      <c r="K2" s="128" t="s">
        <v>4</v>
      </c>
      <c r="L2" s="121"/>
      <c r="M2" s="128" t="s">
        <v>5</v>
      </c>
      <c r="N2" s="121"/>
      <c r="O2" s="117" t="s">
        <v>6</v>
      </c>
      <c r="P2" s="118"/>
      <c r="Q2" s="118"/>
      <c r="R2" s="118"/>
      <c r="S2" s="118"/>
      <c r="T2" s="118"/>
      <c r="U2" s="118"/>
      <c r="V2" s="118"/>
    </row>
    <row r="3" spans="1:22" ht="17.399999999999999" customHeight="1" x14ac:dyDescent="0.3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2" t="s">
        <v>13</v>
      </c>
      <c r="H3" s="1" t="s">
        <v>14</v>
      </c>
      <c r="I3" s="1" t="s">
        <v>13</v>
      </c>
      <c r="J3" s="1" t="s">
        <v>14</v>
      </c>
      <c r="K3" s="1" t="s">
        <v>13</v>
      </c>
      <c r="L3" s="1" t="s">
        <v>14</v>
      </c>
      <c r="M3" s="1" t="s">
        <v>13</v>
      </c>
      <c r="N3" s="1" t="s">
        <v>14</v>
      </c>
      <c r="O3" s="16">
        <v>2</v>
      </c>
      <c r="P3" s="16">
        <v>3</v>
      </c>
      <c r="Q3" s="16">
        <v>4</v>
      </c>
      <c r="R3" s="16">
        <v>5</v>
      </c>
      <c r="S3" s="16">
        <v>6</v>
      </c>
      <c r="T3" s="16">
        <v>7</v>
      </c>
      <c r="U3" s="16">
        <v>8</v>
      </c>
      <c r="V3" s="16">
        <v>9</v>
      </c>
    </row>
    <row r="4" spans="1:22" ht="15" customHeight="1" x14ac:dyDescent="0.25">
      <c r="A4" s="122" t="s">
        <v>152</v>
      </c>
      <c r="B4" s="3">
        <v>1</v>
      </c>
      <c r="C4" s="3" t="s">
        <v>30</v>
      </c>
      <c r="D4" s="3">
        <v>11</v>
      </c>
      <c r="E4" s="3"/>
      <c r="F4" s="3"/>
      <c r="G4">
        <v>3.6600001156330109E-2</v>
      </c>
      <c r="H4">
        <v>0.12549999356269839</v>
      </c>
      <c r="I4">
        <v>6.8700000643730164E-2</v>
      </c>
      <c r="J4">
        <v>2.8200000524520871E-2</v>
      </c>
      <c r="K4">
        <v>4.5800000429153442E-2</v>
      </c>
      <c r="L4">
        <v>0.28670001029968262</v>
      </c>
      <c r="M4">
        <v>3.6899998784065247E-2</v>
      </c>
      <c r="N4">
        <v>2.300000004470348E-2</v>
      </c>
      <c r="O4">
        <v>1.2315772637658771</v>
      </c>
      <c r="P4">
        <v>1.23240762681052</v>
      </c>
      <c r="Q4">
        <v>1.2361331707305161</v>
      </c>
      <c r="R4">
        <v>1.246799655819925</v>
      </c>
      <c r="S4">
        <v>1.2471649525016451</v>
      </c>
      <c r="T4">
        <v>1.2471787349886989</v>
      </c>
      <c r="U4">
        <v>1.247178856685621</v>
      </c>
      <c r="V4">
        <v>1.247178856685621</v>
      </c>
    </row>
    <row r="5" spans="1:22" ht="15" customHeight="1" x14ac:dyDescent="0.25">
      <c r="A5" s="123"/>
      <c r="B5" s="3">
        <f t="shared" ref="B5:B12" si="0">B4+1</f>
        <v>2</v>
      </c>
      <c r="C5" s="13" t="s">
        <v>27</v>
      </c>
      <c r="D5" s="3">
        <v>14</v>
      </c>
      <c r="E5" s="3"/>
      <c r="F5" s="3"/>
      <c r="G5">
        <v>6.9499999284744263E-2</v>
      </c>
      <c r="H5">
        <v>9.2500001192092896E-2</v>
      </c>
      <c r="I5">
        <v>0.12829999625682831</v>
      </c>
      <c r="J5">
        <v>8.6099997162818909E-2</v>
      </c>
      <c r="K5">
        <v>6.7699998617172241E-2</v>
      </c>
      <c r="L5">
        <v>0.30410000681877142</v>
      </c>
      <c r="M5">
        <v>3.6699999123811722E-2</v>
      </c>
      <c r="N5">
        <v>2.8200000524520871E-2</v>
      </c>
      <c r="O5">
        <v>1.9706694943316549</v>
      </c>
      <c r="P5">
        <v>1.9773804037907581</v>
      </c>
      <c r="Q5">
        <v>1.982576722144499</v>
      </c>
      <c r="R5">
        <v>1.994864063961292</v>
      </c>
      <c r="S5">
        <v>1.996551294662434</v>
      </c>
      <c r="T5">
        <v>1.997056117114248</v>
      </c>
      <c r="U5">
        <v>1.9975269737057879</v>
      </c>
      <c r="V5">
        <v>1.9975269737057879</v>
      </c>
    </row>
    <row r="6" spans="1:22" ht="15" customHeight="1" x14ac:dyDescent="0.25">
      <c r="A6" s="123"/>
      <c r="B6" s="3">
        <f t="shared" si="0"/>
        <v>3</v>
      </c>
      <c r="C6" s="3" t="s">
        <v>168</v>
      </c>
      <c r="D6" s="3">
        <v>16.5</v>
      </c>
      <c r="E6" s="3"/>
      <c r="F6" s="3"/>
      <c r="G6">
        <v>0.1308999955654144</v>
      </c>
      <c r="H6">
        <v>3.1700000166893012E-2</v>
      </c>
      <c r="I6">
        <v>0.19810000061988831</v>
      </c>
      <c r="J6">
        <v>0.15459999442100519</v>
      </c>
      <c r="K6">
        <v>5.6000001728534698E-2</v>
      </c>
      <c r="L6">
        <v>0.23710000514984131</v>
      </c>
      <c r="M6">
        <v>6.8000003695487976E-2</v>
      </c>
      <c r="N6">
        <v>4.7200001776218407E-2</v>
      </c>
      <c r="O6">
        <v>3.4782212275733029</v>
      </c>
      <c r="P6">
        <v>3.479435839929427</v>
      </c>
      <c r="Q6">
        <v>3.4806277778653851</v>
      </c>
      <c r="R6">
        <v>3.4808373492918392</v>
      </c>
      <c r="S6">
        <v>3.4810461981528689</v>
      </c>
      <c r="T6">
        <v>3.481050720592969</v>
      </c>
      <c r="U6">
        <v>3.4812620467134971</v>
      </c>
      <c r="V6">
        <v>3.4812620467134971</v>
      </c>
    </row>
    <row r="7" spans="1:22" ht="15" customHeight="1" x14ac:dyDescent="0.25">
      <c r="A7" s="123"/>
      <c r="B7" s="3">
        <f t="shared" si="0"/>
        <v>4</v>
      </c>
      <c r="C7" s="3" t="s">
        <v>37</v>
      </c>
      <c r="D7" s="3">
        <v>3.5</v>
      </c>
      <c r="E7" s="3"/>
      <c r="F7" s="3"/>
      <c r="G7">
        <v>9.0199999511241913E-2</v>
      </c>
      <c r="H7">
        <v>7.2200000286102295E-2</v>
      </c>
      <c r="I7">
        <v>0.1569000035524368</v>
      </c>
      <c r="J7">
        <v>0.1141000017523766</v>
      </c>
      <c r="K7">
        <v>4.4900000095367432E-2</v>
      </c>
      <c r="L7">
        <v>0.26840001344680792</v>
      </c>
      <c r="M7">
        <v>4.6100001782178879E-2</v>
      </c>
      <c r="N7">
        <v>4.4599998742342002E-2</v>
      </c>
      <c r="O7">
        <v>2.5847629613287371</v>
      </c>
      <c r="P7">
        <v>2.5849782835729278</v>
      </c>
      <c r="Q7">
        <v>2.589539189456644</v>
      </c>
      <c r="R7">
        <v>2.5915284361159259</v>
      </c>
      <c r="S7">
        <v>2.5925963024190781</v>
      </c>
      <c r="T7">
        <v>2.5937265323352392</v>
      </c>
      <c r="U7">
        <v>2.593872557113222</v>
      </c>
      <c r="V7">
        <v>2.593872557113222</v>
      </c>
    </row>
    <row r="8" spans="1:22" ht="15" customHeight="1" x14ac:dyDescent="0.25">
      <c r="A8" s="123"/>
      <c r="B8" s="3">
        <f t="shared" si="0"/>
        <v>5</v>
      </c>
      <c r="C8" s="3" t="s">
        <v>19</v>
      </c>
      <c r="D8" s="3">
        <v>2.5</v>
      </c>
      <c r="E8" s="3"/>
      <c r="F8" s="3"/>
      <c r="G8">
        <v>9.9399998784065247E-2</v>
      </c>
      <c r="H8">
        <v>6.2700003385543823E-2</v>
      </c>
      <c r="I8">
        <v>0.1703999936580658</v>
      </c>
      <c r="J8">
        <v>0.12759999930858609</v>
      </c>
      <c r="K8">
        <v>9.1099999845027924E-2</v>
      </c>
      <c r="L8">
        <v>0.23149999976158139</v>
      </c>
      <c r="M8">
        <v>5.2499998360872269E-2</v>
      </c>
      <c r="N8">
        <v>7.2300001978874207E-2</v>
      </c>
      <c r="O8">
        <v>2.8665422175202382</v>
      </c>
      <c r="P8">
        <v>2.8734318842540811</v>
      </c>
      <c r="Q8">
        <v>2.8850438880321581</v>
      </c>
      <c r="R8">
        <v>2.885280754894799</v>
      </c>
      <c r="S8">
        <v>2.886550647862574</v>
      </c>
      <c r="T8">
        <v>2.8865601159145529</v>
      </c>
      <c r="U8">
        <v>2.8865682199105809</v>
      </c>
      <c r="V8">
        <v>2.8865682199105809</v>
      </c>
    </row>
    <row r="9" spans="1:22" ht="15" customHeight="1" x14ac:dyDescent="0.25">
      <c r="A9" s="123"/>
      <c r="B9" s="3">
        <f t="shared" si="0"/>
        <v>6</v>
      </c>
      <c r="C9" s="3" t="s">
        <v>16</v>
      </c>
      <c r="D9" s="3">
        <v>19</v>
      </c>
      <c r="E9" s="3"/>
      <c r="F9" s="3"/>
      <c r="G9">
        <v>7.6999999582767487E-2</v>
      </c>
      <c r="H9">
        <v>8.5100002586841583E-2</v>
      </c>
      <c r="I9">
        <v>0.12099999934434889</v>
      </c>
      <c r="J9">
        <v>7.8000001609325409E-2</v>
      </c>
      <c r="K9">
        <v>3.7799999117851257E-2</v>
      </c>
      <c r="L9">
        <v>0.26910001039504999</v>
      </c>
      <c r="M9">
        <v>6.0600001364946372E-2</v>
      </c>
      <c r="N9">
        <v>2.8899999335408211E-2</v>
      </c>
      <c r="O9">
        <v>2.19086101412918</v>
      </c>
      <c r="P9">
        <v>2.1911806946864498</v>
      </c>
      <c r="Q9">
        <v>2.1934931846955039</v>
      </c>
      <c r="R9">
        <v>2.1952521643361851</v>
      </c>
      <c r="S9">
        <v>2.1966011170092399</v>
      </c>
      <c r="T9">
        <v>2.196676742642643</v>
      </c>
      <c r="U9">
        <v>2.1968290552255239</v>
      </c>
      <c r="V9">
        <v>2.1968290552255239</v>
      </c>
    </row>
    <row r="10" spans="1:22" ht="15" customHeight="1" x14ac:dyDescent="0.25">
      <c r="A10" s="123"/>
      <c r="B10" s="3">
        <f t="shared" si="0"/>
        <v>7</v>
      </c>
      <c r="C10" s="3" t="s">
        <v>19</v>
      </c>
      <c r="D10" s="3">
        <v>2</v>
      </c>
      <c r="E10" s="3"/>
      <c r="F10" s="3"/>
      <c r="G10">
        <v>5.2400000393390662E-2</v>
      </c>
      <c r="H10">
        <v>0.1096000000834465</v>
      </c>
      <c r="I10">
        <v>7.8100003302097321E-2</v>
      </c>
      <c r="J10">
        <v>3.5199999809265137E-2</v>
      </c>
      <c r="K10">
        <v>3.5900000482797623E-2</v>
      </c>
      <c r="L10">
        <v>0.28369998931884771</v>
      </c>
      <c r="M10">
        <v>3.7099998444318771E-2</v>
      </c>
      <c r="N10">
        <v>1.169999968260527E-2</v>
      </c>
      <c r="O10">
        <v>1.2239817558444761</v>
      </c>
      <c r="P10">
        <v>1.2865806129656869</v>
      </c>
      <c r="Q10">
        <v>1.2923376118756671</v>
      </c>
      <c r="R10">
        <v>1.300680807923112</v>
      </c>
      <c r="S10">
        <v>1.3016136855931939</v>
      </c>
      <c r="T10">
        <v>1.3034461106219859</v>
      </c>
      <c r="U10">
        <v>1.3035564434270059</v>
      </c>
      <c r="V10">
        <v>1.3035564434270059</v>
      </c>
    </row>
    <row r="11" spans="1:22" ht="15" customHeight="1" x14ac:dyDescent="0.25">
      <c r="A11" s="123"/>
      <c r="B11" s="3">
        <f t="shared" si="0"/>
        <v>8</v>
      </c>
      <c r="C11" s="3" t="s">
        <v>23</v>
      </c>
      <c r="D11" s="3">
        <v>7.5</v>
      </c>
      <c r="E11" s="3"/>
      <c r="F11" s="3"/>
      <c r="G11">
        <v>8.2999996840953827E-2</v>
      </c>
      <c r="H11">
        <v>7.9099997878074646E-2</v>
      </c>
      <c r="I11">
        <v>0.12030000239610671</v>
      </c>
      <c r="J11">
        <v>7.6899997889995575E-2</v>
      </c>
      <c r="K11">
        <v>4.8399999737739563E-2</v>
      </c>
      <c r="L11">
        <v>0.27790001034736628</v>
      </c>
      <c r="M11">
        <v>5.9399999678134918E-2</v>
      </c>
      <c r="N11">
        <v>2.630000002682209E-2</v>
      </c>
      <c r="O11">
        <v>2.226889874120122</v>
      </c>
      <c r="P11">
        <v>2.228275378032365</v>
      </c>
      <c r="Q11">
        <v>2.228339591728651</v>
      </c>
      <c r="R11">
        <v>2.230425542042044</v>
      </c>
      <c r="S11">
        <v>2.2324388073526351</v>
      </c>
      <c r="T11">
        <v>2.23291070451153</v>
      </c>
      <c r="U11">
        <v>2.2329155110569432</v>
      </c>
      <c r="V11">
        <v>2.2329155110569432</v>
      </c>
    </row>
    <row r="12" spans="1:22" ht="15" customHeight="1" x14ac:dyDescent="0.25">
      <c r="A12" s="123"/>
      <c r="B12" s="3">
        <f t="shared" si="0"/>
        <v>9</v>
      </c>
      <c r="C12" s="3" t="s">
        <v>26</v>
      </c>
      <c r="D12" s="3">
        <v>5.5</v>
      </c>
      <c r="E12" s="3"/>
      <c r="F12" s="3"/>
      <c r="G12">
        <v>7.5099997222423553E-2</v>
      </c>
      <c r="H12">
        <v>8.6900003254413605E-2</v>
      </c>
      <c r="I12">
        <v>0.11309999972581861</v>
      </c>
      <c r="J12">
        <v>6.9899998605251312E-2</v>
      </c>
      <c r="K12">
        <v>5.9599999338388443E-2</v>
      </c>
      <c r="L12">
        <v>0.23819999396800989</v>
      </c>
      <c r="M12">
        <v>4.1000001132488251E-2</v>
      </c>
      <c r="N12">
        <v>1.579999923706055E-2</v>
      </c>
      <c r="O12">
        <v>1.91414275990534</v>
      </c>
      <c r="P12">
        <v>1.9212980693821771</v>
      </c>
      <c r="Q12">
        <v>1.9213483246120671</v>
      </c>
      <c r="R12">
        <v>1.9215326943041111</v>
      </c>
      <c r="S12">
        <v>1.9256577326354349</v>
      </c>
      <c r="T12">
        <v>1.9256609143703289</v>
      </c>
      <c r="U12">
        <v>1.925682460059791</v>
      </c>
      <c r="V12">
        <v>1.925682460059791</v>
      </c>
    </row>
    <row r="13" spans="1:22" ht="15" customHeight="1" x14ac:dyDescent="0.25">
      <c r="A13" s="119"/>
      <c r="B13" s="120"/>
      <c r="C13" s="120"/>
      <c r="D13" s="121"/>
      <c r="E13" s="4" t="s">
        <v>164</v>
      </c>
      <c r="F13" s="4"/>
    </row>
    <row r="14" spans="1:22" ht="15" customHeight="1" x14ac:dyDescent="0.25">
      <c r="A14" s="122" t="s">
        <v>152</v>
      </c>
      <c r="B14" s="3">
        <f>B12+1</f>
        <v>10</v>
      </c>
      <c r="C14" s="3" t="s">
        <v>29</v>
      </c>
      <c r="D14" s="3">
        <v>14.5</v>
      </c>
      <c r="E14" s="3"/>
      <c r="F14" s="3"/>
      <c r="G14">
        <v>2.239999920129776E-2</v>
      </c>
      <c r="H14">
        <v>0.18440000712871549</v>
      </c>
      <c r="I14">
        <v>2.040000073611736E-2</v>
      </c>
      <c r="J14">
        <v>6.3199996948242188E-2</v>
      </c>
      <c r="K14">
        <v>8.3400003612041473E-2</v>
      </c>
      <c r="L14">
        <v>0.28240001201629639</v>
      </c>
      <c r="M14">
        <v>1.200000010430813E-2</v>
      </c>
      <c r="N14">
        <v>5.3700000047683723E-2</v>
      </c>
      <c r="O14">
        <v>0.49004652850943847</v>
      </c>
      <c r="P14">
        <v>0.4917698548375628</v>
      </c>
      <c r="Q14">
        <v>0.52834197143280526</v>
      </c>
      <c r="R14">
        <v>0.54252081805956032</v>
      </c>
      <c r="S14">
        <v>0.54256270583577559</v>
      </c>
      <c r="T14">
        <v>0.56082171671946313</v>
      </c>
      <c r="U14">
        <v>0.56095843678932622</v>
      </c>
      <c r="V14">
        <v>0.56095843678932622</v>
      </c>
    </row>
    <row r="15" spans="1:22" ht="15" customHeight="1" x14ac:dyDescent="0.25">
      <c r="A15" s="123"/>
      <c r="B15" s="3">
        <f t="shared" ref="B15:B22" si="1">B14+1</f>
        <v>11</v>
      </c>
      <c r="C15" s="3" t="s">
        <v>25</v>
      </c>
      <c r="D15" s="3">
        <v>32</v>
      </c>
      <c r="E15" s="3"/>
      <c r="F15" s="3"/>
      <c r="G15">
        <v>2.3299999535083771E-2</v>
      </c>
      <c r="H15">
        <v>0.1852999925613403</v>
      </c>
      <c r="I15">
        <v>2.0600000396370891E-2</v>
      </c>
      <c r="J15">
        <v>6.3000001013278961E-2</v>
      </c>
      <c r="K15">
        <v>5.5900000035762787E-2</v>
      </c>
      <c r="L15">
        <v>0.24009999632835391</v>
      </c>
      <c r="M15">
        <v>1.1900000274181369E-2</v>
      </c>
      <c r="N15">
        <v>4.7100000083446503E-2</v>
      </c>
      <c r="O15">
        <v>0.48456092263941503</v>
      </c>
      <c r="P15">
        <v>0.49250112784785771</v>
      </c>
      <c r="Q15">
        <v>0.5151109802231878</v>
      </c>
      <c r="R15">
        <v>0.52194050914645751</v>
      </c>
      <c r="S15">
        <v>0.53222667296438841</v>
      </c>
      <c r="T15">
        <v>0.53228279927969169</v>
      </c>
      <c r="U15">
        <v>0.53253569697333303</v>
      </c>
      <c r="V15">
        <v>0.53253569697333303</v>
      </c>
    </row>
    <row r="16" spans="1:22" ht="15" customHeight="1" x14ac:dyDescent="0.25">
      <c r="A16" s="123"/>
      <c r="B16" s="3">
        <f t="shared" si="1"/>
        <v>12</v>
      </c>
      <c r="C16" s="3" t="s">
        <v>51</v>
      </c>
      <c r="D16" s="3">
        <v>16.5</v>
      </c>
      <c r="E16" s="3"/>
      <c r="F16" s="14"/>
      <c r="G16">
        <v>1.6300000250339512E-2</v>
      </c>
      <c r="H16">
        <v>0.1782999932765961</v>
      </c>
      <c r="I16">
        <v>1.2900000438094141E-2</v>
      </c>
      <c r="J16">
        <v>5.1100000739097602E-2</v>
      </c>
      <c r="K16">
        <v>7.5999997556209564E-2</v>
      </c>
      <c r="L16">
        <v>0.2143000066280365</v>
      </c>
      <c r="M16">
        <v>1.7999999225139621E-2</v>
      </c>
      <c r="N16">
        <v>6.289999932050705E-2</v>
      </c>
      <c r="O16">
        <v>0.53701128220335548</v>
      </c>
      <c r="P16">
        <v>0.5400055235862854</v>
      </c>
      <c r="Q16">
        <v>0.57190192643836124</v>
      </c>
      <c r="R16">
        <v>0.57190998480531541</v>
      </c>
      <c r="S16">
        <v>0.576002318930116</v>
      </c>
      <c r="T16">
        <v>0.57612260058660714</v>
      </c>
      <c r="U16">
        <v>0.57626288953440208</v>
      </c>
      <c r="V16">
        <v>0.57626288953440208</v>
      </c>
    </row>
    <row r="17" spans="1:22" ht="15" customHeight="1" x14ac:dyDescent="0.25">
      <c r="A17" s="123"/>
      <c r="B17" s="3">
        <f t="shared" si="1"/>
        <v>13</v>
      </c>
      <c r="C17" s="3" t="s">
        <v>16</v>
      </c>
      <c r="D17" s="3">
        <v>28.5</v>
      </c>
      <c r="E17" s="3"/>
      <c r="F17" s="3"/>
      <c r="G17">
        <v>8.2000000402331352E-3</v>
      </c>
      <c r="H17">
        <v>0.17020000517368319</v>
      </c>
      <c r="I17">
        <v>1.449999958276749E-2</v>
      </c>
      <c r="J17">
        <v>3.9999999105930328E-2</v>
      </c>
      <c r="K17">
        <v>7.9700000584125519E-2</v>
      </c>
      <c r="L17">
        <v>0.22169999778270719</v>
      </c>
      <c r="M17">
        <v>4.2100001126527793E-2</v>
      </c>
      <c r="N17">
        <v>8.9299999177455902E-2</v>
      </c>
      <c r="O17">
        <v>0.64844873371348066</v>
      </c>
      <c r="P17">
        <v>0.64892831384124783</v>
      </c>
      <c r="Q17">
        <v>0.66202752708340995</v>
      </c>
      <c r="R17">
        <v>0.66202752712175539</v>
      </c>
      <c r="S17">
        <v>0.66328730381428247</v>
      </c>
      <c r="T17">
        <v>0.66476869037822195</v>
      </c>
      <c r="U17">
        <v>0.66484902457493178</v>
      </c>
      <c r="V17">
        <v>0.66484902457493178</v>
      </c>
    </row>
    <row r="18" spans="1:22" ht="15" customHeight="1" x14ac:dyDescent="0.25">
      <c r="A18" s="123"/>
      <c r="B18" s="3">
        <f t="shared" si="1"/>
        <v>14</v>
      </c>
      <c r="C18" s="3" t="s">
        <v>16</v>
      </c>
      <c r="D18" s="3">
        <v>50</v>
      </c>
      <c r="E18" s="3"/>
      <c r="F18" s="3" t="s">
        <v>169</v>
      </c>
      <c r="G18">
        <v>3.6699999123811722E-2</v>
      </c>
      <c r="H18">
        <v>0.12530000507831571</v>
      </c>
      <c r="I18">
        <v>5.3599998354911797E-2</v>
      </c>
      <c r="J18">
        <v>1.1900000274181369E-2</v>
      </c>
      <c r="K18">
        <v>0.1344999969005585</v>
      </c>
      <c r="L18">
        <v>0.29339998960495001</v>
      </c>
      <c r="M18">
        <v>3.4299999475479133E-2</v>
      </c>
      <c r="N18">
        <v>8.1699997186660767E-2</v>
      </c>
      <c r="O18">
        <v>1.11062342626432</v>
      </c>
      <c r="P18">
        <v>1.111057944245347</v>
      </c>
      <c r="Q18">
        <v>1.1136426951456111</v>
      </c>
      <c r="R18">
        <v>1.1191484854460589</v>
      </c>
      <c r="S18">
        <v>1.1200596027896239</v>
      </c>
      <c r="T18">
        <v>1.1304464911242349</v>
      </c>
      <c r="U18">
        <v>1.130616129515051</v>
      </c>
      <c r="V18">
        <v>1.130616129515051</v>
      </c>
    </row>
    <row r="19" spans="1:22" ht="15" customHeight="1" x14ac:dyDescent="0.25">
      <c r="A19" s="123"/>
      <c r="B19" s="3">
        <f t="shared" si="1"/>
        <v>15</v>
      </c>
      <c r="C19" s="3" t="s">
        <v>38</v>
      </c>
      <c r="D19" s="3">
        <v>2.5</v>
      </c>
      <c r="E19" s="3"/>
      <c r="F19" s="3"/>
      <c r="G19">
        <v>4.3000001460313797E-3</v>
      </c>
      <c r="H19">
        <v>0.16629999876022339</v>
      </c>
      <c r="I19">
        <v>1.6000000759959221E-2</v>
      </c>
      <c r="J19">
        <v>3.6299999803304672E-2</v>
      </c>
      <c r="K19">
        <v>9.3699999153614044E-2</v>
      </c>
      <c r="L19">
        <v>0.23139999806880951</v>
      </c>
      <c r="M19">
        <v>4.6500001102685928E-2</v>
      </c>
      <c r="N19">
        <v>9.3900002539157867E-2</v>
      </c>
      <c r="O19">
        <v>0.62315850303161335</v>
      </c>
      <c r="P19">
        <v>0.64025931230980082</v>
      </c>
      <c r="Q19">
        <v>0.64210684359951853</v>
      </c>
      <c r="R19">
        <v>0.64335290142998713</v>
      </c>
      <c r="S19">
        <v>0.64352991260757475</v>
      </c>
      <c r="T19">
        <v>0.64687037671854186</v>
      </c>
      <c r="U19">
        <v>0.64695654431972749</v>
      </c>
      <c r="V19">
        <v>0.64695654431972749</v>
      </c>
    </row>
    <row r="20" spans="1:22" ht="15" customHeight="1" x14ac:dyDescent="0.25">
      <c r="A20" s="123"/>
      <c r="B20" s="3">
        <f t="shared" si="1"/>
        <v>16</v>
      </c>
      <c r="C20" s="3" t="s">
        <v>83</v>
      </c>
      <c r="D20" s="3">
        <v>19</v>
      </c>
      <c r="E20" s="3"/>
      <c r="F20" s="3"/>
      <c r="G20">
        <v>1.0099999606609339E-2</v>
      </c>
      <c r="H20">
        <v>0.1519999951124191</v>
      </c>
      <c r="I20">
        <v>3.2400000840425491E-2</v>
      </c>
      <c r="J20">
        <v>1.9999999552965161E-2</v>
      </c>
      <c r="K20">
        <v>8.789999783039093E-2</v>
      </c>
      <c r="L20">
        <v>0.2152999937534332</v>
      </c>
      <c r="M20">
        <v>5.7399999350309372E-2</v>
      </c>
      <c r="N20">
        <v>0.1048000007867813</v>
      </c>
      <c r="O20">
        <v>0.76860556057929041</v>
      </c>
      <c r="P20">
        <v>0.77254285725103</v>
      </c>
      <c r="Q20">
        <v>0.78615891886981382</v>
      </c>
      <c r="R20">
        <v>0.79106348209921895</v>
      </c>
      <c r="S20">
        <v>0.80372454195900744</v>
      </c>
      <c r="T20">
        <v>0.80383376473738766</v>
      </c>
      <c r="U20">
        <v>0.80444563556306281</v>
      </c>
      <c r="V20">
        <v>0.80444563556306281</v>
      </c>
    </row>
    <row r="21" spans="1:22" ht="15" customHeight="1" x14ac:dyDescent="0.25">
      <c r="A21" s="123"/>
      <c r="B21" s="3">
        <f t="shared" si="1"/>
        <v>17</v>
      </c>
      <c r="C21" s="3" t="s">
        <v>105</v>
      </c>
      <c r="D21" s="3">
        <v>50</v>
      </c>
      <c r="E21" s="3"/>
      <c r="F21" s="3" t="s">
        <v>169</v>
      </c>
      <c r="G21">
        <v>1.329999975860119E-2</v>
      </c>
      <c r="H21">
        <v>0.1750999987125397</v>
      </c>
      <c r="I21">
        <v>1.329999975860119E-2</v>
      </c>
      <c r="J21">
        <v>5.429999902844429E-2</v>
      </c>
      <c r="K21">
        <v>7.0299997925758362E-2</v>
      </c>
      <c r="L21">
        <v>0.2421000003814697</v>
      </c>
      <c r="M21">
        <v>4.0399998426437378E-2</v>
      </c>
      <c r="N21">
        <v>8.7800003588199615E-2</v>
      </c>
      <c r="O21">
        <v>0.4809990787527515</v>
      </c>
      <c r="P21">
        <v>0.5130447237727066</v>
      </c>
      <c r="Q21">
        <v>0.51370253126834942</v>
      </c>
      <c r="R21">
        <v>0.51553599263667016</v>
      </c>
      <c r="S21">
        <v>0.51582029005881624</v>
      </c>
      <c r="T21">
        <v>0.51705245392617527</v>
      </c>
      <c r="U21">
        <v>0.519744871000548</v>
      </c>
      <c r="V21">
        <v>0.519744871000548</v>
      </c>
    </row>
    <row r="22" spans="1:22" ht="15" customHeight="1" x14ac:dyDescent="0.25">
      <c r="A22" s="123"/>
      <c r="B22" s="3">
        <f t="shared" si="1"/>
        <v>18</v>
      </c>
      <c r="C22" s="3" t="s">
        <v>50</v>
      </c>
      <c r="D22" s="3">
        <v>1</v>
      </c>
      <c r="E22" s="3"/>
      <c r="F22" s="3"/>
      <c r="G22">
        <v>3.1000000890344381E-3</v>
      </c>
      <c r="H22">
        <v>0.1590999960899353</v>
      </c>
      <c r="I22">
        <v>1.9500000402331349E-2</v>
      </c>
      <c r="J22">
        <v>2.96000000089407E-2</v>
      </c>
      <c r="K22">
        <v>7.6999999582767487E-2</v>
      </c>
      <c r="L22">
        <v>0.24120000004768369</v>
      </c>
      <c r="M22">
        <v>2.6100000366568569E-2</v>
      </c>
      <c r="N22">
        <v>7.3399998247623444E-2</v>
      </c>
      <c r="O22">
        <v>0.53446526491596791</v>
      </c>
      <c r="P22">
        <v>0.53734455612487408</v>
      </c>
      <c r="Q22">
        <v>0.53857464426172164</v>
      </c>
      <c r="R22">
        <v>0.54169154750686732</v>
      </c>
      <c r="S22">
        <v>0.54183357692624223</v>
      </c>
      <c r="T22">
        <v>0.54268864743577794</v>
      </c>
      <c r="U22">
        <v>0.54270141471717526</v>
      </c>
      <c r="V22">
        <v>0.54270141471717526</v>
      </c>
    </row>
    <row r="23" spans="1:22" ht="15" customHeight="1" x14ac:dyDescent="0.25">
      <c r="A23" s="119"/>
      <c r="B23" s="120"/>
      <c r="C23" s="120"/>
      <c r="D23" s="121"/>
      <c r="E23" s="4" t="s">
        <v>69</v>
      </c>
      <c r="F23" s="4"/>
    </row>
    <row r="24" spans="1:22" ht="15" customHeight="1" x14ac:dyDescent="0.25">
      <c r="A24" s="122" t="s">
        <v>152</v>
      </c>
      <c r="B24" s="3">
        <f>B22+1</f>
        <v>19</v>
      </c>
      <c r="C24" s="3" t="s">
        <v>52</v>
      </c>
      <c r="D24" s="3">
        <v>4.5</v>
      </c>
      <c r="E24" s="3"/>
      <c r="F24" s="3"/>
      <c r="G24">
        <v>1.500000013038516E-3</v>
      </c>
      <c r="H24">
        <v>0.16279999911785131</v>
      </c>
      <c r="I24">
        <v>1.200000010430813E-2</v>
      </c>
      <c r="J24">
        <v>3.6100000143051147E-2</v>
      </c>
      <c r="K24">
        <v>9.3400001525878906E-2</v>
      </c>
      <c r="L24">
        <v>0.23530000448226929</v>
      </c>
      <c r="M24">
        <v>3.6699999123811722E-2</v>
      </c>
      <c r="N24">
        <v>8.2999996840953827E-2</v>
      </c>
      <c r="O24">
        <v>0.75476606286246073</v>
      </c>
      <c r="P24">
        <v>0.75507508888572961</v>
      </c>
      <c r="Q24">
        <v>0.75574029720804259</v>
      </c>
      <c r="R24">
        <v>0.75628630054018275</v>
      </c>
      <c r="S24">
        <v>0.75637176590862054</v>
      </c>
      <c r="T24">
        <v>0.75643208948967211</v>
      </c>
      <c r="U24">
        <v>0.75643786914348932</v>
      </c>
      <c r="V24">
        <v>0.75643786914348932</v>
      </c>
    </row>
    <row r="25" spans="1:22" ht="15" customHeight="1" x14ac:dyDescent="0.25">
      <c r="A25" s="123"/>
      <c r="B25" s="3">
        <f t="shared" ref="B25:B32" si="2">B24+1</f>
        <v>20</v>
      </c>
      <c r="C25" s="3" t="s">
        <v>20</v>
      </c>
      <c r="D25" s="3">
        <v>12</v>
      </c>
      <c r="E25" s="3"/>
      <c r="F25" s="3"/>
      <c r="G25">
        <v>1.6899999231100079E-2</v>
      </c>
      <c r="H25">
        <v>0.14519999921321869</v>
      </c>
      <c r="I25">
        <v>3.8499999791383743E-2</v>
      </c>
      <c r="J25">
        <v>1.410000026226044E-2</v>
      </c>
      <c r="K25">
        <v>0.1128999963402748</v>
      </c>
      <c r="L25">
        <v>0.24580000340938571</v>
      </c>
      <c r="M25">
        <v>3.5999998450279243E-2</v>
      </c>
      <c r="N25">
        <v>8.320000022649765E-2</v>
      </c>
      <c r="O25">
        <v>0.88377263323788846</v>
      </c>
      <c r="P25">
        <v>0.88389428930017233</v>
      </c>
      <c r="Q25">
        <v>0.88396405956317448</v>
      </c>
      <c r="R25">
        <v>0.88623891628961415</v>
      </c>
      <c r="S25">
        <v>0.88629765884151512</v>
      </c>
      <c r="T25">
        <v>0.88630249756510282</v>
      </c>
      <c r="U25">
        <v>0.88632399336357115</v>
      </c>
      <c r="V25">
        <v>0.88632399336357115</v>
      </c>
    </row>
    <row r="26" spans="1:22" ht="15" customHeight="1" x14ac:dyDescent="0.25">
      <c r="A26" s="123"/>
      <c r="B26" s="3">
        <f t="shared" si="2"/>
        <v>21</v>
      </c>
      <c r="C26" s="3" t="s">
        <v>47</v>
      </c>
      <c r="D26" s="3">
        <v>3.5</v>
      </c>
      <c r="E26" s="3"/>
      <c r="F26" s="3"/>
      <c r="G26">
        <v>7.4000000022351742E-3</v>
      </c>
      <c r="H26">
        <v>0.15469999611377719</v>
      </c>
      <c r="I26">
        <v>3.7300001829862588E-2</v>
      </c>
      <c r="J26">
        <v>2.1299999207258221E-2</v>
      </c>
      <c r="K26">
        <v>0.12319999933242801</v>
      </c>
      <c r="L26">
        <v>0.24099999666213989</v>
      </c>
      <c r="M26">
        <v>4.1299998760223389E-2</v>
      </c>
      <c r="N26">
        <v>8.8799998164176941E-2</v>
      </c>
      <c r="O26">
        <v>0.78685642063143135</v>
      </c>
      <c r="P26">
        <v>0.80710642225902407</v>
      </c>
      <c r="Q26">
        <v>0.81481328695487154</v>
      </c>
      <c r="R26">
        <v>0.81906678313910042</v>
      </c>
      <c r="S26">
        <v>0.81920692737764578</v>
      </c>
      <c r="T26">
        <v>0.81961966205639369</v>
      </c>
      <c r="U26">
        <v>0.81963669261904526</v>
      </c>
      <c r="V26">
        <v>0.81963669261904526</v>
      </c>
    </row>
    <row r="27" spans="1:22" ht="15" customHeight="1" x14ac:dyDescent="0.25">
      <c r="A27" s="123"/>
      <c r="B27" s="3">
        <f t="shared" si="2"/>
        <v>22</v>
      </c>
      <c r="C27" s="3" t="s">
        <v>107</v>
      </c>
      <c r="D27" s="3">
        <v>27</v>
      </c>
      <c r="E27" s="3"/>
      <c r="F27" s="3"/>
      <c r="G27">
        <v>9.6000004559755325E-3</v>
      </c>
      <c r="H27">
        <v>0.15289999544620511</v>
      </c>
      <c r="I27">
        <v>2.8000000864267349E-2</v>
      </c>
      <c r="J27">
        <v>2.070000022649765E-2</v>
      </c>
      <c r="K27">
        <v>0.1177000030875206</v>
      </c>
      <c r="L27">
        <v>0.25960001349449158</v>
      </c>
      <c r="M27">
        <v>3.4600000828504562E-2</v>
      </c>
      <c r="N27">
        <v>8.2099996507167816E-2</v>
      </c>
      <c r="O27">
        <v>0.73953208062913889</v>
      </c>
      <c r="P27">
        <v>0.75401904727329627</v>
      </c>
      <c r="Q27">
        <v>0.75418297422066916</v>
      </c>
      <c r="R27">
        <v>0.76262516780329415</v>
      </c>
      <c r="S27">
        <v>0.76327175929555158</v>
      </c>
      <c r="T27">
        <v>0.76328424833592157</v>
      </c>
      <c r="U27">
        <v>0.76395631911367645</v>
      </c>
      <c r="V27">
        <v>0.76395631911367645</v>
      </c>
    </row>
    <row r="28" spans="1:22" ht="15" customHeight="1" x14ac:dyDescent="0.25">
      <c r="A28" s="123"/>
      <c r="B28" s="3">
        <f t="shared" si="2"/>
        <v>23</v>
      </c>
      <c r="C28" s="3" t="s">
        <v>35</v>
      </c>
      <c r="D28" s="3">
        <v>20</v>
      </c>
      <c r="E28" s="3"/>
      <c r="F28" s="3"/>
      <c r="G28">
        <v>9.7000002861022949E-3</v>
      </c>
      <c r="H28">
        <v>0.15299999713897711</v>
      </c>
      <c r="I28">
        <v>3.6499999463558197E-2</v>
      </c>
      <c r="J28">
        <v>1.8600000068545341E-2</v>
      </c>
      <c r="K28">
        <v>0.13470000028610229</v>
      </c>
      <c r="L28">
        <v>0.26190000772476202</v>
      </c>
      <c r="M28">
        <v>4.8099998384714127E-2</v>
      </c>
      <c r="N28">
        <v>9.5499999821186066E-2</v>
      </c>
      <c r="O28">
        <v>0.84471650320781377</v>
      </c>
      <c r="P28">
        <v>0.870894340064026</v>
      </c>
      <c r="Q28">
        <v>0.8709658722705842</v>
      </c>
      <c r="R28">
        <v>0.88154580919282544</v>
      </c>
      <c r="S28">
        <v>0.88155691715188456</v>
      </c>
      <c r="T28">
        <v>0.88215874414995354</v>
      </c>
      <c r="U28">
        <v>0.88272044533312799</v>
      </c>
      <c r="V28">
        <v>0.88272044533312799</v>
      </c>
    </row>
    <row r="29" spans="1:22" ht="15" customHeight="1" x14ac:dyDescent="0.25">
      <c r="A29" s="123"/>
      <c r="B29" s="3">
        <f t="shared" si="2"/>
        <v>24</v>
      </c>
      <c r="C29" s="3" t="s">
        <v>17</v>
      </c>
      <c r="D29" s="3">
        <v>4.5</v>
      </c>
      <c r="E29" s="3"/>
      <c r="F29" s="3"/>
      <c r="G29">
        <v>1.940000057220459E-2</v>
      </c>
      <c r="H29">
        <v>0.1425999999046326</v>
      </c>
      <c r="I29">
        <v>3.8600001484155648E-2</v>
      </c>
      <c r="J29">
        <v>1.360000018030405E-2</v>
      </c>
      <c r="K29">
        <v>0.12890000641345981</v>
      </c>
      <c r="L29">
        <v>0.24230000376701349</v>
      </c>
      <c r="M29">
        <v>3.7599999457597733E-2</v>
      </c>
      <c r="N29">
        <v>8.4600001573562622E-2</v>
      </c>
      <c r="O29">
        <v>0.83479102425762053</v>
      </c>
      <c r="P29">
        <v>0.87564893869869176</v>
      </c>
      <c r="Q29">
        <v>0.87589118971721924</v>
      </c>
      <c r="R29">
        <v>0.87714478720902889</v>
      </c>
      <c r="S29">
        <v>0.87973135491291155</v>
      </c>
      <c r="T29">
        <v>0.87977682363982468</v>
      </c>
      <c r="U29">
        <v>0.87985864493805888</v>
      </c>
      <c r="V29">
        <v>0.87985864493805888</v>
      </c>
    </row>
    <row r="30" spans="1:22" ht="15" customHeight="1" x14ac:dyDescent="0.25">
      <c r="A30" s="123"/>
      <c r="B30" s="3">
        <f t="shared" si="2"/>
        <v>25</v>
      </c>
      <c r="C30" s="3" t="s">
        <v>42</v>
      </c>
      <c r="D30" s="3">
        <v>19.5</v>
      </c>
      <c r="E30" s="3"/>
      <c r="F30" s="3"/>
      <c r="G30">
        <v>3.5199999809265137E-2</v>
      </c>
      <c r="H30">
        <v>0.12700000405311579</v>
      </c>
      <c r="I30">
        <v>7.2099998593330383E-2</v>
      </c>
      <c r="J30">
        <v>3.189999982714653E-2</v>
      </c>
      <c r="K30">
        <v>0.1437000036239624</v>
      </c>
      <c r="L30">
        <v>0.25459998846054083</v>
      </c>
      <c r="M30">
        <v>5.6800000369548798E-2</v>
      </c>
      <c r="N30">
        <v>0.1036999970674515</v>
      </c>
      <c r="O30">
        <v>1.2488100113757159</v>
      </c>
      <c r="P30">
        <v>1.261985605612383</v>
      </c>
      <c r="Q30">
        <v>1.262403011053332</v>
      </c>
      <c r="R30">
        <v>1.264340844411235</v>
      </c>
      <c r="S30">
        <v>1.265321887709171</v>
      </c>
      <c r="T30">
        <v>1.265444416160193</v>
      </c>
      <c r="U30">
        <v>1.2654576697766191</v>
      </c>
      <c r="V30">
        <v>1.2654576697766191</v>
      </c>
    </row>
    <row r="31" spans="1:22" ht="15" customHeight="1" x14ac:dyDescent="0.25">
      <c r="A31" s="123"/>
      <c r="B31" s="3">
        <f t="shared" si="2"/>
        <v>26</v>
      </c>
      <c r="C31" s="3" t="s">
        <v>105</v>
      </c>
      <c r="D31" s="3">
        <v>30</v>
      </c>
      <c r="E31" s="3"/>
      <c r="F31" s="3"/>
      <c r="G31">
        <v>7.3600001633167267E-2</v>
      </c>
      <c r="H31">
        <v>8.8600002229213715E-2</v>
      </c>
      <c r="I31">
        <v>0.1118000000715256</v>
      </c>
      <c r="J31">
        <v>6.849999725818634E-2</v>
      </c>
      <c r="K31">
        <v>0.15819999575614929</v>
      </c>
      <c r="L31">
        <v>0.2383999973535538</v>
      </c>
      <c r="M31">
        <v>5.9300001710653312E-2</v>
      </c>
      <c r="N31">
        <v>0.1031000018119812</v>
      </c>
      <c r="O31">
        <v>1.981894520243024</v>
      </c>
      <c r="P31">
        <v>1.998301239918634</v>
      </c>
      <c r="Q31">
        <v>2.0017382099638792</v>
      </c>
      <c r="R31">
        <v>2.0022590271075429</v>
      </c>
      <c r="S31">
        <v>2.0022601828876101</v>
      </c>
      <c r="T31">
        <v>2.0027185034946262</v>
      </c>
      <c r="U31">
        <v>2.0028162739427842</v>
      </c>
      <c r="V31">
        <v>2.0028162739427842</v>
      </c>
    </row>
    <row r="32" spans="1:22" ht="15" customHeight="1" x14ac:dyDescent="0.25">
      <c r="A32" s="123"/>
      <c r="B32" s="3">
        <f t="shared" si="2"/>
        <v>27</v>
      </c>
      <c r="C32" s="3" t="s">
        <v>35</v>
      </c>
      <c r="D32" s="3">
        <v>17</v>
      </c>
      <c r="E32" s="3"/>
      <c r="F32" s="3"/>
      <c r="G32">
        <v>4.7600001096725457E-2</v>
      </c>
      <c r="H32">
        <v>0.11439999938011169</v>
      </c>
      <c r="I32">
        <v>8.7300002574920654E-2</v>
      </c>
      <c r="J32">
        <v>4.5899998396635062E-2</v>
      </c>
      <c r="K32">
        <v>0.14800000190734861</v>
      </c>
      <c r="L32">
        <v>0.26679998636245728</v>
      </c>
      <c r="M32">
        <v>4.0899999439716339E-2</v>
      </c>
      <c r="N32">
        <v>7.2200000286102295E-2</v>
      </c>
      <c r="O32">
        <v>1.633144144846415</v>
      </c>
      <c r="P32">
        <v>1.738421640182533</v>
      </c>
      <c r="Q32">
        <v>1.7419393029566279</v>
      </c>
      <c r="R32">
        <v>1.745344004913387</v>
      </c>
      <c r="S32">
        <v>1.7484279049005831</v>
      </c>
      <c r="T32">
        <v>1.749656987668019</v>
      </c>
      <c r="U32">
        <v>1.7496668974179681</v>
      </c>
      <c r="V32">
        <v>1.7496668974179681</v>
      </c>
    </row>
    <row r="33" spans="1:22" ht="15" customHeight="1" x14ac:dyDescent="0.25">
      <c r="A33" s="119"/>
      <c r="B33" s="120"/>
      <c r="C33" s="120"/>
      <c r="D33" s="121"/>
      <c r="E33" s="4" t="s">
        <v>164</v>
      </c>
      <c r="F33" s="4"/>
    </row>
    <row r="34" spans="1:22" ht="15" customHeight="1" x14ac:dyDescent="0.25">
      <c r="A34" s="122" t="s">
        <v>152</v>
      </c>
      <c r="B34" s="3">
        <f>B32+1</f>
        <v>28</v>
      </c>
      <c r="C34" s="3" t="s">
        <v>170</v>
      </c>
      <c r="D34" s="3">
        <v>11.5</v>
      </c>
      <c r="E34" s="3"/>
      <c r="F34" s="3"/>
      <c r="G34">
        <v>2.140000090003014E-2</v>
      </c>
      <c r="H34">
        <v>0.1835000067949295</v>
      </c>
      <c r="I34">
        <v>2.009999938309193E-2</v>
      </c>
      <c r="J34">
        <v>6.2600001692771912E-2</v>
      </c>
      <c r="K34">
        <v>5.9799998998641968E-2</v>
      </c>
      <c r="L34">
        <v>0.22609999775886541</v>
      </c>
      <c r="M34">
        <v>2.070000022649765E-2</v>
      </c>
      <c r="N34">
        <v>4.8000000417232513E-2</v>
      </c>
      <c r="O34">
        <v>0.64987119340342148</v>
      </c>
      <c r="P34">
        <v>0.65126885233309939</v>
      </c>
      <c r="Q34">
        <v>0.66512500587536527</v>
      </c>
      <c r="R34">
        <v>0.66711347092473716</v>
      </c>
      <c r="S34">
        <v>0.67970280841112485</v>
      </c>
      <c r="T34">
        <v>0.67971020163335938</v>
      </c>
      <c r="U34">
        <v>0.67971207557600211</v>
      </c>
      <c r="V34">
        <v>0.67971207557600211</v>
      </c>
    </row>
    <row r="35" spans="1:22" ht="15" customHeight="1" x14ac:dyDescent="0.25">
      <c r="A35" s="123"/>
      <c r="B35" s="3">
        <f t="shared" ref="B35:B42" si="3">B34+1</f>
        <v>29</v>
      </c>
      <c r="C35" s="3" t="s">
        <v>44</v>
      </c>
      <c r="D35" s="3">
        <v>25</v>
      </c>
      <c r="E35" s="3"/>
      <c r="F35" s="3"/>
      <c r="G35">
        <v>1.3399999588727949E-2</v>
      </c>
      <c r="H35">
        <v>0.1488000005483627</v>
      </c>
      <c r="I35">
        <v>4.7400001436471939E-2</v>
      </c>
      <c r="J35">
        <v>2.009999938309193E-2</v>
      </c>
      <c r="K35">
        <v>7.4699997901916504E-2</v>
      </c>
      <c r="L35">
        <v>0.226500004529953</v>
      </c>
      <c r="M35">
        <v>1.6200000420212749E-2</v>
      </c>
      <c r="N35">
        <v>5.1399998366832733E-2</v>
      </c>
      <c r="O35">
        <v>0.75592313620580198</v>
      </c>
      <c r="P35">
        <v>0.79662505533101446</v>
      </c>
      <c r="Q35">
        <v>0.8224579378872976</v>
      </c>
      <c r="R35">
        <v>0.82447323642447778</v>
      </c>
      <c r="S35">
        <v>0.82507933261654653</v>
      </c>
      <c r="T35">
        <v>0.82616915466052943</v>
      </c>
      <c r="U35">
        <v>0.82634336541450815</v>
      </c>
      <c r="V35">
        <v>0.82634336541450815</v>
      </c>
    </row>
    <row r="36" spans="1:22" ht="15" customHeight="1" x14ac:dyDescent="0.25">
      <c r="A36" s="123"/>
      <c r="B36" s="3">
        <f t="shared" si="3"/>
        <v>30</v>
      </c>
      <c r="C36" s="3" t="s">
        <v>25</v>
      </c>
      <c r="D36" s="3">
        <v>20.5</v>
      </c>
      <c r="E36" s="3"/>
      <c r="F36" s="3"/>
      <c r="G36">
        <v>6.0999998822808266E-3</v>
      </c>
      <c r="H36">
        <v>0.1561000049114227</v>
      </c>
      <c r="I36">
        <v>4.0199998766183853E-2</v>
      </c>
      <c r="J36">
        <v>2.2600000724196431E-2</v>
      </c>
      <c r="K36">
        <v>0.10069999843835831</v>
      </c>
      <c r="L36">
        <v>0.2108000069856644</v>
      </c>
      <c r="M36">
        <v>4.3000001460313797E-3</v>
      </c>
      <c r="N36">
        <v>4.6900000423192978E-2</v>
      </c>
      <c r="O36">
        <v>0.55897244702440596</v>
      </c>
      <c r="P36">
        <v>0.55914749700614286</v>
      </c>
      <c r="Q36">
        <v>0.67701997435729433</v>
      </c>
      <c r="R36">
        <v>0.67769463301683319</v>
      </c>
      <c r="S36">
        <v>0.67990390202380768</v>
      </c>
      <c r="T36">
        <v>0.68192405851940052</v>
      </c>
      <c r="U36">
        <v>0.68193842718597442</v>
      </c>
      <c r="V36">
        <v>0.68193842718597442</v>
      </c>
    </row>
    <row r="37" spans="1:22" ht="15" customHeight="1" x14ac:dyDescent="0.25">
      <c r="A37" s="123"/>
      <c r="B37" s="3">
        <f t="shared" si="3"/>
        <v>31</v>
      </c>
      <c r="C37" s="3" t="s">
        <v>82</v>
      </c>
      <c r="D37" s="3">
        <v>5.5</v>
      </c>
      <c r="E37" s="3"/>
      <c r="F37" s="3"/>
      <c r="G37">
        <v>3.400000045076013E-3</v>
      </c>
      <c r="H37">
        <v>0.1592999994754791</v>
      </c>
      <c r="I37">
        <v>2.5399999693036079E-2</v>
      </c>
      <c r="J37">
        <v>2.6100000366568569E-2</v>
      </c>
      <c r="K37">
        <v>6.4999997615814209E-2</v>
      </c>
      <c r="L37">
        <v>0.20819999277591711</v>
      </c>
      <c r="M37">
        <v>1.7699999734759331E-2</v>
      </c>
      <c r="N37">
        <v>4.5800000429153442E-2</v>
      </c>
      <c r="O37">
        <v>0.55083865271302479</v>
      </c>
      <c r="P37">
        <v>0.58445903916092945</v>
      </c>
      <c r="Q37">
        <v>0.60647134087196664</v>
      </c>
      <c r="R37">
        <v>0.60647161476090472</v>
      </c>
      <c r="S37">
        <v>0.61330774022444789</v>
      </c>
      <c r="T37">
        <v>0.61651464163058012</v>
      </c>
      <c r="U37">
        <v>0.61665560246152396</v>
      </c>
      <c r="V37">
        <v>0.61665560246152396</v>
      </c>
    </row>
    <row r="38" spans="1:22" ht="15" customHeight="1" x14ac:dyDescent="0.25">
      <c r="A38" s="123"/>
      <c r="B38" s="3">
        <f t="shared" si="3"/>
        <v>32</v>
      </c>
      <c r="C38" s="3" t="s">
        <v>78</v>
      </c>
      <c r="D38" s="3">
        <v>11</v>
      </c>
      <c r="E38" s="3"/>
      <c r="F38" s="3"/>
      <c r="G38">
        <v>7.4000000953674316E-2</v>
      </c>
      <c r="H38">
        <v>8.8100001215934753E-2</v>
      </c>
      <c r="I38">
        <v>0.100100003182888</v>
      </c>
      <c r="J38">
        <v>5.6600000709295273E-2</v>
      </c>
      <c r="K38">
        <v>0.1149000003933907</v>
      </c>
      <c r="L38">
        <v>0.1869000047445297</v>
      </c>
      <c r="M38">
        <v>1.040000002831221E-2</v>
      </c>
      <c r="N38">
        <v>4.7600001096725457E-2</v>
      </c>
      <c r="O38">
        <v>1.780747691925356</v>
      </c>
      <c r="P38">
        <v>1.7854067840487089</v>
      </c>
      <c r="Q38">
        <v>1.785412750928689</v>
      </c>
      <c r="R38">
        <v>1.7948991048191569</v>
      </c>
      <c r="S38">
        <v>1.798630919794584</v>
      </c>
      <c r="T38">
        <v>1.7993712425619299</v>
      </c>
      <c r="U38">
        <v>1.799761728109563</v>
      </c>
      <c r="V38">
        <v>1.799761728109563</v>
      </c>
    </row>
    <row r="39" spans="1:22" ht="15" customHeight="1" x14ac:dyDescent="0.25">
      <c r="A39" s="123"/>
      <c r="B39" s="3">
        <f t="shared" si="3"/>
        <v>33</v>
      </c>
      <c r="C39" s="3" t="s">
        <v>26</v>
      </c>
      <c r="D39" s="3">
        <v>3.5</v>
      </c>
      <c r="E39" s="3"/>
      <c r="F39" s="3"/>
      <c r="G39">
        <v>3.2900001853704453E-2</v>
      </c>
      <c r="H39">
        <v>0.12919999659061429</v>
      </c>
      <c r="I39">
        <v>5.8600001037120819E-2</v>
      </c>
      <c r="J39">
        <v>1.840000040829182E-2</v>
      </c>
      <c r="K39">
        <v>9.3900002539157867E-2</v>
      </c>
      <c r="L39">
        <v>0.1917999982833862</v>
      </c>
      <c r="M39">
        <v>7.8999996185302734E-3</v>
      </c>
      <c r="N39">
        <v>4.8200000077486038E-2</v>
      </c>
      <c r="O39">
        <v>0.99938256998928932</v>
      </c>
      <c r="P39">
        <v>1.0010061768654039</v>
      </c>
      <c r="Q39">
        <v>1.0064466879260421</v>
      </c>
      <c r="R39">
        <v>1.0099833915749621</v>
      </c>
      <c r="S39">
        <v>1.016947843041333</v>
      </c>
      <c r="T39">
        <v>1.0180600624156959</v>
      </c>
      <c r="U39">
        <v>1.0182362816505111</v>
      </c>
      <c r="V39">
        <v>1.0182362816505111</v>
      </c>
    </row>
    <row r="40" spans="1:22" ht="15" customHeight="1" x14ac:dyDescent="0.25">
      <c r="A40" s="123"/>
      <c r="B40" s="3">
        <f t="shared" si="3"/>
        <v>34</v>
      </c>
      <c r="C40" s="3" t="s">
        <v>18</v>
      </c>
      <c r="D40" s="3">
        <v>11.5</v>
      </c>
      <c r="E40" s="5"/>
      <c r="F40" s="5"/>
      <c r="G40">
        <v>8.39999970048666E-3</v>
      </c>
      <c r="H40">
        <v>0.15410000085830691</v>
      </c>
      <c r="I40">
        <v>4.5899998396635062E-2</v>
      </c>
      <c r="J40">
        <v>2.2199999541044239E-2</v>
      </c>
      <c r="K40">
        <v>8.8699996471405029E-2</v>
      </c>
      <c r="L40">
        <v>0.21719999611377719</v>
      </c>
      <c r="M40">
        <v>2.4800000712275509E-2</v>
      </c>
      <c r="N40">
        <v>7.1500003337860107E-2</v>
      </c>
      <c r="O40">
        <v>0.75218917887425973</v>
      </c>
      <c r="P40">
        <v>0.75311073378786664</v>
      </c>
      <c r="Q40">
        <v>0.76834924934945381</v>
      </c>
      <c r="R40">
        <v>0.7716215163877912</v>
      </c>
      <c r="S40">
        <v>0.77200715159240962</v>
      </c>
      <c r="T40">
        <v>0.78427881400047939</v>
      </c>
      <c r="U40">
        <v>0.78428647554304998</v>
      </c>
      <c r="V40">
        <v>0.78428647554304998</v>
      </c>
    </row>
    <row r="41" spans="1:22" ht="15" customHeight="1" x14ac:dyDescent="0.25">
      <c r="A41" s="123"/>
      <c r="B41" s="3">
        <f t="shared" si="3"/>
        <v>35</v>
      </c>
      <c r="C41" s="3" t="s">
        <v>91</v>
      </c>
      <c r="D41" s="3">
        <v>11</v>
      </c>
      <c r="E41" s="5"/>
      <c r="F41" s="5"/>
      <c r="G41">
        <v>1.310000009834766E-2</v>
      </c>
      <c r="H41">
        <v>0.14900000393390661</v>
      </c>
      <c r="I41">
        <v>5.0599999725818627E-2</v>
      </c>
      <c r="J41">
        <v>2.27000005543232E-2</v>
      </c>
      <c r="K41">
        <v>0.1048000007867813</v>
      </c>
      <c r="L41">
        <v>0.23499999940395361</v>
      </c>
      <c r="M41">
        <v>1.350000035017729E-2</v>
      </c>
      <c r="N41">
        <v>5.9300001710653312E-2</v>
      </c>
      <c r="O41">
        <v>0.81100800468432932</v>
      </c>
      <c r="P41">
        <v>0.81139843732901495</v>
      </c>
      <c r="Q41">
        <v>0.81917728705529091</v>
      </c>
      <c r="R41">
        <v>0.83124092041030084</v>
      </c>
      <c r="S41">
        <v>0.83724083087887913</v>
      </c>
      <c r="T41">
        <v>0.84393927255914991</v>
      </c>
      <c r="U41">
        <v>0.84427165407704041</v>
      </c>
      <c r="V41">
        <v>0.84427165407704041</v>
      </c>
    </row>
    <row r="42" spans="1:22" ht="15" customHeight="1" x14ac:dyDescent="0.25">
      <c r="A42" s="123"/>
      <c r="B42" s="6">
        <f t="shared" si="3"/>
        <v>36</v>
      </c>
      <c r="C42" s="6" t="s">
        <v>36</v>
      </c>
      <c r="D42" s="6">
        <v>11.5</v>
      </c>
      <c r="E42" s="7"/>
      <c r="F42" s="7"/>
      <c r="G42">
        <v>3.1399998813867569E-2</v>
      </c>
      <c r="H42">
        <v>0.13079999387264249</v>
      </c>
      <c r="I42">
        <v>5.8499999344348907E-2</v>
      </c>
      <c r="J42">
        <v>2.0999999716877941E-2</v>
      </c>
      <c r="K42">
        <v>0.122299998998642</v>
      </c>
      <c r="L42">
        <v>0.22939999401569369</v>
      </c>
      <c r="M42">
        <v>2.2600000724196431E-2</v>
      </c>
      <c r="N42">
        <v>5.8600001037120819E-2</v>
      </c>
      <c r="O42">
        <v>1.0915799779450279</v>
      </c>
      <c r="P42">
        <v>1.1662213056508031</v>
      </c>
      <c r="Q42">
        <v>1.1692374636842651</v>
      </c>
      <c r="R42">
        <v>1.169778014178771</v>
      </c>
      <c r="S42">
        <v>1.1808214960052941</v>
      </c>
      <c r="T42">
        <v>1.180828274455787</v>
      </c>
      <c r="U42">
        <v>1.182111469980613</v>
      </c>
      <c r="V42">
        <v>1.182111469980613</v>
      </c>
    </row>
    <row r="43" spans="1:22" ht="15" customHeight="1" x14ac:dyDescent="0.25">
      <c r="A43" s="119"/>
      <c r="B43" s="120"/>
      <c r="C43" s="120"/>
      <c r="D43" s="121"/>
      <c r="E43" s="4"/>
      <c r="F43" s="8"/>
      <c r="G43" s="9"/>
      <c r="H43" s="10"/>
      <c r="I43" s="10"/>
      <c r="J43" s="10"/>
      <c r="K43" s="10"/>
      <c r="L43" s="10"/>
      <c r="M43" s="10"/>
      <c r="N43" s="11"/>
    </row>
  </sheetData>
  <mergeCells count="15">
    <mergeCell ref="O1:V1"/>
    <mergeCell ref="O2:V2"/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3"/>
  <sheetViews>
    <sheetView zoomScale="60" zoomScaleNormal="60" workbookViewId="0">
      <selection activeCell="N29" sqref="N29"/>
    </sheetView>
  </sheetViews>
  <sheetFormatPr baseColWidth="10" defaultColWidth="8.88671875" defaultRowHeight="13.2" x14ac:dyDescent="0.25"/>
  <cols>
    <col min="1" max="1" width="12.5546875" style="15" bestFit="1" customWidth="1"/>
    <col min="2" max="2" width="18.44140625" style="15" bestFit="1" customWidth="1"/>
    <col min="3" max="3" width="10.6640625" style="15" bestFit="1" customWidth="1"/>
    <col min="4" max="4" width="17.33203125" style="15" bestFit="1" customWidth="1"/>
    <col min="5" max="5" width="25.33203125" style="15" bestFit="1" customWidth="1"/>
    <col min="6" max="6" width="14.77734375" style="15" bestFit="1" customWidth="1"/>
    <col min="7" max="14" width="13.44140625" style="15" bestFit="1" customWidth="1"/>
  </cols>
  <sheetData>
    <row r="1" spans="1:22" ht="17.399999999999999" customHeight="1" x14ac:dyDescent="0.3">
      <c r="G1" s="124" t="s">
        <v>0</v>
      </c>
      <c r="H1" s="125"/>
      <c r="I1" s="125"/>
      <c r="J1" s="125"/>
      <c r="K1" s="125"/>
      <c r="L1" s="125"/>
      <c r="M1" s="125"/>
      <c r="N1" s="126"/>
      <c r="O1" s="117" t="s">
        <v>1</v>
      </c>
      <c r="P1" s="118"/>
      <c r="Q1" s="118"/>
      <c r="R1" s="118"/>
      <c r="S1" s="118"/>
      <c r="T1" s="118"/>
      <c r="U1" s="118"/>
      <c r="V1" s="118"/>
    </row>
    <row r="2" spans="1:22" ht="17.399999999999999" customHeight="1" x14ac:dyDescent="0.3">
      <c r="G2" s="127" t="s">
        <v>2</v>
      </c>
      <c r="H2" s="121"/>
      <c r="I2" s="128" t="s">
        <v>3</v>
      </c>
      <c r="J2" s="121"/>
      <c r="K2" s="128" t="s">
        <v>4</v>
      </c>
      <c r="L2" s="121"/>
      <c r="M2" s="128" t="s">
        <v>5</v>
      </c>
      <c r="N2" s="121"/>
      <c r="O2" s="117" t="s">
        <v>6</v>
      </c>
      <c r="P2" s="118"/>
      <c r="Q2" s="118"/>
      <c r="R2" s="118"/>
      <c r="S2" s="118"/>
      <c r="T2" s="118"/>
      <c r="U2" s="118"/>
      <c r="V2" s="118"/>
    </row>
    <row r="3" spans="1:22" ht="17.399999999999999" customHeight="1" x14ac:dyDescent="0.3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2" t="s">
        <v>13</v>
      </c>
      <c r="H3" s="1" t="s">
        <v>14</v>
      </c>
      <c r="I3" s="1" t="s">
        <v>13</v>
      </c>
      <c r="J3" s="1" t="s">
        <v>14</v>
      </c>
      <c r="K3" s="1" t="s">
        <v>13</v>
      </c>
      <c r="L3" s="1" t="s">
        <v>14</v>
      </c>
      <c r="M3" s="1" t="s">
        <v>13</v>
      </c>
      <c r="N3" s="1" t="s">
        <v>14</v>
      </c>
      <c r="O3" s="16">
        <v>2</v>
      </c>
      <c r="P3" s="16">
        <v>3</v>
      </c>
      <c r="Q3" s="16">
        <v>4</v>
      </c>
      <c r="R3" s="16">
        <v>5</v>
      </c>
      <c r="S3" s="16">
        <v>6</v>
      </c>
      <c r="T3" s="16">
        <v>7</v>
      </c>
      <c r="U3" s="16">
        <v>8</v>
      </c>
      <c r="V3" s="16">
        <v>9</v>
      </c>
    </row>
    <row r="4" spans="1:22" ht="15" customHeight="1" x14ac:dyDescent="0.25">
      <c r="A4" s="122" t="s">
        <v>152</v>
      </c>
      <c r="B4" s="3">
        <v>1</v>
      </c>
      <c r="C4" s="3" t="s">
        <v>83</v>
      </c>
      <c r="D4" s="3">
        <v>19</v>
      </c>
      <c r="E4" s="3"/>
      <c r="F4" s="3"/>
      <c r="G4">
        <v>2.1600000560283661E-2</v>
      </c>
      <c r="H4">
        <v>0.14090000092983249</v>
      </c>
      <c r="I4">
        <v>6.7800000309944153E-2</v>
      </c>
      <c r="J4">
        <v>3.1500000506639481E-2</v>
      </c>
      <c r="K4">
        <v>0.17569999396800989</v>
      </c>
      <c r="L4">
        <v>0.36329999566078192</v>
      </c>
      <c r="M4">
        <v>7.0900000631809235E-2</v>
      </c>
      <c r="N4">
        <v>0.11810000240802759</v>
      </c>
      <c r="O4">
        <v>0.93161098334454462</v>
      </c>
      <c r="P4">
        <v>1.0938620899614331</v>
      </c>
      <c r="Q4">
        <v>1.096404928878661</v>
      </c>
      <c r="R4">
        <v>1.1014587574071359</v>
      </c>
      <c r="S4">
        <v>1.110289130470153</v>
      </c>
      <c r="T4">
        <v>1.1156911018261091</v>
      </c>
      <c r="U4">
        <v>1.11571557238479</v>
      </c>
      <c r="V4">
        <v>1.11571557238479</v>
      </c>
    </row>
    <row r="5" spans="1:22" ht="15" customHeight="1" x14ac:dyDescent="0.25">
      <c r="A5" s="123"/>
      <c r="B5" s="3">
        <f t="shared" ref="B5:B12" si="0">B4+1</f>
        <v>2</v>
      </c>
      <c r="C5" s="13" t="s">
        <v>45</v>
      </c>
      <c r="D5" s="3">
        <v>18</v>
      </c>
      <c r="E5" s="3"/>
      <c r="F5" s="3"/>
      <c r="G5">
        <v>1.5900000929832458E-2</v>
      </c>
      <c r="H5">
        <v>0.1463000029325485</v>
      </c>
      <c r="I5">
        <v>6.4800001680850983E-2</v>
      </c>
      <c r="J5">
        <v>3.1599998474121087E-2</v>
      </c>
      <c r="K5">
        <v>0.26050001382827759</v>
      </c>
      <c r="L5">
        <v>0.44389998912811279</v>
      </c>
      <c r="M5">
        <v>5.2799999713897712E-2</v>
      </c>
      <c r="N5">
        <v>9.4599999487400055E-2</v>
      </c>
      <c r="O5">
        <v>1.421941273451625</v>
      </c>
      <c r="P5">
        <v>1.454164893929607</v>
      </c>
      <c r="Q5">
        <v>1.4602318411719659</v>
      </c>
      <c r="R5">
        <v>1.5119963103501379</v>
      </c>
      <c r="S5">
        <v>1.5119988476345521</v>
      </c>
      <c r="T5">
        <v>1.512098128966862</v>
      </c>
      <c r="U5">
        <v>1.512098194118048</v>
      </c>
      <c r="V5">
        <v>1.512098194118048</v>
      </c>
    </row>
    <row r="6" spans="1:22" ht="15" customHeight="1" x14ac:dyDescent="0.25">
      <c r="A6" s="123"/>
      <c r="B6" s="3">
        <f t="shared" si="0"/>
        <v>3</v>
      </c>
      <c r="C6" s="3" t="s">
        <v>100</v>
      </c>
      <c r="D6" s="3">
        <v>16</v>
      </c>
      <c r="E6" s="3"/>
      <c r="F6" s="3"/>
      <c r="G6">
        <v>6.419999897480011E-2</v>
      </c>
      <c r="H6">
        <v>9.790000319480896E-2</v>
      </c>
      <c r="I6">
        <v>0.1186000034213066</v>
      </c>
      <c r="J6">
        <v>7.6399996876716614E-2</v>
      </c>
      <c r="K6">
        <v>0.30450001358985901</v>
      </c>
      <c r="L6">
        <v>0.48669999837875372</v>
      </c>
      <c r="M6">
        <v>4.1499998420476913E-2</v>
      </c>
      <c r="N6">
        <v>7.7899999916553497E-2</v>
      </c>
      <c r="O6">
        <v>2.243964907146295</v>
      </c>
      <c r="P6">
        <v>2.247898936656354</v>
      </c>
      <c r="Q6">
        <v>2.2494727883852521</v>
      </c>
      <c r="R6">
        <v>2.253708002067381</v>
      </c>
      <c r="S6">
        <v>2.2544087069091181</v>
      </c>
      <c r="T6">
        <v>2.255582907319547</v>
      </c>
      <c r="U6">
        <v>2.2556246972592948</v>
      </c>
      <c r="V6">
        <v>2.2556246972592948</v>
      </c>
    </row>
    <row r="7" spans="1:22" ht="15" customHeight="1" x14ac:dyDescent="0.25">
      <c r="A7" s="123"/>
      <c r="B7" s="3">
        <f t="shared" si="0"/>
        <v>4</v>
      </c>
      <c r="C7" s="3" t="s">
        <v>22</v>
      </c>
      <c r="D7" s="3">
        <v>9</v>
      </c>
      <c r="E7" s="3"/>
      <c r="F7" s="3"/>
      <c r="G7">
        <v>4.6399999409914017E-2</v>
      </c>
      <c r="H7">
        <v>0.1155999973416328</v>
      </c>
      <c r="I7">
        <v>8.0099999904632568E-2</v>
      </c>
      <c r="J7">
        <v>3.8499999791383743E-2</v>
      </c>
      <c r="K7">
        <v>0.23229999840259549</v>
      </c>
      <c r="L7">
        <v>0.41269999742507929</v>
      </c>
      <c r="M7">
        <v>5.9300001710653312E-2</v>
      </c>
      <c r="N7">
        <v>0.1062999963760376</v>
      </c>
      <c r="O7">
        <v>1.320480909280237</v>
      </c>
      <c r="P7">
        <v>1.4224774748110489</v>
      </c>
      <c r="Q7">
        <v>1.4245744495966759</v>
      </c>
      <c r="R7">
        <v>1.4251400194782819</v>
      </c>
      <c r="S7">
        <v>1.425998728945657</v>
      </c>
      <c r="T7">
        <v>1.427325142535397</v>
      </c>
      <c r="U7">
        <v>1.428135969560371</v>
      </c>
      <c r="V7">
        <v>1.428135969560371</v>
      </c>
    </row>
    <row r="8" spans="1:22" ht="15" customHeight="1" x14ac:dyDescent="0.25">
      <c r="A8" s="123"/>
      <c r="B8" s="3">
        <f t="shared" si="0"/>
        <v>5</v>
      </c>
      <c r="C8" s="3" t="s">
        <v>40</v>
      </c>
      <c r="D8" s="3">
        <v>8.5</v>
      </c>
      <c r="E8" s="3"/>
      <c r="F8" s="3"/>
      <c r="G8">
        <v>6.7900002002716064E-2</v>
      </c>
      <c r="H8">
        <v>9.4200000166893005E-2</v>
      </c>
      <c r="I8">
        <v>0.1167000010609627</v>
      </c>
      <c r="J8">
        <v>7.4100002646446228E-2</v>
      </c>
      <c r="K8">
        <v>0.25119999051094061</v>
      </c>
      <c r="L8">
        <v>0.43349999189376831</v>
      </c>
      <c r="M8">
        <v>5.5399999022483833E-2</v>
      </c>
      <c r="N8">
        <v>0.1005999967455864</v>
      </c>
      <c r="O8">
        <v>1.8406330965388309</v>
      </c>
      <c r="P8">
        <v>1.8561113548887569</v>
      </c>
      <c r="Q8">
        <v>1.8601844183747871</v>
      </c>
      <c r="R8">
        <v>1.8607838803555969</v>
      </c>
      <c r="S8">
        <v>1.8608043860314281</v>
      </c>
      <c r="T8">
        <v>1.8608658996909131</v>
      </c>
      <c r="U8">
        <v>1.8609603832978669</v>
      </c>
      <c r="V8">
        <v>1.8609603832978669</v>
      </c>
    </row>
    <row r="9" spans="1:22" ht="15" customHeight="1" x14ac:dyDescent="0.25">
      <c r="A9" s="123"/>
      <c r="B9" s="3">
        <f t="shared" si="0"/>
        <v>6</v>
      </c>
      <c r="C9" s="3" t="s">
        <v>40</v>
      </c>
      <c r="D9" s="3">
        <v>5</v>
      </c>
      <c r="E9" s="3"/>
      <c r="F9" s="3"/>
      <c r="G9">
        <v>6.4099997282028198E-2</v>
      </c>
      <c r="H9">
        <v>9.790000319480896E-2</v>
      </c>
      <c r="I9">
        <v>0.1257999986410141</v>
      </c>
      <c r="J9">
        <v>8.4299996495246887E-2</v>
      </c>
      <c r="K9">
        <v>0.2669999897480011</v>
      </c>
      <c r="L9">
        <v>0.45370000600814819</v>
      </c>
      <c r="M9">
        <v>4.439999908208847E-2</v>
      </c>
      <c r="N9">
        <v>8.6000002920627594E-2</v>
      </c>
      <c r="O9">
        <v>2.0104762093861752</v>
      </c>
      <c r="P9">
        <v>2.0139569268011059</v>
      </c>
      <c r="Q9">
        <v>2.0158692131626892</v>
      </c>
      <c r="R9">
        <v>2.0211814268441288</v>
      </c>
      <c r="S9">
        <v>2.0222756138536662</v>
      </c>
      <c r="T9">
        <v>2.022829875501472</v>
      </c>
      <c r="U9">
        <v>2.0233207246104108</v>
      </c>
      <c r="V9">
        <v>2.0233207246104108</v>
      </c>
    </row>
    <row r="10" spans="1:22" ht="15" customHeight="1" x14ac:dyDescent="0.25">
      <c r="A10" s="123"/>
      <c r="B10" s="3">
        <f t="shared" si="0"/>
        <v>7</v>
      </c>
      <c r="C10" s="3" t="s">
        <v>33</v>
      </c>
      <c r="D10" s="3">
        <v>10</v>
      </c>
      <c r="E10" s="3"/>
      <c r="F10" s="3"/>
      <c r="G10">
        <v>6.0400001704692841E-2</v>
      </c>
      <c r="H10">
        <v>0.10199999809265139</v>
      </c>
      <c r="I10">
        <v>0.11599999666213991</v>
      </c>
      <c r="J10">
        <v>7.3899999260902405E-2</v>
      </c>
      <c r="K10">
        <v>0.2441000044345856</v>
      </c>
      <c r="L10">
        <v>0.44279998540878301</v>
      </c>
      <c r="M10">
        <v>4.6100001782178879E-2</v>
      </c>
      <c r="N10">
        <v>9.3299999833106995E-2</v>
      </c>
      <c r="O10">
        <v>1.7241380974499321</v>
      </c>
      <c r="P10">
        <v>1.8466764622351921</v>
      </c>
      <c r="Q10">
        <v>1.8544159692376869</v>
      </c>
      <c r="R10">
        <v>1.857860751168481</v>
      </c>
      <c r="S10">
        <v>1.860515643888192</v>
      </c>
      <c r="T10">
        <v>1.861229813240789</v>
      </c>
      <c r="U10">
        <v>1.861353578059677</v>
      </c>
      <c r="V10">
        <v>1.861353578059677</v>
      </c>
    </row>
    <row r="11" spans="1:22" ht="15" customHeight="1" x14ac:dyDescent="0.25">
      <c r="A11" s="123"/>
      <c r="B11" s="3">
        <f t="shared" si="0"/>
        <v>8</v>
      </c>
      <c r="C11" s="3" t="s">
        <v>23</v>
      </c>
      <c r="D11" s="3">
        <v>5</v>
      </c>
      <c r="E11" s="3"/>
      <c r="F11" s="3"/>
      <c r="G11">
        <v>3.970000147819519E-2</v>
      </c>
      <c r="H11">
        <v>0.1225000023841858</v>
      </c>
      <c r="I11">
        <v>9.4099998474121094E-2</v>
      </c>
      <c r="J11">
        <v>5.4099999368190772E-2</v>
      </c>
      <c r="K11">
        <v>0.27329999208450317</v>
      </c>
      <c r="L11">
        <v>0.45710000395774841</v>
      </c>
      <c r="M11">
        <v>3.8499999791383743E-2</v>
      </c>
      <c r="N11">
        <v>7.7699996531009674E-2</v>
      </c>
      <c r="O11">
        <v>1.7731152659759271</v>
      </c>
      <c r="P11">
        <v>1.7910067040715749</v>
      </c>
      <c r="Q11">
        <v>1.792277510153752</v>
      </c>
      <c r="R11">
        <v>1.805810097259575</v>
      </c>
      <c r="S11">
        <v>1.805822432617</v>
      </c>
      <c r="T11">
        <v>1.806722290441146</v>
      </c>
      <c r="U11">
        <v>1.806751096512301</v>
      </c>
      <c r="V11">
        <v>1.806751096512301</v>
      </c>
    </row>
    <row r="12" spans="1:22" ht="15" customHeight="1" x14ac:dyDescent="0.25">
      <c r="A12" s="123"/>
      <c r="B12" s="3">
        <f t="shared" si="0"/>
        <v>9</v>
      </c>
      <c r="C12" s="3" t="s">
        <v>57</v>
      </c>
      <c r="D12" s="3">
        <v>12.5</v>
      </c>
      <c r="E12" s="3"/>
      <c r="F12" s="3"/>
      <c r="G12">
        <v>8.3999998867511749E-2</v>
      </c>
      <c r="H12">
        <v>7.8299999237060547E-2</v>
      </c>
      <c r="I12">
        <v>0.14149999618530271</v>
      </c>
      <c r="J12">
        <v>9.8600000143051147E-2</v>
      </c>
      <c r="K12">
        <v>0.2275000065565109</v>
      </c>
      <c r="L12">
        <v>0.40729999542236328</v>
      </c>
      <c r="M12">
        <v>7.0699997246265411E-2</v>
      </c>
      <c r="N12">
        <v>0.1171000003814697</v>
      </c>
      <c r="O12">
        <v>2.0563896033631619</v>
      </c>
      <c r="P12">
        <v>2.0707867637585329</v>
      </c>
      <c r="Q12">
        <v>2.0763796714495428</v>
      </c>
      <c r="R12">
        <v>2.0782501924429821</v>
      </c>
      <c r="S12">
        <v>2.0800030216055192</v>
      </c>
      <c r="T12">
        <v>2.0804370526972198</v>
      </c>
      <c r="U12">
        <v>2.0806345459229059</v>
      </c>
      <c r="V12">
        <v>2.0806345459229059</v>
      </c>
    </row>
    <row r="13" spans="1:22" ht="15" customHeight="1" x14ac:dyDescent="0.25">
      <c r="A13" s="119"/>
      <c r="B13" s="120"/>
      <c r="C13" s="120"/>
      <c r="D13" s="121"/>
      <c r="E13" s="4" t="s">
        <v>130</v>
      </c>
      <c r="F13" s="4"/>
    </row>
    <row r="14" spans="1:22" ht="15" customHeight="1" x14ac:dyDescent="0.25">
      <c r="A14" s="122" t="s">
        <v>152</v>
      </c>
      <c r="B14" s="3">
        <f>B12+1</f>
        <v>10</v>
      </c>
      <c r="C14" s="3" t="s">
        <v>91</v>
      </c>
      <c r="D14" s="3">
        <v>15</v>
      </c>
      <c r="E14" s="3"/>
      <c r="F14" s="3"/>
      <c r="G14">
        <v>1.080000028014183E-2</v>
      </c>
      <c r="H14">
        <v>0.15150000154972079</v>
      </c>
      <c r="I14">
        <v>2.0500000566244129E-2</v>
      </c>
      <c r="J14">
        <v>2.4599999189376831E-2</v>
      </c>
      <c r="K14">
        <v>0.12829999625682831</v>
      </c>
      <c r="L14">
        <v>0.14560000598430631</v>
      </c>
      <c r="M14">
        <v>6.4300000667572021E-2</v>
      </c>
      <c r="N14">
        <v>0.1116999983787537</v>
      </c>
      <c r="O14">
        <v>0.64679806091510372</v>
      </c>
      <c r="P14">
        <v>0.65730756381964262</v>
      </c>
      <c r="Q14">
        <v>0.81004288057965779</v>
      </c>
      <c r="R14">
        <v>0.81507471243452667</v>
      </c>
      <c r="S14">
        <v>0.82045088793309562</v>
      </c>
      <c r="T14">
        <v>0.82068107298134985</v>
      </c>
      <c r="U14">
        <v>0.8209245720066759</v>
      </c>
      <c r="V14">
        <v>0.8209245720066759</v>
      </c>
    </row>
    <row r="15" spans="1:22" ht="15" customHeight="1" x14ac:dyDescent="0.25">
      <c r="A15" s="123"/>
      <c r="B15" s="3">
        <f t="shared" ref="B15:B22" si="1">B14+1</f>
        <v>11</v>
      </c>
      <c r="C15" s="3" t="s">
        <v>123</v>
      </c>
      <c r="D15" s="3">
        <v>21</v>
      </c>
      <c r="E15" s="3"/>
      <c r="F15" s="3"/>
      <c r="G15">
        <v>1.559999957680702E-2</v>
      </c>
      <c r="H15">
        <v>0.14650000631809229</v>
      </c>
      <c r="I15">
        <v>2.9200000688433651E-2</v>
      </c>
      <c r="J15">
        <v>1.7599999904632568E-2</v>
      </c>
      <c r="K15">
        <v>0.11959999799728389</v>
      </c>
      <c r="L15">
        <v>0.2157000005245209</v>
      </c>
      <c r="M15">
        <v>6.6500000655651093E-2</v>
      </c>
      <c r="N15">
        <v>0.11379999667406079</v>
      </c>
      <c r="O15">
        <v>1.0652050292805639</v>
      </c>
      <c r="P15">
        <v>1.1487039455749339</v>
      </c>
      <c r="Q15">
        <v>1.1975467381259379</v>
      </c>
      <c r="R15">
        <v>1.202984707732637</v>
      </c>
      <c r="S15">
        <v>1.203596276073521</v>
      </c>
      <c r="T15">
        <v>1.2035965163842599</v>
      </c>
      <c r="U15">
        <v>1.203712167419339</v>
      </c>
      <c r="V15">
        <v>1.203712167419339</v>
      </c>
    </row>
    <row r="16" spans="1:22" ht="15" customHeight="1" x14ac:dyDescent="0.25">
      <c r="A16" s="123"/>
      <c r="B16" s="3">
        <f t="shared" si="1"/>
        <v>12</v>
      </c>
      <c r="C16" s="3" t="s">
        <v>27</v>
      </c>
      <c r="D16" s="3">
        <v>13</v>
      </c>
      <c r="E16" s="3"/>
      <c r="F16" s="14"/>
      <c r="G16">
        <v>1.6499999910593029E-2</v>
      </c>
      <c r="H16">
        <v>0.14560000598430631</v>
      </c>
      <c r="I16">
        <v>2.7200000360608101E-2</v>
      </c>
      <c r="J16">
        <v>1.8300000578165051E-2</v>
      </c>
      <c r="K16">
        <v>0.1199000030755997</v>
      </c>
      <c r="L16">
        <v>0.20419999957084661</v>
      </c>
      <c r="M16">
        <v>7.1500003337860107E-2</v>
      </c>
      <c r="N16">
        <v>0.11890000104904171</v>
      </c>
      <c r="O16">
        <v>0.85019428275908637</v>
      </c>
      <c r="P16">
        <v>0.91458433608281775</v>
      </c>
      <c r="Q16">
        <v>1.0020775101279871</v>
      </c>
      <c r="R16">
        <v>1.008467691790744</v>
      </c>
      <c r="S16">
        <v>1.0086694004454839</v>
      </c>
      <c r="T16">
        <v>1.0087456601335829</v>
      </c>
      <c r="U16">
        <v>1.0087765769136321</v>
      </c>
      <c r="V16">
        <v>1.0087765769136321</v>
      </c>
    </row>
    <row r="17" spans="1:22" ht="15" customHeight="1" x14ac:dyDescent="0.25">
      <c r="A17" s="123"/>
      <c r="B17" s="3">
        <f t="shared" si="1"/>
        <v>13</v>
      </c>
      <c r="C17" s="3" t="s">
        <v>17</v>
      </c>
      <c r="D17" s="3">
        <v>9</v>
      </c>
      <c r="E17" s="3"/>
      <c r="F17" s="3"/>
      <c r="G17">
        <v>1.9300000742077831E-2</v>
      </c>
      <c r="H17">
        <v>0.14280000329017639</v>
      </c>
      <c r="I17">
        <v>3.5100001841783517E-2</v>
      </c>
      <c r="J17">
        <v>1.2600000016391281E-2</v>
      </c>
      <c r="K17">
        <v>0.1102000027894974</v>
      </c>
      <c r="L17">
        <v>0.23909999430179599</v>
      </c>
      <c r="M17">
        <v>3.5300001502037048E-2</v>
      </c>
      <c r="N17">
        <v>8.2599997520446777E-2</v>
      </c>
      <c r="O17">
        <v>0.79596282864593193</v>
      </c>
      <c r="P17">
        <v>0.83936248649973977</v>
      </c>
      <c r="Q17">
        <v>0.88060758540153561</v>
      </c>
      <c r="R17">
        <v>0.88985630833243168</v>
      </c>
      <c r="S17">
        <v>0.88987350442260404</v>
      </c>
      <c r="T17">
        <v>0.89371258547113042</v>
      </c>
      <c r="U17">
        <v>0.89384163420554663</v>
      </c>
      <c r="V17">
        <v>0.89384163420554663</v>
      </c>
    </row>
    <row r="18" spans="1:22" ht="15" customHeight="1" x14ac:dyDescent="0.25">
      <c r="A18" s="123"/>
      <c r="B18" s="3">
        <f t="shared" si="1"/>
        <v>14</v>
      </c>
      <c r="C18" s="3" t="s">
        <v>51</v>
      </c>
      <c r="D18" s="3">
        <v>16.5</v>
      </c>
      <c r="E18" s="3"/>
      <c r="F18" s="3"/>
      <c r="G18">
        <v>4.0600001811981201E-2</v>
      </c>
      <c r="H18">
        <v>0.1215000003576279</v>
      </c>
      <c r="I18">
        <v>5.3100001066923141E-2</v>
      </c>
      <c r="J18">
        <v>9.7000002861022949E-3</v>
      </c>
      <c r="K18">
        <v>0.11659999936819079</v>
      </c>
      <c r="L18">
        <v>0.22939999401569369</v>
      </c>
      <c r="M18">
        <v>6.0699999332427979E-2</v>
      </c>
      <c r="N18">
        <v>0.10809999704360961</v>
      </c>
      <c r="O18">
        <v>1.1845469812032801</v>
      </c>
      <c r="P18">
        <v>1.2107071070121129</v>
      </c>
      <c r="Q18">
        <v>1.260347952229999</v>
      </c>
      <c r="R18">
        <v>1.26038107598561</v>
      </c>
      <c r="S18">
        <v>1.260552250605697</v>
      </c>
      <c r="T18">
        <v>1.2606698736263</v>
      </c>
      <c r="U18">
        <v>1.2606774978461761</v>
      </c>
      <c r="V18">
        <v>1.2606774978461761</v>
      </c>
    </row>
    <row r="19" spans="1:22" ht="15" customHeight="1" x14ac:dyDescent="0.25">
      <c r="A19" s="123"/>
      <c r="B19" s="3">
        <f t="shared" si="1"/>
        <v>15</v>
      </c>
      <c r="C19" s="3" t="s">
        <v>71</v>
      </c>
      <c r="D19" s="3">
        <v>12.5</v>
      </c>
      <c r="E19" s="3"/>
      <c r="F19" s="3"/>
      <c r="G19">
        <v>4.0600001811981201E-2</v>
      </c>
      <c r="H19">
        <v>0.1215000003576279</v>
      </c>
      <c r="I19">
        <v>5.5700000375509262E-2</v>
      </c>
      <c r="J19">
        <v>1.2600000016391281E-2</v>
      </c>
      <c r="K19">
        <v>0.14229999482631681</v>
      </c>
      <c r="L19">
        <v>0.17820000648498541</v>
      </c>
      <c r="M19">
        <v>7.2300001978874207E-2</v>
      </c>
      <c r="N19">
        <v>0.11969999969005581</v>
      </c>
      <c r="O19">
        <v>1.290273847743113</v>
      </c>
      <c r="P19">
        <v>1.3293818583410879</v>
      </c>
      <c r="Q19">
        <v>1.4140272218675709</v>
      </c>
      <c r="R19">
        <v>1.4141328766549781</v>
      </c>
      <c r="S19">
        <v>1.414322447949506</v>
      </c>
      <c r="T19">
        <v>1.415578056732514</v>
      </c>
      <c r="U19">
        <v>1.4155888861829451</v>
      </c>
      <c r="V19">
        <v>1.4155888861829451</v>
      </c>
    </row>
    <row r="20" spans="1:22" ht="15" customHeight="1" x14ac:dyDescent="0.25">
      <c r="A20" s="123"/>
      <c r="B20" s="3">
        <f t="shared" si="1"/>
        <v>16</v>
      </c>
      <c r="C20" s="3" t="s">
        <v>141</v>
      </c>
      <c r="D20" s="3">
        <v>9.5</v>
      </c>
      <c r="E20" s="3"/>
      <c r="F20" s="3"/>
      <c r="G20">
        <v>3.9599999785423279E-2</v>
      </c>
      <c r="H20">
        <v>0.1225000023841858</v>
      </c>
      <c r="I20">
        <v>5.3500000387430191E-2</v>
      </c>
      <c r="J20">
        <v>1.0599999688565729E-2</v>
      </c>
      <c r="K20">
        <v>0.12530000507831571</v>
      </c>
      <c r="L20">
        <v>0.28349998593330378</v>
      </c>
      <c r="M20">
        <v>4.5200001448392868E-2</v>
      </c>
      <c r="N20">
        <v>9.2699997127056122E-2</v>
      </c>
      <c r="O20">
        <v>1.085678940028874</v>
      </c>
      <c r="P20">
        <v>1.112758054820729</v>
      </c>
      <c r="Q20">
        <v>1.1364073622390729</v>
      </c>
      <c r="R20">
        <v>1.1377614630427331</v>
      </c>
      <c r="S20">
        <v>1.1392631831594631</v>
      </c>
      <c r="T20">
        <v>1.1394163570687901</v>
      </c>
      <c r="U20">
        <v>1.1394204680542319</v>
      </c>
      <c r="V20">
        <v>1.1394204680542319</v>
      </c>
    </row>
    <row r="21" spans="1:22" ht="15" customHeight="1" x14ac:dyDescent="0.25">
      <c r="A21" s="123"/>
      <c r="B21" s="3">
        <f t="shared" si="1"/>
        <v>17</v>
      </c>
      <c r="C21" s="3" t="s">
        <v>57</v>
      </c>
      <c r="D21" s="3">
        <v>11.5</v>
      </c>
      <c r="E21" s="3"/>
      <c r="F21" s="3"/>
      <c r="G21">
        <v>3.6600001156330109E-2</v>
      </c>
      <c r="H21">
        <v>0.12549999356269839</v>
      </c>
      <c r="I21">
        <v>6.2199998646974557E-2</v>
      </c>
      <c r="J21">
        <v>2.0999999716877941E-2</v>
      </c>
      <c r="K21">
        <v>0.1488000005483627</v>
      </c>
      <c r="L21">
        <v>0.3174000084400177</v>
      </c>
      <c r="M21">
        <v>4.6000000089406967E-2</v>
      </c>
      <c r="N21">
        <v>9.3199998140335083E-2</v>
      </c>
      <c r="O21">
        <v>1.002614832472901</v>
      </c>
      <c r="P21">
        <v>1.0234763809186589</v>
      </c>
      <c r="Q21">
        <v>1.048484295683292</v>
      </c>
      <c r="R21">
        <v>1.0584736864266231</v>
      </c>
      <c r="S21">
        <v>1.0586046608399</v>
      </c>
      <c r="T21">
        <v>1.0587210901915061</v>
      </c>
      <c r="U21">
        <v>1.0587494114052129</v>
      </c>
      <c r="V21">
        <v>1.0587494114052129</v>
      </c>
    </row>
    <row r="22" spans="1:22" ht="15" customHeight="1" x14ac:dyDescent="0.25">
      <c r="A22" s="123"/>
      <c r="B22" s="3">
        <f t="shared" si="1"/>
        <v>18</v>
      </c>
      <c r="C22" s="3" t="s">
        <v>52</v>
      </c>
      <c r="D22" s="3">
        <v>4.5</v>
      </c>
      <c r="E22" s="3"/>
      <c r="F22" s="3"/>
      <c r="G22">
        <v>4.050000011920929E-2</v>
      </c>
      <c r="H22">
        <v>0.12160000205039979</v>
      </c>
      <c r="I22">
        <v>5.3100001066923141E-2</v>
      </c>
      <c r="J22">
        <v>9.6000004559755325E-3</v>
      </c>
      <c r="K22">
        <v>0.13750000298023221</v>
      </c>
      <c r="L22">
        <v>0.3075999915599823</v>
      </c>
      <c r="M22">
        <v>4.6599999070167542E-2</v>
      </c>
      <c r="N22">
        <v>9.3999996781349182E-2</v>
      </c>
      <c r="O22">
        <v>1.0812977415754901</v>
      </c>
      <c r="P22">
        <v>1.114931399775674</v>
      </c>
      <c r="Q22">
        <v>1.1320492467349501</v>
      </c>
      <c r="R22">
        <v>1.1331937601947411</v>
      </c>
      <c r="S22">
        <v>1.137211992317682</v>
      </c>
      <c r="T22">
        <v>1.1372772173992249</v>
      </c>
      <c r="U22">
        <v>1.137448371999525</v>
      </c>
      <c r="V22">
        <v>1.137448371999525</v>
      </c>
    </row>
    <row r="23" spans="1:22" ht="15" customHeight="1" x14ac:dyDescent="0.25">
      <c r="A23" s="119"/>
      <c r="B23" s="120"/>
      <c r="C23" s="120"/>
      <c r="D23" s="121"/>
      <c r="E23" s="4" t="s">
        <v>63</v>
      </c>
      <c r="F23" s="4"/>
    </row>
    <row r="24" spans="1:22" ht="15" customHeight="1" x14ac:dyDescent="0.25">
      <c r="A24" s="122" t="s">
        <v>152</v>
      </c>
      <c r="B24" s="3">
        <f>B22+1</f>
        <v>19</v>
      </c>
      <c r="C24" s="3" t="s">
        <v>113</v>
      </c>
      <c r="D24" s="3">
        <v>10</v>
      </c>
      <c r="E24" s="3"/>
      <c r="F24" s="3"/>
      <c r="G24">
        <v>2.9200000688433651E-2</v>
      </c>
      <c r="H24">
        <v>0.1328999996185303</v>
      </c>
      <c r="I24">
        <v>4.7100000083446503E-2</v>
      </c>
      <c r="J24">
        <v>8.7000001221895218E-3</v>
      </c>
      <c r="K24">
        <v>0.17440000176429751</v>
      </c>
      <c r="L24">
        <v>0.37029999494552612</v>
      </c>
      <c r="M24">
        <v>1.9300000742077831E-2</v>
      </c>
      <c r="N24">
        <v>6.1400000005960458E-2</v>
      </c>
      <c r="O24">
        <v>1.0674321530480699</v>
      </c>
      <c r="P24">
        <v>1.100438425570385</v>
      </c>
      <c r="Q24">
        <v>1.1016650051628809</v>
      </c>
      <c r="R24">
        <v>1.116932803196877</v>
      </c>
      <c r="S24">
        <v>1.1188888292418679</v>
      </c>
      <c r="T24">
        <v>1.119109101786063</v>
      </c>
      <c r="U24">
        <v>1.1191426935766831</v>
      </c>
      <c r="V24">
        <v>1.1191426935766831</v>
      </c>
    </row>
    <row r="25" spans="1:22" ht="15" customHeight="1" x14ac:dyDescent="0.25">
      <c r="A25" s="123"/>
      <c r="B25" s="3">
        <f t="shared" ref="B25:B32" si="2">B24+1</f>
        <v>20</v>
      </c>
      <c r="C25" s="3" t="s">
        <v>79</v>
      </c>
      <c r="D25" s="3">
        <v>3.5</v>
      </c>
      <c r="E25" s="3"/>
      <c r="F25" s="3"/>
      <c r="G25">
        <v>4.179999977350235E-2</v>
      </c>
      <c r="H25">
        <v>0.12030000239610671</v>
      </c>
      <c r="I25">
        <v>5.8499999344348907E-2</v>
      </c>
      <c r="J25">
        <v>1.549999974668026E-2</v>
      </c>
      <c r="K25">
        <v>0.22110000252723691</v>
      </c>
      <c r="L25">
        <v>0.40659999847412109</v>
      </c>
      <c r="M25">
        <v>3.2400000840425491E-2</v>
      </c>
      <c r="N25">
        <v>7.9700000584125519E-2</v>
      </c>
      <c r="O25">
        <v>1.158288947951067</v>
      </c>
      <c r="P25">
        <v>1.1779386427022229</v>
      </c>
      <c r="Q25">
        <v>1.179357339563873</v>
      </c>
      <c r="R25">
        <v>1.205977241048388</v>
      </c>
      <c r="S25">
        <v>1.2152079471096211</v>
      </c>
      <c r="T25">
        <v>1.215579771490213</v>
      </c>
      <c r="U25">
        <v>1.2156511910201619</v>
      </c>
      <c r="V25">
        <v>1.2156511910201619</v>
      </c>
    </row>
    <row r="26" spans="1:22" ht="15" customHeight="1" x14ac:dyDescent="0.25">
      <c r="A26" s="123"/>
      <c r="B26" s="3">
        <f t="shared" si="2"/>
        <v>21</v>
      </c>
      <c r="C26" s="3" t="s">
        <v>20</v>
      </c>
      <c r="D26" s="3">
        <v>14</v>
      </c>
      <c r="E26" s="3"/>
      <c r="F26" s="3"/>
      <c r="G26">
        <v>1.1400000192224979E-2</v>
      </c>
      <c r="H26">
        <v>0.15070000290870669</v>
      </c>
      <c r="I26">
        <v>1.7300000414252281E-2</v>
      </c>
      <c r="J26">
        <v>2.7100000530481339E-2</v>
      </c>
      <c r="K26">
        <v>0.18799999356269839</v>
      </c>
      <c r="L26">
        <v>0.35699999332427979</v>
      </c>
      <c r="M26">
        <v>4.1099999099969857E-2</v>
      </c>
      <c r="N26">
        <v>8.7300002574920654E-2</v>
      </c>
      <c r="O26">
        <v>1.082591413628825</v>
      </c>
      <c r="P26">
        <v>1.111943806127317</v>
      </c>
      <c r="Q26">
        <v>1.1150507864529779</v>
      </c>
      <c r="R26">
        <v>1.171343224982033</v>
      </c>
      <c r="S26">
        <v>1.174747618566067</v>
      </c>
      <c r="T26">
        <v>1.176912069582267</v>
      </c>
      <c r="U26">
        <v>1.1769120701361671</v>
      </c>
      <c r="V26">
        <v>1.1769120701361671</v>
      </c>
    </row>
    <row r="27" spans="1:22" ht="15" customHeight="1" x14ac:dyDescent="0.25">
      <c r="A27" s="123"/>
      <c r="B27" s="3">
        <f t="shared" si="2"/>
        <v>22</v>
      </c>
      <c r="C27" s="3" t="s">
        <v>25</v>
      </c>
      <c r="D27" s="3">
        <v>2.5</v>
      </c>
      <c r="E27" s="3"/>
      <c r="F27" s="3"/>
      <c r="G27">
        <v>2.2600000724196431E-2</v>
      </c>
      <c r="H27">
        <v>0.1395999938249588</v>
      </c>
      <c r="I27">
        <v>4.4300001114606857E-2</v>
      </c>
      <c r="J27">
        <v>1.1400000192224979E-2</v>
      </c>
      <c r="K27">
        <v>0.16439999639987951</v>
      </c>
      <c r="L27">
        <v>0.34259998798370361</v>
      </c>
      <c r="M27">
        <v>3.189999982714653E-2</v>
      </c>
      <c r="N27">
        <v>7.6099999248981476E-2</v>
      </c>
      <c r="O27">
        <v>1.208922620144133</v>
      </c>
      <c r="P27">
        <v>1.2311746377764681</v>
      </c>
      <c r="Q27">
        <v>1.231382976388866</v>
      </c>
      <c r="R27">
        <v>1.2571611503465701</v>
      </c>
      <c r="S27">
        <v>1.257364493358845</v>
      </c>
      <c r="T27">
        <v>1.2573690121709631</v>
      </c>
      <c r="U27">
        <v>1.2574132394784689</v>
      </c>
      <c r="V27">
        <v>1.2574132394784689</v>
      </c>
    </row>
    <row r="28" spans="1:22" ht="15" customHeight="1" x14ac:dyDescent="0.25">
      <c r="A28" s="123"/>
      <c r="B28" s="3">
        <f t="shared" si="2"/>
        <v>23</v>
      </c>
      <c r="C28" s="3" t="s">
        <v>36</v>
      </c>
      <c r="D28" s="3">
        <v>12</v>
      </c>
      <c r="E28" s="3"/>
      <c r="F28" s="3"/>
      <c r="G28">
        <v>8.9000001549720764E-2</v>
      </c>
      <c r="H28">
        <v>7.2999998927116394E-2</v>
      </c>
      <c r="I28">
        <v>0.1125999987125397</v>
      </c>
      <c r="J28">
        <v>6.8800002336502075E-2</v>
      </c>
      <c r="K28">
        <v>0.197500005364418</v>
      </c>
      <c r="L28">
        <v>0.38780000805854797</v>
      </c>
      <c r="M28">
        <v>2.9500000178813931E-2</v>
      </c>
      <c r="N28">
        <v>7.6700001955032349E-2</v>
      </c>
      <c r="O28">
        <v>1.8986678706743929</v>
      </c>
      <c r="P28">
        <v>1.8992037140009459</v>
      </c>
      <c r="Q28">
        <v>1.9006686045673991</v>
      </c>
      <c r="R28">
        <v>1.9007439678321529</v>
      </c>
      <c r="S28">
        <v>1.9047470872102359</v>
      </c>
      <c r="T28">
        <v>1.9047994975085401</v>
      </c>
      <c r="U28">
        <v>1.9048034582986251</v>
      </c>
      <c r="V28">
        <v>1.9048034582986251</v>
      </c>
    </row>
    <row r="29" spans="1:22" ht="15" customHeight="1" x14ac:dyDescent="0.25">
      <c r="A29" s="123"/>
      <c r="B29" s="3">
        <f t="shared" si="2"/>
        <v>24</v>
      </c>
      <c r="C29" s="3" t="s">
        <v>25</v>
      </c>
      <c r="D29" s="3">
        <v>43</v>
      </c>
      <c r="E29" s="3"/>
      <c r="F29" s="3"/>
      <c r="G29">
        <v>7.4100002646446228E-2</v>
      </c>
      <c r="H29">
        <v>8.789999783039093E-2</v>
      </c>
      <c r="I29">
        <v>9.4700001180171967E-2</v>
      </c>
      <c r="J29">
        <v>5.0999999046325677E-2</v>
      </c>
      <c r="K29">
        <v>0.19349999725818631</v>
      </c>
      <c r="L29">
        <v>0.37389999628067022</v>
      </c>
      <c r="M29">
        <v>4.479999840259552E-2</v>
      </c>
      <c r="N29">
        <v>9.1499999165534973E-2</v>
      </c>
      <c r="O29">
        <v>1.8077922296198039</v>
      </c>
      <c r="P29">
        <v>1.8077931998243519</v>
      </c>
      <c r="Q29">
        <v>1.810361014487194</v>
      </c>
      <c r="R29">
        <v>1.8120020784582569</v>
      </c>
      <c r="S29">
        <v>1.813509702621436</v>
      </c>
      <c r="T29">
        <v>1.8141080215612171</v>
      </c>
      <c r="U29">
        <v>1.8141099531357849</v>
      </c>
      <c r="V29">
        <v>1.8141099531357849</v>
      </c>
    </row>
    <row r="30" spans="1:22" ht="15" customHeight="1" x14ac:dyDescent="0.25">
      <c r="A30" s="123"/>
      <c r="B30" s="3">
        <f t="shared" si="2"/>
        <v>25</v>
      </c>
      <c r="C30" s="3" t="s">
        <v>168</v>
      </c>
      <c r="D30" s="3">
        <v>16</v>
      </c>
      <c r="E30" s="3"/>
      <c r="F30" s="3"/>
      <c r="G30">
        <v>3.5500001162290573E-2</v>
      </c>
      <c r="H30">
        <v>0.12649999558925629</v>
      </c>
      <c r="I30">
        <v>7.4199996888637543E-2</v>
      </c>
      <c r="J30">
        <v>3.4299999475479133E-2</v>
      </c>
      <c r="K30">
        <v>0.1555999964475632</v>
      </c>
      <c r="L30">
        <v>0.36140000820159912</v>
      </c>
      <c r="M30">
        <v>2.3499999195337299E-2</v>
      </c>
      <c r="N30">
        <v>6.759999692440033E-2</v>
      </c>
      <c r="O30">
        <v>1.235689234155096</v>
      </c>
      <c r="P30">
        <v>1.2492844835477459</v>
      </c>
      <c r="Q30">
        <v>1.2524850063706301</v>
      </c>
      <c r="R30">
        <v>1.2602981367967809</v>
      </c>
      <c r="S30">
        <v>1.2666130861869429</v>
      </c>
      <c r="T30">
        <v>1.266632275731701</v>
      </c>
      <c r="U30">
        <v>1.266632325277447</v>
      </c>
      <c r="V30">
        <v>1.266632325277447</v>
      </c>
    </row>
    <row r="31" spans="1:22" ht="15" customHeight="1" x14ac:dyDescent="0.25">
      <c r="A31" s="123"/>
      <c r="B31" s="3">
        <f t="shared" si="2"/>
        <v>26</v>
      </c>
      <c r="C31" s="3" t="s">
        <v>148</v>
      </c>
      <c r="D31" s="3">
        <v>10</v>
      </c>
      <c r="E31" s="3"/>
      <c r="F31" s="3"/>
      <c r="G31">
        <v>6.8099997937679291E-2</v>
      </c>
      <c r="H31">
        <v>9.3900002539157867E-2</v>
      </c>
      <c r="I31">
        <v>8.3300001919269562E-2</v>
      </c>
      <c r="J31">
        <v>3.9500001817941673E-2</v>
      </c>
      <c r="K31">
        <v>0.14440000057220459</v>
      </c>
      <c r="L31">
        <v>0.32879999279975891</v>
      </c>
      <c r="M31">
        <v>4.5099999755620963E-2</v>
      </c>
      <c r="N31">
        <v>9.2000000178813934E-2</v>
      </c>
      <c r="O31">
        <v>1.624529068195697</v>
      </c>
      <c r="P31">
        <v>1.625910238982438</v>
      </c>
      <c r="Q31">
        <v>1.6303317672382731</v>
      </c>
      <c r="R31">
        <v>1.630332651601017</v>
      </c>
      <c r="S31">
        <v>1.6308569776171939</v>
      </c>
      <c r="T31">
        <v>1.6319033567051111</v>
      </c>
      <c r="U31">
        <v>1.631910518078096</v>
      </c>
      <c r="V31">
        <v>1.631910518078096</v>
      </c>
    </row>
    <row r="32" spans="1:22" ht="15" customHeight="1" x14ac:dyDescent="0.25">
      <c r="A32" s="123"/>
      <c r="B32" s="3">
        <f t="shared" si="2"/>
        <v>27</v>
      </c>
      <c r="C32" s="3" t="s">
        <v>83</v>
      </c>
      <c r="D32" s="3">
        <v>19</v>
      </c>
      <c r="E32" s="3"/>
      <c r="F32" s="3"/>
      <c r="G32">
        <v>8.659999817609787E-2</v>
      </c>
      <c r="H32">
        <v>7.5499996542930603E-2</v>
      </c>
      <c r="I32">
        <v>0.1121999993920326</v>
      </c>
      <c r="J32">
        <v>6.8599998950958252E-2</v>
      </c>
      <c r="K32">
        <v>0.17010000348091131</v>
      </c>
      <c r="L32">
        <v>0.34729999303817749</v>
      </c>
      <c r="M32">
        <v>4.4500000774860382E-2</v>
      </c>
      <c r="N32">
        <v>9.1499999165534973E-2</v>
      </c>
      <c r="O32">
        <v>1.954076826421064</v>
      </c>
      <c r="P32">
        <v>1.9553726315513851</v>
      </c>
      <c r="Q32">
        <v>1.9607726753153021</v>
      </c>
      <c r="R32">
        <v>1.960785847084789</v>
      </c>
      <c r="S32">
        <v>1.9610098996000189</v>
      </c>
      <c r="T32">
        <v>1.961015767854255</v>
      </c>
      <c r="U32">
        <v>1.9611797109097859</v>
      </c>
      <c r="V32">
        <v>1.9611797109097859</v>
      </c>
    </row>
    <row r="33" spans="1:22" ht="15" customHeight="1" x14ac:dyDescent="0.25">
      <c r="A33" s="119"/>
      <c r="B33" s="120"/>
      <c r="C33" s="120"/>
      <c r="D33" s="121"/>
      <c r="E33" s="4" t="s">
        <v>94</v>
      </c>
      <c r="F33" s="4"/>
    </row>
    <row r="34" spans="1:22" ht="15" customHeight="1" x14ac:dyDescent="0.25">
      <c r="A34" s="122" t="s">
        <v>152</v>
      </c>
      <c r="B34" s="3">
        <f>B32+1</f>
        <v>28</v>
      </c>
      <c r="C34" s="3" t="s">
        <v>71</v>
      </c>
      <c r="D34" s="3">
        <v>13</v>
      </c>
      <c r="E34" s="3"/>
      <c r="F34" s="3"/>
      <c r="G34">
        <v>4.5499999076128013E-2</v>
      </c>
      <c r="H34">
        <v>0.11659999936819079</v>
      </c>
      <c r="I34">
        <v>7.3899999260902405E-2</v>
      </c>
      <c r="J34">
        <v>3.1599998474121087E-2</v>
      </c>
      <c r="K34">
        <v>0.20530000329017639</v>
      </c>
      <c r="L34">
        <v>0.41819998621940607</v>
      </c>
      <c r="M34">
        <v>2.8799999505281448E-2</v>
      </c>
      <c r="N34">
        <v>4.6500001102685928E-2</v>
      </c>
      <c r="O34">
        <v>1.4773569105251361</v>
      </c>
      <c r="P34">
        <v>1.484481312101267</v>
      </c>
      <c r="Q34">
        <v>1.5096476924367139</v>
      </c>
      <c r="R34">
        <v>1.5135166038411489</v>
      </c>
      <c r="S34">
        <v>1.513540513540802</v>
      </c>
      <c r="T34">
        <v>1.5137541971104731</v>
      </c>
      <c r="U34">
        <v>1.513828626046372</v>
      </c>
      <c r="V34">
        <v>1.513828626046372</v>
      </c>
    </row>
    <row r="35" spans="1:22" ht="15" customHeight="1" x14ac:dyDescent="0.25">
      <c r="A35" s="123"/>
      <c r="B35" s="3">
        <f t="shared" ref="B35:B42" si="3">B34+1</f>
        <v>29</v>
      </c>
      <c r="C35" s="3" t="s">
        <v>79</v>
      </c>
      <c r="D35" s="3">
        <v>2</v>
      </c>
      <c r="E35" s="3"/>
      <c r="F35" s="3"/>
      <c r="G35">
        <v>5.5100001394748688E-2</v>
      </c>
      <c r="H35">
        <v>0.1070000007748604</v>
      </c>
      <c r="I35">
        <v>8.9400000870227814E-2</v>
      </c>
      <c r="J35">
        <v>4.6900000423192978E-2</v>
      </c>
      <c r="K35">
        <v>0.223800003528595</v>
      </c>
      <c r="L35">
        <v>0.42669999599456793</v>
      </c>
      <c r="M35">
        <v>2.2600000724196431E-2</v>
      </c>
      <c r="N35">
        <v>5.9300001710653312E-2</v>
      </c>
      <c r="O35">
        <v>1.6105609212256831</v>
      </c>
      <c r="P35">
        <v>1.61752782736079</v>
      </c>
      <c r="Q35">
        <v>1.627238287388636</v>
      </c>
      <c r="R35">
        <v>1.6342860531640671</v>
      </c>
      <c r="S35">
        <v>1.6343438972583679</v>
      </c>
      <c r="T35">
        <v>1.6343795598103681</v>
      </c>
      <c r="U35">
        <v>1.634403634612116</v>
      </c>
      <c r="V35">
        <v>1.634403634612116</v>
      </c>
    </row>
    <row r="36" spans="1:22" ht="15" customHeight="1" x14ac:dyDescent="0.25">
      <c r="A36" s="123"/>
      <c r="B36" s="3">
        <f t="shared" si="3"/>
        <v>30</v>
      </c>
      <c r="C36" s="3" t="s">
        <v>21</v>
      </c>
      <c r="D36" s="3">
        <v>12.5</v>
      </c>
      <c r="E36" s="3"/>
      <c r="F36" s="3"/>
      <c r="G36">
        <v>3.5100001841783517E-2</v>
      </c>
      <c r="H36">
        <v>0.12700000405311579</v>
      </c>
      <c r="I36">
        <v>7.2700001299381256E-2</v>
      </c>
      <c r="J36">
        <v>3.2699998468160629E-2</v>
      </c>
      <c r="K36">
        <v>0.21070000529289251</v>
      </c>
      <c r="L36">
        <v>0.40380001068115229</v>
      </c>
      <c r="M36">
        <v>2.009999938309193E-2</v>
      </c>
      <c r="N36">
        <v>6.679999828338623E-2</v>
      </c>
      <c r="O36">
        <v>1.1155950832175769</v>
      </c>
      <c r="P36">
        <v>1.1178298443397361</v>
      </c>
      <c r="Q36">
        <v>1.1181108444349961</v>
      </c>
      <c r="R36">
        <v>1.164547210781357</v>
      </c>
      <c r="S36">
        <v>1.165735680297749</v>
      </c>
      <c r="T36">
        <v>1.1657418465225391</v>
      </c>
      <c r="U36">
        <v>1.165837000169657</v>
      </c>
      <c r="V36">
        <v>1.165837000169657</v>
      </c>
    </row>
    <row r="37" spans="1:22" ht="15" customHeight="1" x14ac:dyDescent="0.25">
      <c r="A37" s="123"/>
      <c r="B37" s="3">
        <f t="shared" si="3"/>
        <v>31</v>
      </c>
      <c r="C37" s="3" t="s">
        <v>21</v>
      </c>
      <c r="D37" s="3">
        <v>11</v>
      </c>
      <c r="E37" s="3"/>
      <c r="F37" s="3"/>
      <c r="G37">
        <v>2.1600000560283661E-2</v>
      </c>
      <c r="H37">
        <v>0.14049999415874481</v>
      </c>
      <c r="I37">
        <v>5.1399998366832733E-2</v>
      </c>
      <c r="J37">
        <v>1.7300000414252281E-2</v>
      </c>
      <c r="K37">
        <v>0.16179999709129331</v>
      </c>
      <c r="L37">
        <v>0.3677000105381012</v>
      </c>
      <c r="M37">
        <v>1.940000057220459E-2</v>
      </c>
      <c r="N37">
        <v>5.1199998706579208E-2</v>
      </c>
      <c r="O37">
        <v>1.0377445707333941</v>
      </c>
      <c r="P37">
        <v>1.0615969861750949</v>
      </c>
      <c r="Q37">
        <v>1.071462590659052</v>
      </c>
      <c r="R37">
        <v>1.090297155273992</v>
      </c>
      <c r="S37">
        <v>1.091959791512795</v>
      </c>
      <c r="T37">
        <v>1.092833161732548</v>
      </c>
      <c r="U37">
        <v>1.0928483867517911</v>
      </c>
      <c r="V37">
        <v>1.0928483867517911</v>
      </c>
    </row>
    <row r="38" spans="1:22" ht="15" customHeight="1" x14ac:dyDescent="0.25">
      <c r="A38" s="123"/>
      <c r="B38" s="3">
        <f t="shared" si="3"/>
        <v>32</v>
      </c>
      <c r="C38" s="3" t="s">
        <v>45</v>
      </c>
      <c r="D38" s="3">
        <v>17.5</v>
      </c>
      <c r="E38" s="3"/>
      <c r="F38" s="3"/>
      <c r="G38">
        <v>7.890000194311142E-2</v>
      </c>
      <c r="H38">
        <v>8.3099998533725739E-2</v>
      </c>
      <c r="I38">
        <v>0.10710000246763229</v>
      </c>
      <c r="J38">
        <v>6.3500002026557922E-2</v>
      </c>
      <c r="K38">
        <v>0.20340000092983249</v>
      </c>
      <c r="L38">
        <v>0.39890000224113459</v>
      </c>
      <c r="M38">
        <v>1.8500000238418579E-2</v>
      </c>
      <c r="N38">
        <v>6.120000034570694E-2</v>
      </c>
      <c r="O38">
        <v>1.797479787783036</v>
      </c>
      <c r="P38">
        <v>1.8087967415296189</v>
      </c>
      <c r="Q38">
        <v>1.80930064624648</v>
      </c>
      <c r="R38">
        <v>1.8109690680307271</v>
      </c>
      <c r="S38">
        <v>1.8110617707335139</v>
      </c>
      <c r="T38">
        <v>1.811126903347021</v>
      </c>
      <c r="U38">
        <v>1.8111294732408141</v>
      </c>
      <c r="V38">
        <v>1.8111294732408141</v>
      </c>
    </row>
    <row r="39" spans="1:22" ht="15" customHeight="1" x14ac:dyDescent="0.25">
      <c r="A39" s="123"/>
      <c r="B39" s="3">
        <f t="shared" si="3"/>
        <v>33</v>
      </c>
      <c r="C39" s="3">
        <v>3</v>
      </c>
      <c r="D39" s="3">
        <v>8.5</v>
      </c>
      <c r="E39" s="3"/>
      <c r="F39" s="3"/>
      <c r="G39">
        <v>0.101000003516674</v>
      </c>
      <c r="H39">
        <v>6.1000000685453408E-2</v>
      </c>
      <c r="I39">
        <v>0.14730000495910639</v>
      </c>
      <c r="J39">
        <v>0.1039000004529953</v>
      </c>
      <c r="K39">
        <v>0.19850000739097601</v>
      </c>
      <c r="L39">
        <v>0.37709999084472662</v>
      </c>
      <c r="M39">
        <v>3.1500000506639481E-2</v>
      </c>
      <c r="N39">
        <v>7.8400000929832458E-2</v>
      </c>
      <c r="O39">
        <v>2.1937753313888568</v>
      </c>
      <c r="P39">
        <v>2.2240750778910559</v>
      </c>
      <c r="Q39">
        <v>2.2266726002023232</v>
      </c>
      <c r="R39">
        <v>2.227654611971789</v>
      </c>
      <c r="S39">
        <v>2.230121018813104</v>
      </c>
      <c r="T39">
        <v>2.2304535695846992</v>
      </c>
      <c r="U39">
        <v>2.2304538577287101</v>
      </c>
      <c r="V39">
        <v>2.2304538577287101</v>
      </c>
    </row>
    <row r="40" spans="1:22" ht="15" customHeight="1" x14ac:dyDescent="0.25">
      <c r="A40" s="123"/>
      <c r="B40" s="3">
        <f t="shared" si="3"/>
        <v>34</v>
      </c>
      <c r="C40" s="3" t="s">
        <v>88</v>
      </c>
      <c r="D40" s="3">
        <v>17</v>
      </c>
      <c r="E40" s="5"/>
      <c r="F40" s="5"/>
      <c r="G40">
        <v>5.7199999690055847E-2</v>
      </c>
      <c r="H40">
        <v>0.1048000007867813</v>
      </c>
      <c r="I40">
        <v>7.2300001978874207E-2</v>
      </c>
      <c r="J40">
        <v>2.8699999675154689E-2</v>
      </c>
      <c r="K40">
        <v>0.16099999845027921</v>
      </c>
      <c r="L40">
        <v>0.3310999870300293</v>
      </c>
      <c r="M40">
        <v>3.9099998772144318E-2</v>
      </c>
      <c r="N40">
        <v>8.5400000214576721E-2</v>
      </c>
      <c r="O40">
        <v>1.1182829532630081</v>
      </c>
      <c r="P40">
        <v>1.2425435154734981</v>
      </c>
      <c r="Q40">
        <v>1.2698090059911069</v>
      </c>
      <c r="R40">
        <v>1.290316532018708</v>
      </c>
      <c r="S40">
        <v>1.290444058554064</v>
      </c>
      <c r="T40">
        <v>1.2915039421466341</v>
      </c>
      <c r="U40">
        <v>1.29159934545427</v>
      </c>
      <c r="V40">
        <v>1.29159934545427</v>
      </c>
    </row>
    <row r="41" spans="1:22" ht="15" customHeight="1" x14ac:dyDescent="0.25">
      <c r="A41" s="123"/>
      <c r="B41" s="3">
        <f t="shared" si="3"/>
        <v>35</v>
      </c>
      <c r="C41" s="3" t="s">
        <v>96</v>
      </c>
      <c r="D41" s="3">
        <v>14.5</v>
      </c>
      <c r="E41" s="5"/>
      <c r="F41" s="5"/>
      <c r="G41">
        <v>4.010000079870224E-2</v>
      </c>
      <c r="H41">
        <v>0.1218999996781349</v>
      </c>
      <c r="I41">
        <v>7.5699999928474426E-2</v>
      </c>
      <c r="J41">
        <v>3.5000000149011612E-2</v>
      </c>
      <c r="K41">
        <v>0.16490000486373901</v>
      </c>
      <c r="L41">
        <v>0.30529999732971191</v>
      </c>
      <c r="M41">
        <v>4.7899998724460602E-2</v>
      </c>
      <c r="N41">
        <v>9.5200002193450928E-2</v>
      </c>
      <c r="O41">
        <v>1.304673975541127</v>
      </c>
      <c r="P41">
        <v>1.310320863049385</v>
      </c>
      <c r="Q41">
        <v>1.331474745678213</v>
      </c>
      <c r="R41">
        <v>1.3625441508994001</v>
      </c>
      <c r="S41">
        <v>1.372767851868252</v>
      </c>
      <c r="T41">
        <v>1.372767855332911</v>
      </c>
      <c r="U41">
        <v>1.3727850316245049</v>
      </c>
      <c r="V41">
        <v>1.3727850316245049</v>
      </c>
    </row>
    <row r="42" spans="1:22" ht="15" customHeight="1" x14ac:dyDescent="0.25">
      <c r="A42" s="123"/>
      <c r="B42" s="6">
        <f t="shared" si="3"/>
        <v>36</v>
      </c>
      <c r="C42" s="6" t="s">
        <v>91</v>
      </c>
      <c r="D42" s="6">
        <v>13</v>
      </c>
      <c r="E42" s="7"/>
      <c r="F42" s="7"/>
      <c r="G42">
        <v>4.7800000756978989E-2</v>
      </c>
      <c r="H42">
        <v>0.1142000034451485</v>
      </c>
      <c r="I42">
        <v>7.8199997544288635E-2</v>
      </c>
      <c r="J42">
        <v>3.6200001835823059E-2</v>
      </c>
      <c r="K42">
        <v>0.16259999573230741</v>
      </c>
      <c r="L42">
        <v>0.34099999070167542</v>
      </c>
      <c r="M42">
        <v>2.8799999505281448E-2</v>
      </c>
      <c r="N42">
        <v>7.4500001966953278E-2</v>
      </c>
      <c r="O42">
        <v>1.393166077231027</v>
      </c>
      <c r="P42">
        <v>1.3951329769099139</v>
      </c>
      <c r="Q42">
        <v>1.3963655961244681</v>
      </c>
      <c r="R42">
        <v>1.4084236219796109</v>
      </c>
      <c r="S42">
        <v>1.41135720840459</v>
      </c>
      <c r="T42">
        <v>1.4113893362798491</v>
      </c>
      <c r="U42">
        <v>1.4114079129294439</v>
      </c>
      <c r="V42">
        <v>1.4114079129294439</v>
      </c>
    </row>
    <row r="43" spans="1:22" ht="15" customHeight="1" x14ac:dyDescent="0.25">
      <c r="A43" s="119"/>
      <c r="B43" s="120"/>
      <c r="C43" s="120"/>
      <c r="D43" s="121"/>
      <c r="E43" s="4"/>
      <c r="F43" s="8"/>
      <c r="G43" s="9"/>
      <c r="H43" s="10"/>
      <c r="I43" s="10"/>
      <c r="J43" s="10"/>
      <c r="K43" s="10"/>
      <c r="L43" s="10"/>
      <c r="M43" s="10"/>
      <c r="N43" s="11"/>
    </row>
  </sheetData>
  <mergeCells count="15">
    <mergeCell ref="O1:V1"/>
    <mergeCell ref="O2:V2"/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3"/>
  <sheetViews>
    <sheetView zoomScale="60" zoomScaleNormal="60" workbookViewId="0">
      <selection activeCell="B15" sqref="B15"/>
    </sheetView>
  </sheetViews>
  <sheetFormatPr baseColWidth="10" defaultColWidth="8.88671875" defaultRowHeight="13.2" x14ac:dyDescent="0.25"/>
  <cols>
    <col min="1" max="1" width="12.5546875" style="15" bestFit="1" customWidth="1"/>
    <col min="2" max="2" width="18.44140625" style="15" bestFit="1" customWidth="1"/>
    <col min="3" max="3" width="10.6640625" style="15" bestFit="1" customWidth="1"/>
    <col min="4" max="4" width="17.33203125" style="15" bestFit="1" customWidth="1"/>
    <col min="5" max="5" width="25.33203125" style="15" bestFit="1" customWidth="1"/>
    <col min="6" max="6" width="14.77734375" style="15" bestFit="1" customWidth="1"/>
    <col min="7" max="14" width="13.44140625" style="15" bestFit="1" customWidth="1"/>
  </cols>
  <sheetData>
    <row r="1" spans="1:22" ht="17.399999999999999" customHeight="1" x14ac:dyDescent="0.3">
      <c r="G1" s="124" t="s">
        <v>0</v>
      </c>
      <c r="H1" s="125"/>
      <c r="I1" s="125"/>
      <c r="J1" s="125"/>
      <c r="K1" s="125"/>
      <c r="L1" s="125"/>
      <c r="M1" s="125"/>
      <c r="N1" s="126"/>
      <c r="O1" s="117" t="s">
        <v>1</v>
      </c>
      <c r="P1" s="118"/>
      <c r="Q1" s="118"/>
      <c r="R1" s="118"/>
      <c r="S1" s="118"/>
      <c r="T1" s="118"/>
      <c r="U1" s="118"/>
      <c r="V1" s="118"/>
    </row>
    <row r="2" spans="1:22" ht="17.399999999999999" customHeight="1" x14ac:dyDescent="0.3">
      <c r="G2" s="127" t="s">
        <v>2</v>
      </c>
      <c r="H2" s="121"/>
      <c r="I2" s="128" t="s">
        <v>3</v>
      </c>
      <c r="J2" s="121"/>
      <c r="K2" s="128" t="s">
        <v>4</v>
      </c>
      <c r="L2" s="121"/>
      <c r="M2" s="128" t="s">
        <v>5</v>
      </c>
      <c r="N2" s="121"/>
      <c r="O2" s="117" t="s">
        <v>6</v>
      </c>
      <c r="P2" s="118"/>
      <c r="Q2" s="118"/>
      <c r="R2" s="118"/>
      <c r="S2" s="118"/>
      <c r="T2" s="118"/>
      <c r="U2" s="118"/>
      <c r="V2" s="118"/>
    </row>
    <row r="3" spans="1:22" ht="17.399999999999999" customHeight="1" x14ac:dyDescent="0.3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2" t="s">
        <v>13</v>
      </c>
      <c r="H3" s="1" t="s">
        <v>14</v>
      </c>
      <c r="I3" s="1" t="s">
        <v>13</v>
      </c>
      <c r="J3" s="1" t="s">
        <v>14</v>
      </c>
      <c r="K3" s="1" t="s">
        <v>13</v>
      </c>
      <c r="L3" s="1" t="s">
        <v>14</v>
      </c>
      <c r="M3" s="1" t="s">
        <v>13</v>
      </c>
      <c r="N3" s="1" t="s">
        <v>14</v>
      </c>
      <c r="O3" s="16">
        <v>2</v>
      </c>
      <c r="P3" s="16">
        <v>3</v>
      </c>
      <c r="Q3" s="16">
        <v>4</v>
      </c>
      <c r="R3" s="16">
        <v>5</v>
      </c>
      <c r="S3" s="16">
        <v>6</v>
      </c>
      <c r="T3" s="16">
        <v>7</v>
      </c>
      <c r="U3" s="16">
        <v>8</v>
      </c>
      <c r="V3" s="16">
        <v>9</v>
      </c>
    </row>
    <row r="4" spans="1:22" ht="15" customHeight="1" x14ac:dyDescent="0.25">
      <c r="A4" s="122" t="s">
        <v>152</v>
      </c>
      <c r="B4" s="3">
        <v>1</v>
      </c>
      <c r="C4" s="3" t="s">
        <v>36</v>
      </c>
      <c r="D4" s="3">
        <v>13</v>
      </c>
      <c r="E4" s="3"/>
      <c r="F4" s="3"/>
      <c r="G4">
        <v>8.7999999523162842E-2</v>
      </c>
      <c r="H4">
        <v>7.4100002646446228E-2</v>
      </c>
      <c r="I4">
        <v>0.1168000027537346</v>
      </c>
      <c r="J4">
        <v>7.3200002312660217E-2</v>
      </c>
      <c r="K4">
        <v>0.1679999977350235</v>
      </c>
      <c r="L4">
        <v>0.31839999556541437</v>
      </c>
      <c r="M4">
        <v>2.2600000724196431E-2</v>
      </c>
      <c r="N4">
        <v>5.8600001037120819E-2</v>
      </c>
      <c r="O4">
        <v>1.909054160306866</v>
      </c>
      <c r="P4">
        <v>1.941931613632214</v>
      </c>
      <c r="Q4">
        <v>1.9492836934648221</v>
      </c>
      <c r="R4">
        <v>1.954195049288082</v>
      </c>
      <c r="S4">
        <v>1.9569868905097949</v>
      </c>
      <c r="T4">
        <v>1.9587566322481409</v>
      </c>
      <c r="U4">
        <v>1.9588916498311739</v>
      </c>
      <c r="V4">
        <v>1.9588916498311739</v>
      </c>
    </row>
    <row r="5" spans="1:22" ht="15" customHeight="1" x14ac:dyDescent="0.25">
      <c r="A5" s="123"/>
      <c r="B5" s="3">
        <f t="shared" ref="B5:B12" si="0">B4+1</f>
        <v>2</v>
      </c>
      <c r="C5" s="13" t="s">
        <v>17</v>
      </c>
      <c r="D5" s="3">
        <v>4</v>
      </c>
      <c r="E5" s="3"/>
      <c r="F5" s="3"/>
      <c r="G5">
        <v>6.379999965429306E-2</v>
      </c>
      <c r="H5">
        <v>9.830000251531601E-2</v>
      </c>
      <c r="I5">
        <v>9.1300003230571747E-2</v>
      </c>
      <c r="J5">
        <v>4.8000000417232513E-2</v>
      </c>
      <c r="K5">
        <v>0.17010000348091131</v>
      </c>
      <c r="L5">
        <v>0.3375999927520752</v>
      </c>
      <c r="M5">
        <v>2.8500000014901161E-2</v>
      </c>
      <c r="N5">
        <v>6.6899999976158142E-2</v>
      </c>
      <c r="O5">
        <v>1.4852000050312459</v>
      </c>
      <c r="P5">
        <v>1.5460462766836951</v>
      </c>
      <c r="Q5">
        <v>1.5529634205818801</v>
      </c>
      <c r="R5">
        <v>1.5634832611184339</v>
      </c>
      <c r="S5">
        <v>1.5670467582016661</v>
      </c>
      <c r="T5">
        <v>1.5671297203560961</v>
      </c>
      <c r="U5">
        <v>1.5671548697748889</v>
      </c>
      <c r="V5">
        <v>1.5671548697748889</v>
      </c>
    </row>
    <row r="6" spans="1:22" ht="15" customHeight="1" x14ac:dyDescent="0.25">
      <c r="A6" s="123"/>
      <c r="B6" s="3">
        <f t="shared" si="0"/>
        <v>3</v>
      </c>
      <c r="C6" s="3" t="s">
        <v>50</v>
      </c>
      <c r="D6" s="3">
        <v>0.5</v>
      </c>
      <c r="E6" s="3"/>
      <c r="F6" s="3"/>
      <c r="G6">
        <v>8.9900001883506775E-2</v>
      </c>
      <c r="H6">
        <v>7.2300001978874207E-2</v>
      </c>
      <c r="I6">
        <v>9.7999997437000275E-2</v>
      </c>
      <c r="J6">
        <v>5.4200001060962677E-2</v>
      </c>
      <c r="K6">
        <v>0.25609999895095831</v>
      </c>
      <c r="L6">
        <v>0.44380000233650208</v>
      </c>
      <c r="M6">
        <v>2.0500000566244129E-2</v>
      </c>
      <c r="N6">
        <v>5.4000001400709152E-2</v>
      </c>
      <c r="O6">
        <v>1.862263630389257</v>
      </c>
      <c r="P6">
        <v>1.903397357166412</v>
      </c>
      <c r="Q6">
        <v>1.904905466903259</v>
      </c>
      <c r="R6">
        <v>1.9116360327539379</v>
      </c>
      <c r="S6">
        <v>1.915681022959135</v>
      </c>
      <c r="T6">
        <v>1.915998961926187</v>
      </c>
      <c r="U6">
        <v>1.9160197841372359</v>
      </c>
      <c r="V6">
        <v>1.9160197841372359</v>
      </c>
    </row>
    <row r="7" spans="1:22" ht="15" customHeight="1" x14ac:dyDescent="0.25">
      <c r="A7" s="123"/>
      <c r="B7" s="3">
        <f t="shared" si="0"/>
        <v>4</v>
      </c>
      <c r="C7" s="3" t="s">
        <v>36</v>
      </c>
      <c r="D7" s="3">
        <v>14</v>
      </c>
      <c r="E7" s="3"/>
      <c r="F7" s="3" t="s">
        <v>132</v>
      </c>
      <c r="G7">
        <v>0.1125999987125397</v>
      </c>
      <c r="H7">
        <v>4.9400001764297492E-2</v>
      </c>
      <c r="I7">
        <v>0.14509999752044681</v>
      </c>
      <c r="J7">
        <v>0.10130000114440919</v>
      </c>
      <c r="K7">
        <v>0.15430000424385071</v>
      </c>
      <c r="L7">
        <v>0.32609999179840088</v>
      </c>
      <c r="M7">
        <v>3.8199998438358307E-2</v>
      </c>
      <c r="N7">
        <v>8.5199996829032898E-2</v>
      </c>
      <c r="O7">
        <v>2.31227959021576</v>
      </c>
      <c r="P7">
        <v>2.317686814120087</v>
      </c>
      <c r="Q7">
        <v>2.318465468595964</v>
      </c>
      <c r="R7">
        <v>2.318685529489215</v>
      </c>
      <c r="S7">
        <v>2.319474418312351</v>
      </c>
      <c r="T7">
        <v>2.3210767478809711</v>
      </c>
      <c r="U7">
        <v>2.3210970427829101</v>
      </c>
      <c r="V7">
        <v>2.3210970427829101</v>
      </c>
    </row>
    <row r="8" spans="1:22" ht="15" customHeight="1" x14ac:dyDescent="0.25">
      <c r="A8" s="123"/>
      <c r="B8" s="3">
        <f t="shared" si="0"/>
        <v>5</v>
      </c>
      <c r="C8" s="3" t="s">
        <v>27</v>
      </c>
      <c r="D8" s="3">
        <v>12</v>
      </c>
      <c r="E8" s="3"/>
      <c r="F8" s="3"/>
      <c r="G8">
        <v>6.1500001698732383E-2</v>
      </c>
      <c r="H8">
        <v>0.1018999963998795</v>
      </c>
      <c r="I8">
        <v>0.13429999351501459</v>
      </c>
      <c r="J8">
        <v>9.2399999499320984E-2</v>
      </c>
      <c r="K8">
        <v>0.17540000379085541</v>
      </c>
      <c r="L8">
        <v>0.33199998736381531</v>
      </c>
      <c r="M8">
        <v>6.3000001013278961E-2</v>
      </c>
      <c r="N8">
        <v>0.1102999970316887</v>
      </c>
      <c r="O8">
        <v>1.745336592344604</v>
      </c>
      <c r="P8">
        <v>1.749199150930689</v>
      </c>
      <c r="Q8">
        <v>1.795525482618922</v>
      </c>
      <c r="R8">
        <v>1.8190094382733</v>
      </c>
      <c r="S8">
        <v>1.8253575602223251</v>
      </c>
      <c r="T8">
        <v>1.825670727467978</v>
      </c>
      <c r="U8">
        <v>1.827442787278752</v>
      </c>
      <c r="V8">
        <v>1.827442787278752</v>
      </c>
    </row>
    <row r="9" spans="1:22" ht="15" customHeight="1" x14ac:dyDescent="0.25">
      <c r="A9" s="123"/>
      <c r="B9" s="3">
        <f t="shared" si="0"/>
        <v>6</v>
      </c>
      <c r="C9" s="3" t="s">
        <v>21</v>
      </c>
      <c r="D9" s="3">
        <v>11</v>
      </c>
      <c r="E9" s="3"/>
      <c r="F9" s="3"/>
      <c r="G9">
        <v>6.7699998617172241E-2</v>
      </c>
      <c r="H9">
        <v>9.4300001859664917E-2</v>
      </c>
      <c r="I9">
        <v>0.10710000246763229</v>
      </c>
      <c r="J9">
        <v>6.419999897480011E-2</v>
      </c>
      <c r="K9">
        <v>0.2257000058889389</v>
      </c>
      <c r="L9">
        <v>0.39440000057220459</v>
      </c>
      <c r="M9">
        <v>4.2199999094009399E-2</v>
      </c>
      <c r="N9">
        <v>8.959999680519104E-2</v>
      </c>
      <c r="O9">
        <v>1.6609731910180709</v>
      </c>
      <c r="P9">
        <v>1.660973266255412</v>
      </c>
      <c r="Q9">
        <v>1.714889209198867</v>
      </c>
      <c r="R9">
        <v>1.7157703085663309</v>
      </c>
      <c r="S9">
        <v>1.715883951651564</v>
      </c>
      <c r="T9">
        <v>1.7162132883671659</v>
      </c>
      <c r="U9">
        <v>1.7162427418715589</v>
      </c>
      <c r="V9">
        <v>1.7162427418715589</v>
      </c>
    </row>
    <row r="10" spans="1:22" ht="15" customHeight="1" x14ac:dyDescent="0.25">
      <c r="A10" s="123"/>
      <c r="B10" s="3">
        <f t="shared" si="0"/>
        <v>7</v>
      </c>
      <c r="C10" s="3" t="s">
        <v>42</v>
      </c>
      <c r="D10" s="3">
        <v>27</v>
      </c>
      <c r="E10" s="3"/>
      <c r="F10" s="3"/>
      <c r="G10">
        <v>4.9100000411272049E-2</v>
      </c>
      <c r="H10">
        <v>0.1128999963402748</v>
      </c>
      <c r="I10">
        <v>7.4199996888637543E-2</v>
      </c>
      <c r="J10">
        <v>3.1599998474121087E-2</v>
      </c>
      <c r="K10">
        <v>0.16769999265670779</v>
      </c>
      <c r="L10">
        <v>0.30680000782012939</v>
      </c>
      <c r="M10">
        <v>5.2099999040365219E-2</v>
      </c>
      <c r="N10">
        <v>9.8600000143051147E-2</v>
      </c>
      <c r="O10">
        <v>1.287023415436271</v>
      </c>
      <c r="P10">
        <v>1.303177594843375</v>
      </c>
      <c r="Q10">
        <v>1.3142854595059641</v>
      </c>
      <c r="R10">
        <v>1.318201769605303</v>
      </c>
      <c r="S10">
        <v>1.3232039678687211</v>
      </c>
      <c r="T10">
        <v>1.3240029700950591</v>
      </c>
      <c r="U10">
        <v>1.324043439688132</v>
      </c>
      <c r="V10">
        <v>1.324043439688132</v>
      </c>
    </row>
    <row r="11" spans="1:22" ht="15" customHeight="1" x14ac:dyDescent="0.25">
      <c r="A11" s="123"/>
      <c r="B11" s="3">
        <f t="shared" si="0"/>
        <v>8</v>
      </c>
      <c r="C11" s="3" t="s">
        <v>18</v>
      </c>
      <c r="D11" s="3">
        <v>16</v>
      </c>
      <c r="E11" s="3"/>
      <c r="F11" s="3"/>
      <c r="G11">
        <v>4.7100000083446503E-2</v>
      </c>
      <c r="H11">
        <v>0.11500000208616259</v>
      </c>
      <c r="I11">
        <v>9.5899999141693115E-2</v>
      </c>
      <c r="J11">
        <v>5.5199999362230301E-2</v>
      </c>
      <c r="K11">
        <v>0.21979999542236331</v>
      </c>
      <c r="L11">
        <v>0.4050000011920929</v>
      </c>
      <c r="M11">
        <v>2.3900000378489491E-2</v>
      </c>
      <c r="N11">
        <v>7.0900000631809235E-2</v>
      </c>
      <c r="O11">
        <v>1.3109587893253269</v>
      </c>
      <c r="P11">
        <v>1.316307544026649</v>
      </c>
      <c r="Q11">
        <v>1.392472497933585</v>
      </c>
      <c r="R11">
        <v>1.400030806928926</v>
      </c>
      <c r="S11">
        <v>1.4030954153651469</v>
      </c>
      <c r="T11">
        <v>1.40435278125706</v>
      </c>
      <c r="U11">
        <v>1.4048819872644329</v>
      </c>
      <c r="V11">
        <v>1.4048819872644329</v>
      </c>
    </row>
    <row r="12" spans="1:22" ht="15" customHeight="1" x14ac:dyDescent="0.25">
      <c r="A12" s="123"/>
      <c r="B12" s="3">
        <f t="shared" si="0"/>
        <v>9</v>
      </c>
      <c r="C12" s="3" t="s">
        <v>47</v>
      </c>
      <c r="D12" s="3">
        <v>5.5</v>
      </c>
      <c r="E12" s="3"/>
      <c r="F12" s="3" t="s">
        <v>171</v>
      </c>
      <c r="G12">
        <v>8.8799998164176941E-2</v>
      </c>
      <c r="H12">
        <v>7.3200002312660217E-2</v>
      </c>
      <c r="I12">
        <v>0.1257999986410141</v>
      </c>
      <c r="J12">
        <v>8.2400001585483551E-2</v>
      </c>
      <c r="K12">
        <v>0.19900000095367429</v>
      </c>
      <c r="L12">
        <v>0.38119998574256903</v>
      </c>
      <c r="M12">
        <v>2.899999916553497E-2</v>
      </c>
      <c r="N12">
        <v>6.7500002682209015E-2</v>
      </c>
      <c r="O12">
        <v>1.973464050159125</v>
      </c>
      <c r="P12">
        <v>2.0076222407156852</v>
      </c>
      <c r="Q12">
        <v>2.008927095544625</v>
      </c>
      <c r="R12">
        <v>2.0121125882244799</v>
      </c>
      <c r="S12">
        <v>2.0121321562044892</v>
      </c>
      <c r="T12">
        <v>2.012339422458358</v>
      </c>
      <c r="U12">
        <v>2.0124542773307761</v>
      </c>
      <c r="V12">
        <v>2.0124542773307761</v>
      </c>
    </row>
    <row r="13" spans="1:22" ht="15" customHeight="1" x14ac:dyDescent="0.25">
      <c r="A13" s="119"/>
      <c r="B13" s="120"/>
      <c r="C13" s="120"/>
      <c r="D13" s="121"/>
      <c r="E13" s="4" t="s">
        <v>163</v>
      </c>
      <c r="F13" s="4"/>
    </row>
    <row r="14" spans="1:22" ht="15" customHeight="1" x14ac:dyDescent="0.25">
      <c r="A14" s="122" t="s">
        <v>152</v>
      </c>
      <c r="B14" s="3">
        <f>B12+1</f>
        <v>10</v>
      </c>
      <c r="C14" s="3" t="s">
        <v>45</v>
      </c>
      <c r="D14" s="3">
        <v>46</v>
      </c>
      <c r="E14" s="3"/>
      <c r="F14" s="3"/>
      <c r="G14">
        <v>1.0099999606609339E-2</v>
      </c>
      <c r="H14">
        <v>0.1519999951124191</v>
      </c>
      <c r="I14">
        <v>3.060000017285347E-2</v>
      </c>
      <c r="J14">
        <v>2.1800000220537189E-2</v>
      </c>
      <c r="K14">
        <v>0.36050000786781311</v>
      </c>
      <c r="L14">
        <v>0.57910001277923584</v>
      </c>
      <c r="M14">
        <v>6.5700002014636993E-2</v>
      </c>
      <c r="N14">
        <v>2.4599999189376831E-2</v>
      </c>
      <c r="O14">
        <v>0.91431394914389708</v>
      </c>
      <c r="P14">
        <v>1.214718651513109</v>
      </c>
      <c r="Q14">
        <v>1.257136071767722</v>
      </c>
      <c r="R14">
        <v>1.258750419323355</v>
      </c>
      <c r="S14">
        <v>1.258844143024705</v>
      </c>
      <c r="T14">
        <v>1.2592963470357961</v>
      </c>
      <c r="U14">
        <v>1.2593431281798531</v>
      </c>
      <c r="V14">
        <v>1.2593431281798531</v>
      </c>
    </row>
    <row r="15" spans="1:22" ht="15" customHeight="1" x14ac:dyDescent="0.25">
      <c r="A15" s="123"/>
      <c r="B15" s="3">
        <f t="shared" ref="B15:B22" si="1">B14+1</f>
        <v>11</v>
      </c>
      <c r="C15" s="3" t="s">
        <v>105</v>
      </c>
      <c r="D15" s="3">
        <v>50</v>
      </c>
      <c r="E15" s="3"/>
      <c r="F15" s="3" t="s">
        <v>169</v>
      </c>
      <c r="G15">
        <v>1.640000008046627E-2</v>
      </c>
      <c r="H15">
        <v>0.17839999496936801</v>
      </c>
      <c r="I15">
        <v>1.319999992847443E-2</v>
      </c>
      <c r="J15">
        <v>5.2099999040365219E-2</v>
      </c>
      <c r="K15">
        <v>0.34450000524520868</v>
      </c>
      <c r="L15">
        <v>0.56699997186660767</v>
      </c>
      <c r="M15">
        <v>6.2399998307228088E-2</v>
      </c>
      <c r="N15">
        <v>1.510000042617321E-2</v>
      </c>
      <c r="O15">
        <v>0.57016058695130489</v>
      </c>
      <c r="P15">
        <v>0.75297262359113615</v>
      </c>
      <c r="Q15">
        <v>0.84295591789038826</v>
      </c>
      <c r="R15">
        <v>0.86086216366392787</v>
      </c>
      <c r="S15">
        <v>0.87731994267329305</v>
      </c>
      <c r="T15">
        <v>0.87906332485760375</v>
      </c>
      <c r="U15">
        <v>0.87930149451632678</v>
      </c>
      <c r="V15">
        <v>0.87930149451632678</v>
      </c>
    </row>
    <row r="16" spans="1:22" ht="15" customHeight="1" x14ac:dyDescent="0.25">
      <c r="A16" s="123"/>
      <c r="B16" s="3">
        <f t="shared" si="1"/>
        <v>12</v>
      </c>
      <c r="C16" s="3" t="s">
        <v>27</v>
      </c>
      <c r="D16" s="3">
        <v>15</v>
      </c>
      <c r="E16" s="3"/>
      <c r="F16" s="14"/>
      <c r="G16">
        <v>3.2099999487400048E-2</v>
      </c>
      <c r="H16">
        <v>0.12989999353885651</v>
      </c>
      <c r="I16">
        <v>6.3199996948242188E-2</v>
      </c>
      <c r="J16">
        <v>2.439999952912331E-2</v>
      </c>
      <c r="K16">
        <v>0.28360000252723688</v>
      </c>
      <c r="L16">
        <v>0.50379997491836548</v>
      </c>
      <c r="M16">
        <v>3.6800000816583633E-2</v>
      </c>
      <c r="N16">
        <v>1.5900000929832458E-2</v>
      </c>
      <c r="O16">
        <v>0.94540520333273748</v>
      </c>
      <c r="P16">
        <v>0.94589928536002799</v>
      </c>
      <c r="Q16">
        <v>1.0366644096387641</v>
      </c>
      <c r="R16">
        <v>1.047692272367176</v>
      </c>
      <c r="S16">
        <v>1.0489711297036171</v>
      </c>
      <c r="T16">
        <v>1.0500464552652931</v>
      </c>
      <c r="U16">
        <v>1.0503334658972141</v>
      </c>
      <c r="V16">
        <v>1.0503334658972141</v>
      </c>
    </row>
    <row r="17" spans="1:22" ht="15" customHeight="1" x14ac:dyDescent="0.25">
      <c r="A17" s="123"/>
      <c r="B17" s="3">
        <f t="shared" si="1"/>
        <v>13</v>
      </c>
      <c r="C17" s="3" t="s">
        <v>25</v>
      </c>
      <c r="D17" s="3">
        <v>22</v>
      </c>
      <c r="E17" s="3"/>
      <c r="F17" s="3"/>
      <c r="G17">
        <v>2.1299999207258221E-2</v>
      </c>
      <c r="H17">
        <v>0.14069999754428861</v>
      </c>
      <c r="I17">
        <v>3.2800000160932541E-2</v>
      </c>
      <c r="J17">
        <v>1.360000018030405E-2</v>
      </c>
      <c r="K17">
        <v>0.21089999377727511</v>
      </c>
      <c r="L17">
        <v>0.40209999680519098</v>
      </c>
      <c r="M17">
        <v>2.300000004470348E-2</v>
      </c>
      <c r="N17">
        <v>7.0200003683567047E-2</v>
      </c>
      <c r="O17">
        <v>0.67114119221186708</v>
      </c>
      <c r="P17">
        <v>0.69302724773820745</v>
      </c>
      <c r="Q17">
        <v>0.78045850377842163</v>
      </c>
      <c r="R17">
        <v>0.7813949897554987</v>
      </c>
      <c r="S17">
        <v>0.79911177913953013</v>
      </c>
      <c r="T17">
        <v>0.7991877405319221</v>
      </c>
      <c r="U17">
        <v>0.79920965955803402</v>
      </c>
      <c r="V17">
        <v>0.79920965955803402</v>
      </c>
    </row>
    <row r="18" spans="1:22" ht="15" customHeight="1" x14ac:dyDescent="0.25">
      <c r="A18" s="123"/>
      <c r="B18" s="3">
        <f t="shared" si="1"/>
        <v>14</v>
      </c>
      <c r="C18" s="3" t="s">
        <v>25</v>
      </c>
      <c r="D18" s="3">
        <v>30</v>
      </c>
      <c r="E18" s="3"/>
      <c r="F18" s="3"/>
      <c r="G18">
        <v>3.229999914765358E-2</v>
      </c>
      <c r="H18">
        <v>0.1297000050544739</v>
      </c>
      <c r="I18">
        <v>4.3400000780820847E-2</v>
      </c>
      <c r="J18">
        <v>4.3999999761581421E-3</v>
      </c>
      <c r="K18">
        <v>0.27149999141693121</v>
      </c>
      <c r="L18">
        <v>0.48519998788833618</v>
      </c>
      <c r="M18">
        <v>3.319999948143959E-2</v>
      </c>
      <c r="N18">
        <v>1.610000059008598E-2</v>
      </c>
      <c r="O18">
        <v>0.89790667062091933</v>
      </c>
      <c r="P18">
        <v>0.95093339886923622</v>
      </c>
      <c r="Q18">
        <v>0.96676778217326842</v>
      </c>
      <c r="R18">
        <v>0.96994288884051372</v>
      </c>
      <c r="S18">
        <v>0.984630610010511</v>
      </c>
      <c r="T18">
        <v>0.98626026220900986</v>
      </c>
      <c r="U18">
        <v>0.98648859687551238</v>
      </c>
      <c r="V18">
        <v>0.98648859687551238</v>
      </c>
    </row>
    <row r="19" spans="1:22" ht="15" customHeight="1" x14ac:dyDescent="0.25">
      <c r="A19" s="123"/>
      <c r="B19" s="3">
        <f t="shared" si="1"/>
        <v>15</v>
      </c>
      <c r="C19" s="3" t="s">
        <v>16</v>
      </c>
      <c r="D19" s="3">
        <v>31</v>
      </c>
      <c r="E19" s="3"/>
      <c r="F19" s="3"/>
      <c r="G19">
        <v>1.049999985843897E-2</v>
      </c>
      <c r="H19">
        <v>0.15170000493526459</v>
      </c>
      <c r="I19">
        <v>1.640000008046627E-2</v>
      </c>
      <c r="J19">
        <v>2.9100000858306881E-2</v>
      </c>
      <c r="K19">
        <v>0.27410000562667852</v>
      </c>
      <c r="L19">
        <v>0.49259999394416809</v>
      </c>
      <c r="M19">
        <v>5.5799998342990882E-2</v>
      </c>
      <c r="N19">
        <v>1.319999992847443E-2</v>
      </c>
      <c r="O19">
        <v>0.65895582412322851</v>
      </c>
      <c r="P19">
        <v>0.85351444978776503</v>
      </c>
      <c r="Q19">
        <v>0.86061169754322719</v>
      </c>
      <c r="R19">
        <v>0.86986512704624253</v>
      </c>
      <c r="S19">
        <v>0.8876641346369174</v>
      </c>
      <c r="T19">
        <v>0.8878222353884424</v>
      </c>
      <c r="U19">
        <v>0.88782309654132463</v>
      </c>
      <c r="V19">
        <v>0.88782309654132463</v>
      </c>
    </row>
    <row r="20" spans="1:22" ht="15" customHeight="1" x14ac:dyDescent="0.25">
      <c r="A20" s="123"/>
      <c r="B20" s="3">
        <f t="shared" si="1"/>
        <v>16</v>
      </c>
      <c r="C20" s="3" t="s">
        <v>45</v>
      </c>
      <c r="D20" s="3">
        <v>25</v>
      </c>
      <c r="E20" s="3"/>
      <c r="F20" s="3"/>
      <c r="G20">
        <v>3.0300000682473179E-2</v>
      </c>
      <c r="H20">
        <v>0.13179999589920041</v>
      </c>
      <c r="I20">
        <v>7.3399998247623444E-2</v>
      </c>
      <c r="J20">
        <v>3.5599999129772193E-2</v>
      </c>
      <c r="K20">
        <v>0.36750000715255737</v>
      </c>
      <c r="L20">
        <v>0.60449999570846558</v>
      </c>
      <c r="M20">
        <v>0.1036000028252602</v>
      </c>
      <c r="N20">
        <v>5.9200000017881393E-2</v>
      </c>
      <c r="O20">
        <v>1.196638091729648</v>
      </c>
      <c r="P20">
        <v>1.21825024263679</v>
      </c>
      <c r="Q20">
        <v>1.3440635893405111</v>
      </c>
      <c r="R20">
        <v>1.354019202740723</v>
      </c>
      <c r="S20">
        <v>1.359109124023457</v>
      </c>
      <c r="T20">
        <v>1.3594598313315409</v>
      </c>
      <c r="U20">
        <v>1.3597310805000931</v>
      </c>
      <c r="V20">
        <v>1.3597310805000931</v>
      </c>
    </row>
    <row r="21" spans="1:22" ht="15" customHeight="1" x14ac:dyDescent="0.25">
      <c r="A21" s="123"/>
      <c r="B21" s="3">
        <f t="shared" si="1"/>
        <v>17</v>
      </c>
      <c r="C21" s="3" t="s">
        <v>82</v>
      </c>
      <c r="D21" s="3">
        <v>8</v>
      </c>
      <c r="E21" s="3"/>
      <c r="F21" s="3"/>
      <c r="G21">
        <v>2.040000073611736E-2</v>
      </c>
      <c r="H21">
        <v>0.14169999957084661</v>
      </c>
      <c r="I21">
        <v>7.0200003683567047E-2</v>
      </c>
      <c r="J21">
        <v>3.6100000143051147E-2</v>
      </c>
      <c r="K21">
        <v>0.27720001339912409</v>
      </c>
      <c r="L21">
        <v>0.50010001659393311</v>
      </c>
      <c r="M21">
        <v>7.1500003337860107E-2</v>
      </c>
      <c r="N21">
        <v>2.400000020861626E-2</v>
      </c>
      <c r="O21">
        <v>0.96973693838843034</v>
      </c>
      <c r="P21">
        <v>1.028065926875517</v>
      </c>
      <c r="Q21">
        <v>1.04447747580015</v>
      </c>
      <c r="R21">
        <v>1.1166981667755149</v>
      </c>
      <c r="S21">
        <v>1.116815023677737</v>
      </c>
      <c r="T21">
        <v>1.116824888539421</v>
      </c>
      <c r="U21">
        <v>1.1173537181913189</v>
      </c>
      <c r="V21">
        <v>1.1173537181913189</v>
      </c>
    </row>
    <row r="22" spans="1:22" ht="15" customHeight="1" x14ac:dyDescent="0.25">
      <c r="A22" s="123"/>
      <c r="B22" s="3">
        <f t="shared" si="1"/>
        <v>18</v>
      </c>
      <c r="C22" s="3" t="s">
        <v>47</v>
      </c>
      <c r="D22" s="3">
        <v>7</v>
      </c>
      <c r="E22" s="3"/>
      <c r="F22" s="3"/>
      <c r="G22">
        <v>2.400000020861626E-2</v>
      </c>
      <c r="H22">
        <v>0.1379999965429306</v>
      </c>
      <c r="I22">
        <v>5.1500000059604638E-2</v>
      </c>
      <c r="J22">
        <v>1.7300000414252281E-2</v>
      </c>
      <c r="K22">
        <v>0.27939999103546143</v>
      </c>
      <c r="L22">
        <v>0.51260000467300415</v>
      </c>
      <c r="M22">
        <v>8.2800000905990601E-2</v>
      </c>
      <c r="N22">
        <v>3.7700001150369637E-2</v>
      </c>
      <c r="O22">
        <v>0.91066688986813193</v>
      </c>
      <c r="P22">
        <v>0.91293106342347818</v>
      </c>
      <c r="Q22">
        <v>0.96357967914693754</v>
      </c>
      <c r="R22">
        <v>0.98388503564397256</v>
      </c>
      <c r="S22">
        <v>0.98520040519666519</v>
      </c>
      <c r="T22">
        <v>0.9854474013677389</v>
      </c>
      <c r="U22">
        <v>0.98553169222018111</v>
      </c>
      <c r="V22">
        <v>0.98553169222018111</v>
      </c>
    </row>
    <row r="23" spans="1:22" ht="15" customHeight="1" x14ac:dyDescent="0.25">
      <c r="A23" s="119"/>
      <c r="B23" s="120"/>
      <c r="C23" s="120"/>
      <c r="D23" s="121"/>
      <c r="E23" s="4" t="s">
        <v>130</v>
      </c>
      <c r="F23" s="4"/>
    </row>
    <row r="24" spans="1:22" ht="15" customHeight="1" x14ac:dyDescent="0.25">
      <c r="A24" s="122" t="s">
        <v>152</v>
      </c>
      <c r="B24" s="3">
        <f>B22+1</f>
        <v>19</v>
      </c>
      <c r="C24" s="3" t="s">
        <v>25</v>
      </c>
      <c r="D24" s="3">
        <v>43</v>
      </c>
      <c r="E24" s="3"/>
      <c r="F24" s="3"/>
      <c r="G24">
        <v>6.8000000901520252E-3</v>
      </c>
      <c r="H24">
        <v>0.15520000457763669</v>
      </c>
      <c r="I24">
        <v>4.3600000441074371E-2</v>
      </c>
      <c r="J24">
        <v>2.339999936521053E-2</v>
      </c>
      <c r="K24">
        <v>0.37310001254081732</v>
      </c>
      <c r="L24">
        <v>0.54830002784729004</v>
      </c>
      <c r="M24">
        <v>7.5599998235702515E-2</v>
      </c>
      <c r="N24">
        <v>0.1180000007152557</v>
      </c>
      <c r="O24">
        <v>0.71461856145764013</v>
      </c>
      <c r="P24">
        <v>1.265268078093831</v>
      </c>
      <c r="Q24">
        <v>1.4491620948237189</v>
      </c>
      <c r="R24">
        <v>1.4494820180329431</v>
      </c>
      <c r="S24">
        <v>1.4527035964258641</v>
      </c>
      <c r="T24">
        <v>1.4532173597757569</v>
      </c>
      <c r="U24">
        <v>1.4532178072587969</v>
      </c>
      <c r="V24">
        <v>1.4532178072587969</v>
      </c>
    </row>
    <row r="25" spans="1:22" ht="15" customHeight="1" x14ac:dyDescent="0.25">
      <c r="A25" s="123"/>
      <c r="B25" s="3">
        <f t="shared" ref="B25:B32" si="2">B24+1</f>
        <v>20</v>
      </c>
      <c r="C25" s="3" t="s">
        <v>16</v>
      </c>
      <c r="D25" s="3">
        <v>27</v>
      </c>
      <c r="E25" s="3"/>
      <c r="F25" s="3"/>
      <c r="G25">
        <v>4.4900000095367432E-2</v>
      </c>
      <c r="H25">
        <v>0.1171000003814697</v>
      </c>
      <c r="I25">
        <v>7.1299999952316284E-2</v>
      </c>
      <c r="J25">
        <v>2.9100000858306881E-2</v>
      </c>
      <c r="K25">
        <v>0.33259999752044678</v>
      </c>
      <c r="L25">
        <v>0.52289998531341553</v>
      </c>
      <c r="M25">
        <v>4.4599998742342002E-2</v>
      </c>
      <c r="N25">
        <v>7.8800000250339508E-2</v>
      </c>
      <c r="O25">
        <v>1.2889318631819</v>
      </c>
      <c r="P25">
        <v>1.579228891581512</v>
      </c>
      <c r="Q25">
        <v>1.6083506690651921</v>
      </c>
      <c r="R25">
        <v>1.608897406405402</v>
      </c>
      <c r="S25">
        <v>1.6097682319114639</v>
      </c>
      <c r="T25">
        <v>1.609785421782294</v>
      </c>
      <c r="U25">
        <v>1.6098701680623639</v>
      </c>
      <c r="V25">
        <v>1.6098701680623639</v>
      </c>
    </row>
    <row r="26" spans="1:22" ht="15" customHeight="1" x14ac:dyDescent="0.25">
      <c r="A26" s="123"/>
      <c r="B26" s="3">
        <f t="shared" si="2"/>
        <v>21</v>
      </c>
      <c r="C26" s="3" t="s">
        <v>82</v>
      </c>
      <c r="D26" s="3">
        <v>3.5</v>
      </c>
      <c r="E26" s="3"/>
      <c r="F26" s="3"/>
      <c r="G26">
        <v>3.060000017285347E-2</v>
      </c>
      <c r="H26">
        <v>0.1315000057220459</v>
      </c>
      <c r="I26">
        <v>5.299999937415123E-2</v>
      </c>
      <c r="J26">
        <v>1.379999984055758E-2</v>
      </c>
      <c r="K26">
        <v>0.29199999570846558</v>
      </c>
      <c r="L26">
        <v>0.45249998569488531</v>
      </c>
      <c r="M26">
        <v>9.4700001180171967E-2</v>
      </c>
      <c r="N26">
        <v>0.13969999551773071</v>
      </c>
      <c r="O26">
        <v>1.074580017602486</v>
      </c>
      <c r="P26">
        <v>1.292131856143403</v>
      </c>
      <c r="Q26">
        <v>1.361554425126781</v>
      </c>
      <c r="R26">
        <v>1.3616256387476759</v>
      </c>
      <c r="S26">
        <v>1.364404354315208</v>
      </c>
      <c r="T26">
        <v>1.366008831461581</v>
      </c>
      <c r="U26">
        <v>1.366010905156362</v>
      </c>
      <c r="V26">
        <v>1.366010905156362</v>
      </c>
    </row>
    <row r="27" spans="1:22" ht="15" customHeight="1" x14ac:dyDescent="0.25">
      <c r="A27" s="123"/>
      <c r="B27" s="3">
        <f t="shared" si="2"/>
        <v>22</v>
      </c>
      <c r="C27" s="3" t="s">
        <v>40</v>
      </c>
      <c r="D27" s="3">
        <v>5</v>
      </c>
      <c r="E27" s="3"/>
      <c r="F27" s="3"/>
      <c r="G27">
        <v>1.6499999910593029E-2</v>
      </c>
      <c r="H27">
        <v>0.1455000042915344</v>
      </c>
      <c r="I27">
        <v>4.0899999439716339E-2</v>
      </c>
      <c r="J27">
        <v>1.6899999231100079E-2</v>
      </c>
      <c r="K27">
        <v>0.2621999979019165</v>
      </c>
      <c r="L27">
        <v>0.44929999113082891</v>
      </c>
      <c r="M27">
        <v>3.5100001841783517E-2</v>
      </c>
      <c r="N27">
        <v>8.2400001585483551E-2</v>
      </c>
      <c r="O27">
        <v>0.69635320520831823</v>
      </c>
      <c r="P27">
        <v>0.72513413815726502</v>
      </c>
      <c r="Q27">
        <v>0.95470535977791771</v>
      </c>
      <c r="R27">
        <v>0.95519450791905536</v>
      </c>
      <c r="S27">
        <v>0.95827316243828298</v>
      </c>
      <c r="T27">
        <v>0.95858921291436583</v>
      </c>
      <c r="U27">
        <v>0.95907333414907359</v>
      </c>
      <c r="V27">
        <v>0.95907333414907359</v>
      </c>
    </row>
    <row r="28" spans="1:22" ht="15" customHeight="1" x14ac:dyDescent="0.25">
      <c r="A28" s="123"/>
      <c r="B28" s="3">
        <f t="shared" si="2"/>
        <v>23</v>
      </c>
      <c r="C28" s="3" t="s">
        <v>26</v>
      </c>
      <c r="D28" s="3">
        <v>5.5</v>
      </c>
      <c r="E28" s="3"/>
      <c r="F28" s="3"/>
      <c r="G28">
        <v>5.4999999701976776E-3</v>
      </c>
      <c r="H28">
        <v>0.15649999678134921</v>
      </c>
      <c r="I28">
        <v>2.2900000214576721E-2</v>
      </c>
      <c r="J28">
        <v>2.7100000530481339E-2</v>
      </c>
      <c r="K28">
        <v>0.26719999313354492</v>
      </c>
      <c r="L28">
        <v>0.46389999985694891</v>
      </c>
      <c r="M28">
        <v>4.1600000113248832E-2</v>
      </c>
      <c r="N28">
        <v>8.8799998164176941E-2</v>
      </c>
      <c r="O28">
        <v>0.48572048125821071</v>
      </c>
      <c r="P28">
        <v>0.4877874846912138</v>
      </c>
      <c r="Q28">
        <v>0.85590020346650164</v>
      </c>
      <c r="R28">
        <v>0.85649241218192385</v>
      </c>
      <c r="S28">
        <v>0.87409913330914291</v>
      </c>
      <c r="T28">
        <v>0.87718292784985119</v>
      </c>
      <c r="U28">
        <v>0.8780642026962604</v>
      </c>
      <c r="V28">
        <v>0.8780642026962604</v>
      </c>
    </row>
    <row r="29" spans="1:22" ht="15" customHeight="1" x14ac:dyDescent="0.25">
      <c r="A29" s="123"/>
      <c r="B29" s="3">
        <f t="shared" si="2"/>
        <v>24</v>
      </c>
      <c r="C29" s="3" t="s">
        <v>42</v>
      </c>
      <c r="D29" s="3">
        <v>20.5</v>
      </c>
      <c r="E29" s="3"/>
      <c r="F29" s="3"/>
      <c r="G29">
        <v>2.899999916553497E-2</v>
      </c>
      <c r="H29">
        <v>0.13300000131130221</v>
      </c>
      <c r="I29">
        <v>4.8599999397993088E-2</v>
      </c>
      <c r="J29">
        <v>1.0900000110268589E-2</v>
      </c>
      <c r="K29">
        <v>0.29699999094009399</v>
      </c>
      <c r="L29">
        <v>0.48629999160766602</v>
      </c>
      <c r="M29">
        <v>3.9000000804662698E-2</v>
      </c>
      <c r="N29">
        <v>8.2800000905990601E-2</v>
      </c>
      <c r="O29">
        <v>0.91254173195143562</v>
      </c>
      <c r="P29">
        <v>1.0585768669729869</v>
      </c>
      <c r="Q29">
        <v>1.1498446431850291</v>
      </c>
      <c r="R29">
        <v>1.1501157499432171</v>
      </c>
      <c r="S29">
        <v>1.151628187707012</v>
      </c>
      <c r="T29">
        <v>1.1518942441020279</v>
      </c>
      <c r="U29">
        <v>1.1519261244194881</v>
      </c>
      <c r="V29">
        <v>1.1519261244194881</v>
      </c>
    </row>
    <row r="30" spans="1:22" ht="15" customHeight="1" x14ac:dyDescent="0.25">
      <c r="A30" s="123"/>
      <c r="B30" s="3">
        <f t="shared" si="2"/>
        <v>25</v>
      </c>
      <c r="C30" s="3" t="s">
        <v>19</v>
      </c>
      <c r="D30" s="3">
        <v>7.5</v>
      </c>
      <c r="E30" s="3"/>
      <c r="F30" s="3"/>
      <c r="G30">
        <v>9.8099999129772186E-2</v>
      </c>
      <c r="H30">
        <v>6.3900001347064972E-2</v>
      </c>
      <c r="I30">
        <v>0.12110000103712081</v>
      </c>
      <c r="J30">
        <v>7.7299997210502625E-2</v>
      </c>
      <c r="K30">
        <v>0.28700000047683721</v>
      </c>
      <c r="L30">
        <v>0.49360001087188721</v>
      </c>
      <c r="M30">
        <v>6.0999998822808266E-3</v>
      </c>
      <c r="N30">
        <v>4.14000004529953E-2</v>
      </c>
      <c r="O30">
        <v>2.0335319303326052</v>
      </c>
      <c r="P30">
        <v>2.0349933392963129</v>
      </c>
      <c r="Q30">
        <v>2.0470929280930772</v>
      </c>
      <c r="R30">
        <v>2.0482408773525931</v>
      </c>
      <c r="S30">
        <v>2.0505644064571449</v>
      </c>
      <c r="T30">
        <v>2.0527650130888362</v>
      </c>
      <c r="U30">
        <v>2.052767655716067</v>
      </c>
      <c r="V30">
        <v>2.052767655716067</v>
      </c>
    </row>
    <row r="31" spans="1:22" ht="15" customHeight="1" x14ac:dyDescent="0.25">
      <c r="A31" s="123"/>
      <c r="B31" s="3">
        <f t="shared" si="2"/>
        <v>26</v>
      </c>
      <c r="C31" s="3" t="s">
        <v>25</v>
      </c>
      <c r="D31" s="3">
        <v>31.5</v>
      </c>
      <c r="E31" s="3"/>
      <c r="F31" s="3"/>
      <c r="G31">
        <v>2.6100000366568569E-2</v>
      </c>
      <c r="H31">
        <v>0.13600000739097601</v>
      </c>
      <c r="I31">
        <v>3.6800000816583633E-2</v>
      </c>
      <c r="J31">
        <v>1.020000036805868E-2</v>
      </c>
      <c r="K31">
        <v>0.28859999775886541</v>
      </c>
      <c r="L31">
        <v>0.49230000376701349</v>
      </c>
      <c r="M31">
        <v>4.4300001114606857E-2</v>
      </c>
      <c r="N31">
        <v>3.2499998807907098E-2</v>
      </c>
      <c r="O31">
        <v>0.89841538122754838</v>
      </c>
      <c r="P31">
        <v>1.2409547765676761</v>
      </c>
      <c r="Q31">
        <v>1.2409864362970811</v>
      </c>
      <c r="R31">
        <v>1.2469547687059941</v>
      </c>
      <c r="S31">
        <v>1.2567690939525871</v>
      </c>
      <c r="T31">
        <v>1.256842334013297</v>
      </c>
      <c r="U31">
        <v>1.2568475210001251</v>
      </c>
      <c r="V31">
        <v>1.2568475210001251</v>
      </c>
    </row>
    <row r="32" spans="1:22" ht="15" customHeight="1" x14ac:dyDescent="0.25">
      <c r="A32" s="123"/>
      <c r="B32" s="3">
        <f t="shared" si="2"/>
        <v>27</v>
      </c>
      <c r="C32" s="3" t="s">
        <v>47</v>
      </c>
      <c r="D32" s="3">
        <v>9.5</v>
      </c>
      <c r="E32" s="3"/>
      <c r="F32" s="3"/>
      <c r="G32">
        <v>2.700000070035458E-2</v>
      </c>
      <c r="H32">
        <v>0.13510000705718991</v>
      </c>
      <c r="I32">
        <v>3.8499999791383743E-2</v>
      </c>
      <c r="J32">
        <v>9.2000002041459084E-3</v>
      </c>
      <c r="K32">
        <v>0.25220000743865972</v>
      </c>
      <c r="L32">
        <v>0.4528999924659729</v>
      </c>
      <c r="M32">
        <v>1.130000036209822E-2</v>
      </c>
      <c r="N32">
        <v>4.7200001776218407E-2</v>
      </c>
      <c r="O32">
        <v>0.77032620693148013</v>
      </c>
      <c r="P32">
        <v>0.85429967533289541</v>
      </c>
      <c r="Q32">
        <v>0.88843637587015634</v>
      </c>
      <c r="R32">
        <v>0.89108976603324574</v>
      </c>
      <c r="S32">
        <v>0.90725045136326288</v>
      </c>
      <c r="T32">
        <v>0.90787439171982853</v>
      </c>
      <c r="U32">
        <v>0.90802267097065315</v>
      </c>
      <c r="V32">
        <v>0.90802267097065315</v>
      </c>
    </row>
    <row r="33" spans="1:22" ht="15" customHeight="1" x14ac:dyDescent="0.25">
      <c r="A33" s="119"/>
      <c r="B33" s="120"/>
      <c r="C33" s="120"/>
      <c r="D33" s="121"/>
      <c r="E33" s="4" t="s">
        <v>94</v>
      </c>
      <c r="F33" s="4"/>
    </row>
    <row r="34" spans="1:22" ht="15" customHeight="1" x14ac:dyDescent="0.25">
      <c r="A34" s="122" t="s">
        <v>152</v>
      </c>
      <c r="B34" s="3">
        <f>B32+1</f>
        <v>28</v>
      </c>
      <c r="C34" s="3" t="s">
        <v>29</v>
      </c>
      <c r="D34" s="3">
        <v>12.5</v>
      </c>
      <c r="E34" s="3"/>
      <c r="F34" s="3"/>
      <c r="G34">
        <v>4.8200000077486038E-2</v>
      </c>
      <c r="H34">
        <v>0.11389999836683271</v>
      </c>
      <c r="I34">
        <v>7.3299996554851532E-2</v>
      </c>
      <c r="J34">
        <v>3.0700000002980229E-2</v>
      </c>
      <c r="K34">
        <v>0.32109999656677252</v>
      </c>
      <c r="L34">
        <v>0.54830002784729004</v>
      </c>
      <c r="M34">
        <v>8.5699997842311859E-2</v>
      </c>
      <c r="N34">
        <v>3.8199998438358307E-2</v>
      </c>
      <c r="O34">
        <v>1.394297013711987</v>
      </c>
      <c r="P34">
        <v>1.4176483286480721</v>
      </c>
      <c r="Q34">
        <v>1.4330621467851219</v>
      </c>
      <c r="R34">
        <v>1.4353874675832561</v>
      </c>
      <c r="S34">
        <v>1.435388028485802</v>
      </c>
      <c r="T34">
        <v>1.435420681576981</v>
      </c>
      <c r="U34">
        <v>1.4359265086526649</v>
      </c>
      <c r="V34">
        <v>1.4359265086526649</v>
      </c>
    </row>
    <row r="35" spans="1:22" ht="15" customHeight="1" x14ac:dyDescent="0.25">
      <c r="A35" s="123"/>
      <c r="B35" s="3">
        <f t="shared" ref="B35:B42" si="3">B34+1</f>
        <v>29</v>
      </c>
      <c r="C35" s="3" t="s">
        <v>25</v>
      </c>
      <c r="D35" s="3">
        <v>32</v>
      </c>
      <c r="E35" s="3"/>
      <c r="F35" s="3"/>
      <c r="G35">
        <v>3.6299999803304672E-2</v>
      </c>
      <c r="H35">
        <v>0.12569999694824219</v>
      </c>
      <c r="I35">
        <v>5.090000107884407E-2</v>
      </c>
      <c r="J35">
        <v>9.6000004559755325E-3</v>
      </c>
      <c r="K35">
        <v>0.30140000581741327</v>
      </c>
      <c r="L35">
        <v>0.53039997816085815</v>
      </c>
      <c r="M35">
        <v>9.5700003206729889E-2</v>
      </c>
      <c r="N35">
        <v>4.9100000411272049E-2</v>
      </c>
      <c r="O35">
        <v>1.100893245451966</v>
      </c>
      <c r="P35">
        <v>1.102698146985734</v>
      </c>
      <c r="Q35">
        <v>1.113213968355361</v>
      </c>
      <c r="R35">
        <v>1.125123973711633</v>
      </c>
      <c r="S35">
        <v>1.139331173761829</v>
      </c>
      <c r="T35">
        <v>1.1396172335076911</v>
      </c>
      <c r="U35">
        <v>1.1396990470649311</v>
      </c>
      <c r="V35">
        <v>1.1396990470649311</v>
      </c>
    </row>
    <row r="36" spans="1:22" ht="15" customHeight="1" x14ac:dyDescent="0.25">
      <c r="A36" s="123"/>
      <c r="B36" s="3">
        <f t="shared" si="3"/>
        <v>30</v>
      </c>
      <c r="C36" s="3" t="s">
        <v>36</v>
      </c>
      <c r="D36" s="3">
        <v>15</v>
      </c>
      <c r="E36" s="3"/>
      <c r="F36" s="3"/>
      <c r="G36">
        <v>8.7600000202655792E-2</v>
      </c>
      <c r="H36">
        <v>7.4500001966953278E-2</v>
      </c>
      <c r="I36">
        <v>0.10209999978542331</v>
      </c>
      <c r="J36">
        <v>5.8299999684095383E-2</v>
      </c>
      <c r="K36">
        <v>0.36660000681877142</v>
      </c>
      <c r="L36">
        <v>0.59780001640319824</v>
      </c>
      <c r="M36">
        <v>0.10279999673366549</v>
      </c>
      <c r="N36">
        <v>5.7700000703334808E-2</v>
      </c>
      <c r="O36">
        <v>1.92211331559457</v>
      </c>
      <c r="P36">
        <v>1.944075707340932</v>
      </c>
      <c r="Q36">
        <v>1.9772421943241421</v>
      </c>
      <c r="R36">
        <v>1.9820308131961499</v>
      </c>
      <c r="S36">
        <v>1.9824958259629359</v>
      </c>
      <c r="T36">
        <v>1.982496350810061</v>
      </c>
      <c r="U36">
        <v>1.9824971341171229</v>
      </c>
      <c r="V36">
        <v>1.9824971341171229</v>
      </c>
    </row>
    <row r="37" spans="1:22" ht="15" customHeight="1" x14ac:dyDescent="0.25">
      <c r="A37" s="123"/>
      <c r="B37" s="3">
        <f t="shared" si="3"/>
        <v>31</v>
      </c>
      <c r="C37" s="3" t="s">
        <v>27</v>
      </c>
      <c r="D37" s="3">
        <v>13.5</v>
      </c>
      <c r="E37" s="3"/>
      <c r="F37" s="3"/>
      <c r="G37">
        <v>4.8999998718500137E-2</v>
      </c>
      <c r="H37">
        <v>0.11309999972581861</v>
      </c>
      <c r="I37">
        <v>5.3300000727176673E-2</v>
      </c>
      <c r="J37">
        <v>9.6000004559755325E-3</v>
      </c>
      <c r="K37">
        <v>0.28560000658035278</v>
      </c>
      <c r="L37">
        <v>0.50840002298355103</v>
      </c>
      <c r="M37">
        <v>4.5299999415874481E-2</v>
      </c>
      <c r="N37">
        <v>3.0000000260770321E-3</v>
      </c>
      <c r="O37">
        <v>1.1797293993222779</v>
      </c>
      <c r="P37">
        <v>1.197663428544173</v>
      </c>
      <c r="Q37">
        <v>1.2207865669575839</v>
      </c>
      <c r="R37">
        <v>1.2260289145725971</v>
      </c>
      <c r="S37">
        <v>1.228184295207251</v>
      </c>
      <c r="T37">
        <v>1.228305061017039</v>
      </c>
      <c r="U37">
        <v>1.2283256055929439</v>
      </c>
      <c r="V37">
        <v>1.2283256055929439</v>
      </c>
    </row>
    <row r="38" spans="1:22" ht="15" customHeight="1" x14ac:dyDescent="0.25">
      <c r="A38" s="123"/>
      <c r="B38" s="3">
        <f t="shared" si="3"/>
        <v>32</v>
      </c>
      <c r="C38" s="3" t="s">
        <v>25</v>
      </c>
      <c r="D38" s="3">
        <v>45</v>
      </c>
      <c r="E38" s="3"/>
      <c r="F38" s="3"/>
      <c r="G38">
        <v>4.8700001090764999E-2</v>
      </c>
      <c r="H38">
        <v>0.1133999973535538</v>
      </c>
      <c r="I38">
        <v>5.169999971985817E-2</v>
      </c>
      <c r="J38">
        <v>8.1000002101063728E-3</v>
      </c>
      <c r="K38">
        <v>0.35030001401901251</v>
      </c>
      <c r="L38">
        <v>0.58289998769760132</v>
      </c>
      <c r="M38">
        <v>7.850000262260437E-2</v>
      </c>
      <c r="N38">
        <v>3.3100001513957977E-2</v>
      </c>
      <c r="O38">
        <v>1.2671171070640579</v>
      </c>
      <c r="P38">
        <v>1.2686087710872831</v>
      </c>
      <c r="Q38">
        <v>1.34113668519217</v>
      </c>
      <c r="R38">
        <v>1.356008415235451</v>
      </c>
      <c r="S38">
        <v>1.356060703464087</v>
      </c>
      <c r="T38">
        <v>1.3561998678633229</v>
      </c>
      <c r="U38">
        <v>1.356248988453695</v>
      </c>
      <c r="V38">
        <v>1.356248988453695</v>
      </c>
    </row>
    <row r="39" spans="1:22" ht="15" customHeight="1" x14ac:dyDescent="0.25">
      <c r="A39" s="123"/>
      <c r="B39" s="3">
        <f t="shared" si="3"/>
        <v>33</v>
      </c>
      <c r="C39" s="3" t="s">
        <v>172</v>
      </c>
      <c r="D39" s="3">
        <v>16</v>
      </c>
      <c r="E39" s="3"/>
      <c r="F39" s="3"/>
      <c r="G39">
        <v>4.6799998730421073E-2</v>
      </c>
      <c r="H39">
        <v>0.1154000014066696</v>
      </c>
      <c r="I39">
        <v>5.1800001412630081E-2</v>
      </c>
      <c r="J39">
        <v>8.0000003799796104E-3</v>
      </c>
      <c r="K39">
        <v>0.25069999694824219</v>
      </c>
      <c r="L39">
        <v>0.46020001173019409</v>
      </c>
      <c r="M39">
        <v>4.0399998426437378E-2</v>
      </c>
      <c r="N39">
        <v>1.169999968260527E-2</v>
      </c>
      <c r="O39">
        <v>1.1232916978042149</v>
      </c>
      <c r="P39">
        <v>1.182519368960957</v>
      </c>
      <c r="Q39">
        <v>1.191635497757483</v>
      </c>
      <c r="R39">
        <v>1.192133542030672</v>
      </c>
      <c r="S39">
        <v>1.2000355605872659</v>
      </c>
      <c r="T39">
        <v>1.201658039621853</v>
      </c>
      <c r="U39">
        <v>1.2016609547905761</v>
      </c>
      <c r="V39">
        <v>1.2016609547905761</v>
      </c>
    </row>
    <row r="40" spans="1:22" ht="15" customHeight="1" x14ac:dyDescent="0.25">
      <c r="A40" s="123"/>
      <c r="B40" s="3">
        <f t="shared" si="3"/>
        <v>34</v>
      </c>
      <c r="C40" s="3" t="s">
        <v>173</v>
      </c>
      <c r="D40" s="3">
        <v>16.5</v>
      </c>
      <c r="E40" s="5"/>
      <c r="F40" s="5"/>
      <c r="G40">
        <v>6.3299998641014099E-2</v>
      </c>
      <c r="H40">
        <v>9.8899997770786285E-2</v>
      </c>
      <c r="I40">
        <v>8.7399996817111969E-2</v>
      </c>
      <c r="J40">
        <v>4.4300001114606857E-2</v>
      </c>
      <c r="K40">
        <v>0.26800000667572021</v>
      </c>
      <c r="L40">
        <v>0.48449999094009399</v>
      </c>
      <c r="M40">
        <v>5.2099999040365219E-2</v>
      </c>
      <c r="N40">
        <v>1.379999984055758E-2</v>
      </c>
      <c r="O40">
        <v>1.5357106893817229</v>
      </c>
      <c r="P40">
        <v>1.5916335294170421</v>
      </c>
      <c r="Q40">
        <v>1.59236200404076</v>
      </c>
      <c r="R40">
        <v>1.5938985991378709</v>
      </c>
      <c r="S40">
        <v>1.5939000208926559</v>
      </c>
      <c r="T40">
        <v>1.5939589296726731</v>
      </c>
      <c r="U40">
        <v>1.5942108495728009</v>
      </c>
      <c r="V40">
        <v>1.5942108495728009</v>
      </c>
    </row>
    <row r="41" spans="1:22" ht="15" customHeight="1" x14ac:dyDescent="0.25">
      <c r="A41" s="123"/>
      <c r="B41" s="3">
        <f t="shared" si="3"/>
        <v>35</v>
      </c>
      <c r="C41" s="3" t="s">
        <v>30</v>
      </c>
      <c r="D41" s="3">
        <v>15</v>
      </c>
      <c r="E41" s="5"/>
      <c r="F41" s="5"/>
      <c r="G41">
        <v>5.5300001055002213E-2</v>
      </c>
      <c r="H41">
        <v>0.1067999973893166</v>
      </c>
      <c r="I41">
        <v>7.890000194311142E-2</v>
      </c>
      <c r="J41">
        <v>3.6100000143051147E-2</v>
      </c>
      <c r="K41">
        <v>0.25870001316070562</v>
      </c>
      <c r="L41">
        <v>0.48769998550415039</v>
      </c>
      <c r="M41">
        <v>8.2800000905990601E-2</v>
      </c>
      <c r="N41">
        <v>3.7900000810623169E-2</v>
      </c>
      <c r="O41">
        <v>1.3490829478493931</v>
      </c>
      <c r="P41">
        <v>1.357294842896474</v>
      </c>
      <c r="Q41">
        <v>1.38321978130951</v>
      </c>
      <c r="R41">
        <v>1.385528667623521</v>
      </c>
      <c r="S41">
        <v>1.3861375041135331</v>
      </c>
      <c r="T41">
        <v>1.3873031215952401</v>
      </c>
      <c r="U41">
        <v>1.3873265209694681</v>
      </c>
      <c r="V41">
        <v>1.3873265209694681</v>
      </c>
    </row>
    <row r="42" spans="1:22" ht="15" customHeight="1" x14ac:dyDescent="0.25">
      <c r="A42" s="123"/>
      <c r="B42" s="6">
        <f t="shared" si="3"/>
        <v>36</v>
      </c>
      <c r="C42" s="6" t="s">
        <v>71</v>
      </c>
      <c r="D42" s="6">
        <v>14</v>
      </c>
      <c r="E42" s="7"/>
      <c r="F42" s="7"/>
      <c r="G42">
        <v>5.4800000041723251E-2</v>
      </c>
      <c r="H42">
        <v>0.10729999840259551</v>
      </c>
      <c r="I42">
        <v>6.7900002002716064E-2</v>
      </c>
      <c r="J42">
        <v>2.429999969899654E-2</v>
      </c>
      <c r="K42">
        <v>0.25270000100135798</v>
      </c>
      <c r="L42">
        <v>0.48759999871253967</v>
      </c>
      <c r="M42">
        <v>9.2100001871585846E-2</v>
      </c>
      <c r="N42">
        <v>4.6300001442432397E-2</v>
      </c>
      <c r="O42">
        <v>1.321657594081507</v>
      </c>
      <c r="P42">
        <v>1.327719647202017</v>
      </c>
      <c r="Q42">
        <v>1.337802658256017</v>
      </c>
      <c r="R42">
        <v>1.338041258151575</v>
      </c>
      <c r="S42">
        <v>1.339835512900613</v>
      </c>
      <c r="T42">
        <v>1.340240473621559</v>
      </c>
      <c r="U42">
        <v>1.340243473470947</v>
      </c>
      <c r="V42">
        <v>1.340243473470947</v>
      </c>
    </row>
    <row r="43" spans="1:22" ht="15" customHeight="1" x14ac:dyDescent="0.25">
      <c r="A43" s="119"/>
      <c r="B43" s="120"/>
      <c r="C43" s="120"/>
      <c r="D43" s="121"/>
      <c r="E43" s="4"/>
      <c r="F43" s="8"/>
      <c r="G43" s="9"/>
      <c r="H43" s="10"/>
      <c r="I43" s="10"/>
      <c r="J43" s="10"/>
      <c r="K43" s="10"/>
      <c r="L43" s="10"/>
      <c r="M43" s="10"/>
      <c r="N43" s="11"/>
    </row>
  </sheetData>
  <mergeCells count="15">
    <mergeCell ref="O1:V1"/>
    <mergeCell ref="O2:V2"/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3"/>
  <sheetViews>
    <sheetView zoomScale="60" zoomScaleNormal="60" workbookViewId="0">
      <selection activeCell="R45" sqref="R45"/>
    </sheetView>
  </sheetViews>
  <sheetFormatPr baseColWidth="10" defaultColWidth="8.88671875" defaultRowHeight="13.2" x14ac:dyDescent="0.25"/>
  <cols>
    <col min="1" max="1" width="12.5546875" style="15" bestFit="1" customWidth="1"/>
    <col min="2" max="2" width="18.44140625" style="15" bestFit="1" customWidth="1"/>
    <col min="3" max="3" width="10.6640625" style="15" bestFit="1" customWidth="1"/>
    <col min="4" max="4" width="17.33203125" style="15" bestFit="1" customWidth="1"/>
    <col min="5" max="5" width="25.33203125" style="15" bestFit="1" customWidth="1"/>
    <col min="6" max="6" width="15.33203125" style="15" bestFit="1" customWidth="1"/>
    <col min="7" max="14" width="13.44140625" style="15" bestFit="1" customWidth="1"/>
  </cols>
  <sheetData>
    <row r="1" spans="1:22" ht="17.399999999999999" customHeight="1" x14ac:dyDescent="0.3">
      <c r="G1" s="124" t="s">
        <v>0</v>
      </c>
      <c r="H1" s="125"/>
      <c r="I1" s="125"/>
      <c r="J1" s="125"/>
      <c r="K1" s="125"/>
      <c r="L1" s="125"/>
      <c r="M1" s="125"/>
      <c r="N1" s="126"/>
      <c r="O1" s="117" t="s">
        <v>1</v>
      </c>
      <c r="P1" s="118"/>
      <c r="Q1" s="118"/>
      <c r="R1" s="118"/>
      <c r="S1" s="118"/>
      <c r="T1" s="118"/>
      <c r="U1" s="118"/>
      <c r="V1" s="118"/>
    </row>
    <row r="2" spans="1:22" ht="17.399999999999999" customHeight="1" x14ac:dyDescent="0.3">
      <c r="G2" s="127" t="s">
        <v>2</v>
      </c>
      <c r="H2" s="121"/>
      <c r="I2" s="128" t="s">
        <v>3</v>
      </c>
      <c r="J2" s="121"/>
      <c r="K2" s="128" t="s">
        <v>4</v>
      </c>
      <c r="L2" s="121"/>
      <c r="M2" s="128" t="s">
        <v>5</v>
      </c>
      <c r="N2" s="121"/>
      <c r="O2" s="117" t="s">
        <v>6</v>
      </c>
      <c r="P2" s="118"/>
      <c r="Q2" s="118"/>
      <c r="R2" s="118"/>
      <c r="S2" s="118"/>
      <c r="T2" s="118"/>
      <c r="U2" s="118"/>
      <c r="V2" s="118"/>
    </row>
    <row r="3" spans="1:22" ht="17.399999999999999" customHeight="1" x14ac:dyDescent="0.3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2" t="s">
        <v>13</v>
      </c>
      <c r="H3" s="1" t="s">
        <v>14</v>
      </c>
      <c r="I3" s="1" t="s">
        <v>13</v>
      </c>
      <c r="J3" s="1" t="s">
        <v>14</v>
      </c>
      <c r="K3" s="1" t="s">
        <v>13</v>
      </c>
      <c r="L3" s="1" t="s">
        <v>14</v>
      </c>
      <c r="M3" s="1" t="s">
        <v>13</v>
      </c>
      <c r="N3" s="1" t="s">
        <v>14</v>
      </c>
      <c r="O3" s="16">
        <v>2</v>
      </c>
      <c r="P3" s="16">
        <v>3</v>
      </c>
      <c r="Q3" s="16">
        <v>4</v>
      </c>
      <c r="R3" s="16">
        <v>5</v>
      </c>
      <c r="S3" s="16">
        <v>6</v>
      </c>
      <c r="T3" s="16">
        <v>7</v>
      </c>
      <c r="U3" s="16">
        <v>8</v>
      </c>
      <c r="V3" s="16">
        <v>9</v>
      </c>
    </row>
    <row r="4" spans="1:22" ht="15" customHeight="1" x14ac:dyDescent="0.25">
      <c r="A4" s="122" t="s">
        <v>152</v>
      </c>
      <c r="B4" s="3">
        <v>1</v>
      </c>
      <c r="C4" s="3" t="s">
        <v>28</v>
      </c>
      <c r="D4" s="3">
        <v>11</v>
      </c>
      <c r="E4" s="3"/>
      <c r="F4" s="3"/>
      <c r="G4">
        <v>4.5499999076128013E-2</v>
      </c>
      <c r="H4">
        <v>0.11659999936819079</v>
      </c>
      <c r="I4">
        <v>6.4900003373622894E-2</v>
      </c>
      <c r="J4">
        <v>2.2199999541044239E-2</v>
      </c>
      <c r="K4">
        <v>0.13930000364780429</v>
      </c>
      <c r="L4">
        <v>0.32699999213218689</v>
      </c>
      <c r="M4">
        <v>2.370000071823597E-2</v>
      </c>
      <c r="N4">
        <v>6.9700002670288086E-2</v>
      </c>
      <c r="O4">
        <v>1.1129347877486391</v>
      </c>
      <c r="P4">
        <v>1.186520567248853</v>
      </c>
      <c r="Q4">
        <v>1.2399618001244219</v>
      </c>
      <c r="R4">
        <v>1.241402507683617</v>
      </c>
      <c r="S4">
        <v>1.2435424091919289</v>
      </c>
      <c r="T4">
        <v>1.2446507684386701</v>
      </c>
      <c r="U4">
        <v>1.244661723601328</v>
      </c>
      <c r="V4">
        <v>1.244661723601328</v>
      </c>
    </row>
    <row r="5" spans="1:22" ht="15" customHeight="1" x14ac:dyDescent="0.25">
      <c r="A5" s="123"/>
      <c r="B5" s="3">
        <f t="shared" ref="B5:B12" si="0">B4+1</f>
        <v>2</v>
      </c>
      <c r="C5" s="13" t="s">
        <v>97</v>
      </c>
      <c r="D5" s="3">
        <v>9.5</v>
      </c>
      <c r="E5" s="3"/>
      <c r="F5" s="3"/>
      <c r="G5">
        <v>6.5099999308586121E-2</v>
      </c>
      <c r="H5">
        <v>9.6900001168251038E-2</v>
      </c>
      <c r="I5">
        <v>0.1015999987721443</v>
      </c>
      <c r="J5">
        <v>5.8899998664855957E-2</v>
      </c>
      <c r="K5">
        <v>0.1169999986886978</v>
      </c>
      <c r="L5">
        <v>0.33180001378059393</v>
      </c>
      <c r="M5">
        <v>2.5399999693036079E-2</v>
      </c>
      <c r="N5">
        <v>6.6100001335144043E-2</v>
      </c>
      <c r="O5">
        <v>1.60945248173781</v>
      </c>
      <c r="P5">
        <v>1.6176979798177149</v>
      </c>
      <c r="Q5">
        <v>1.6226403064778649</v>
      </c>
      <c r="R5">
        <v>1.6238472076777599</v>
      </c>
      <c r="S5">
        <v>1.624452180356581</v>
      </c>
      <c r="T5">
        <v>1.6266674864677391</v>
      </c>
      <c r="U5">
        <v>1.6266675142050451</v>
      </c>
      <c r="V5">
        <v>1.6266675142050451</v>
      </c>
    </row>
    <row r="6" spans="1:22" ht="15" customHeight="1" x14ac:dyDescent="0.25">
      <c r="A6" s="123"/>
      <c r="B6" s="3">
        <f t="shared" si="0"/>
        <v>3</v>
      </c>
      <c r="C6" s="3" t="s">
        <v>79</v>
      </c>
      <c r="D6" s="3">
        <v>3</v>
      </c>
      <c r="E6" s="3"/>
      <c r="F6" s="3"/>
      <c r="G6">
        <v>5.4099999368190772E-2</v>
      </c>
      <c r="H6">
        <v>0.1080000028014183</v>
      </c>
      <c r="I6">
        <v>9.5600001513957977E-2</v>
      </c>
      <c r="J6">
        <v>5.3800001740455627E-2</v>
      </c>
      <c r="K6">
        <v>0.1221000030636787</v>
      </c>
      <c r="L6">
        <v>0.32940000295639038</v>
      </c>
      <c r="M6">
        <v>2.5200000032782551E-2</v>
      </c>
      <c r="N6">
        <v>7.0299997925758362E-2</v>
      </c>
      <c r="O6">
        <v>1.3684935758669861</v>
      </c>
      <c r="P6">
        <v>1.406741494570497</v>
      </c>
      <c r="Q6">
        <v>1.425055949196987</v>
      </c>
      <c r="R6">
        <v>1.43176977043563</v>
      </c>
      <c r="S6">
        <v>1.4318223025130801</v>
      </c>
      <c r="T6">
        <v>1.4326163790034141</v>
      </c>
      <c r="U6">
        <v>1.432617768200958</v>
      </c>
      <c r="V6">
        <v>1.432617768200958</v>
      </c>
    </row>
    <row r="7" spans="1:22" ht="15" customHeight="1" x14ac:dyDescent="0.25">
      <c r="A7" s="123"/>
      <c r="B7" s="3">
        <f t="shared" si="0"/>
        <v>4</v>
      </c>
      <c r="C7" s="3" t="s">
        <v>66</v>
      </c>
      <c r="D7" s="3">
        <v>8</v>
      </c>
      <c r="E7" s="3"/>
      <c r="F7" s="3"/>
      <c r="G7">
        <v>0.14980000257492071</v>
      </c>
      <c r="H7">
        <v>1.250000018626451E-2</v>
      </c>
      <c r="I7">
        <v>0.19490000605583191</v>
      </c>
      <c r="J7">
        <v>0.151199996471405</v>
      </c>
      <c r="K7">
        <v>0.1666000038385391</v>
      </c>
      <c r="L7">
        <v>0.33019998669624329</v>
      </c>
      <c r="M7">
        <v>4.050000011920929E-2</v>
      </c>
      <c r="N7">
        <v>6.9499999284744263E-2</v>
      </c>
      <c r="O7">
        <v>3.2945706965574009</v>
      </c>
      <c r="P7">
        <v>3.3027050873330102</v>
      </c>
      <c r="Q7">
        <v>3.302751209302683</v>
      </c>
      <c r="R7">
        <v>3.3091635576867739</v>
      </c>
      <c r="S7">
        <v>3.309179627553672</v>
      </c>
      <c r="T7">
        <v>3.3092140586428309</v>
      </c>
      <c r="U7">
        <v>3.309235717945981</v>
      </c>
      <c r="V7">
        <v>3.309235717945981</v>
      </c>
    </row>
    <row r="8" spans="1:22" ht="15" customHeight="1" x14ac:dyDescent="0.25">
      <c r="A8" s="123"/>
      <c r="B8" s="3">
        <f t="shared" si="0"/>
        <v>5</v>
      </c>
      <c r="C8" s="3" t="s">
        <v>53</v>
      </c>
      <c r="D8" s="3">
        <v>2</v>
      </c>
      <c r="E8" s="3"/>
      <c r="F8" s="3"/>
      <c r="G8">
        <v>0.1077999994158745</v>
      </c>
      <c r="H8">
        <v>5.429999902844429E-2</v>
      </c>
      <c r="I8">
        <v>0.1735000014305115</v>
      </c>
      <c r="J8">
        <v>0.13060000538825989</v>
      </c>
      <c r="K8">
        <v>0.12759999930858609</v>
      </c>
      <c r="L8">
        <v>0.32690000534057623</v>
      </c>
      <c r="M8">
        <v>3.2600000500679023E-2</v>
      </c>
      <c r="N8">
        <v>7.0500001311302185E-2</v>
      </c>
      <c r="O8">
        <v>2.5265503931958921</v>
      </c>
      <c r="P8">
        <v>2.5371198883378998</v>
      </c>
      <c r="Q8">
        <v>2.5372023259071761</v>
      </c>
      <c r="R8">
        <v>2.5443244046693612</v>
      </c>
      <c r="S8">
        <v>2.5445936956629072</v>
      </c>
      <c r="T8">
        <v>2.544601117247399</v>
      </c>
      <c r="U8">
        <v>2.5446192458847472</v>
      </c>
      <c r="V8">
        <v>2.5446192458847472</v>
      </c>
    </row>
    <row r="9" spans="1:22" ht="15" customHeight="1" x14ac:dyDescent="0.25">
      <c r="A9" s="123"/>
      <c r="B9" s="3">
        <f t="shared" si="0"/>
        <v>6</v>
      </c>
      <c r="C9" s="3" t="s">
        <v>66</v>
      </c>
      <c r="D9" s="3">
        <v>4</v>
      </c>
      <c r="E9" s="3"/>
      <c r="F9" s="3"/>
      <c r="G9">
        <v>9.920000284910202E-2</v>
      </c>
      <c r="H9">
        <v>6.2799997627735138E-2</v>
      </c>
      <c r="I9">
        <v>0.1563999950885773</v>
      </c>
      <c r="J9">
        <v>0.1133999973535538</v>
      </c>
      <c r="K9">
        <v>0.12919999659061429</v>
      </c>
      <c r="L9">
        <v>0.31169998645782471</v>
      </c>
      <c r="M9">
        <v>3.1300000846385963E-2</v>
      </c>
      <c r="N9">
        <v>7.0500001311302185E-2</v>
      </c>
      <c r="O9">
        <v>2.3303893595155918</v>
      </c>
      <c r="P9">
        <v>2.3499076694020888</v>
      </c>
      <c r="Q9">
        <v>2.3511295117745461</v>
      </c>
      <c r="R9">
        <v>2.3532767886483841</v>
      </c>
      <c r="S9">
        <v>2.3533013357959782</v>
      </c>
      <c r="T9">
        <v>2.353579395794108</v>
      </c>
      <c r="U9">
        <v>2.3536263474212831</v>
      </c>
      <c r="V9">
        <v>2.3536263474212831</v>
      </c>
    </row>
    <row r="10" spans="1:22" ht="15" customHeight="1" x14ac:dyDescent="0.25">
      <c r="A10" s="123"/>
      <c r="B10" s="3">
        <f t="shared" si="0"/>
        <v>7</v>
      </c>
      <c r="C10" s="3" t="s">
        <v>68</v>
      </c>
      <c r="D10" s="3">
        <v>8.5</v>
      </c>
      <c r="E10" s="3"/>
      <c r="F10" s="3"/>
      <c r="G10">
        <v>0.14429999887943271</v>
      </c>
      <c r="H10">
        <v>1.7999999225139621E-2</v>
      </c>
      <c r="I10">
        <v>0.19239999353885651</v>
      </c>
      <c r="J10">
        <v>0.14869999885559079</v>
      </c>
      <c r="K10">
        <v>0.13480000197887421</v>
      </c>
      <c r="L10">
        <v>0.29229998588562012</v>
      </c>
      <c r="M10">
        <v>1.779999956488609E-2</v>
      </c>
      <c r="N10">
        <v>6.5200001001358032E-2</v>
      </c>
      <c r="O10">
        <v>2.7924251235385169</v>
      </c>
      <c r="P10">
        <v>2.9015259283716071</v>
      </c>
      <c r="Q10">
        <v>2.9061690324207272</v>
      </c>
      <c r="R10">
        <v>2.906581631417219</v>
      </c>
      <c r="S10">
        <v>2.9074093933284062</v>
      </c>
      <c r="T10">
        <v>2.907880700508207</v>
      </c>
      <c r="U10">
        <v>2.9079008414660579</v>
      </c>
      <c r="V10">
        <v>2.9079008414660579</v>
      </c>
    </row>
    <row r="11" spans="1:22" ht="15" customHeight="1" x14ac:dyDescent="0.25">
      <c r="A11" s="123"/>
      <c r="B11" s="3">
        <f t="shared" si="0"/>
        <v>8</v>
      </c>
      <c r="C11" s="3" t="s">
        <v>66</v>
      </c>
      <c r="D11" s="3">
        <v>4.5</v>
      </c>
      <c r="E11" s="3"/>
      <c r="F11" s="3"/>
      <c r="G11">
        <v>7.4799999594688416E-2</v>
      </c>
      <c r="H11">
        <v>8.7200000882148743E-2</v>
      </c>
      <c r="I11">
        <v>0.11439999938011169</v>
      </c>
      <c r="J11">
        <v>7.1500003337860107E-2</v>
      </c>
      <c r="K11">
        <v>0.12870000302791601</v>
      </c>
      <c r="L11">
        <v>0.32609999179840088</v>
      </c>
      <c r="M11">
        <v>3.4099999815225601E-2</v>
      </c>
      <c r="N11">
        <v>6.6699996590614319E-2</v>
      </c>
      <c r="O11">
        <v>2.0280480652450028</v>
      </c>
      <c r="P11">
        <v>2.0281288391957779</v>
      </c>
      <c r="Q11">
        <v>2.037505569587704</v>
      </c>
      <c r="R11">
        <v>2.0375862954433108</v>
      </c>
      <c r="S11">
        <v>2.0377015619110028</v>
      </c>
      <c r="T11">
        <v>2.0380389529063492</v>
      </c>
      <c r="U11">
        <v>2.0380932770787279</v>
      </c>
      <c r="V11">
        <v>2.0380932770787279</v>
      </c>
    </row>
    <row r="12" spans="1:22" ht="15" customHeight="1" x14ac:dyDescent="0.25">
      <c r="A12" s="123"/>
      <c r="B12" s="3">
        <f t="shared" si="0"/>
        <v>9</v>
      </c>
      <c r="C12" s="3" t="s">
        <v>79</v>
      </c>
      <c r="D12" s="3">
        <v>6</v>
      </c>
      <c r="E12" s="3"/>
      <c r="F12" s="3"/>
      <c r="G12">
        <v>9.6000000834465027E-2</v>
      </c>
      <c r="H12">
        <v>6.5999999642372131E-2</v>
      </c>
      <c r="I12">
        <v>0.16329999268054959</v>
      </c>
      <c r="J12">
        <v>0.1207000017166138</v>
      </c>
      <c r="K12">
        <v>0.13910000026226041</v>
      </c>
      <c r="L12">
        <v>0.33799999952316279</v>
      </c>
      <c r="M12">
        <v>3.4099999815225601E-2</v>
      </c>
      <c r="N12">
        <v>7.3600001633167267E-2</v>
      </c>
      <c r="O12">
        <v>2.3527236790813721</v>
      </c>
      <c r="P12">
        <v>2.365991078820108</v>
      </c>
      <c r="Q12">
        <v>2.3693919676456572</v>
      </c>
      <c r="R12">
        <v>2.3793117847644298</v>
      </c>
      <c r="S12">
        <v>2.3794284442253448</v>
      </c>
      <c r="T12">
        <v>2.3794890982372729</v>
      </c>
      <c r="U12">
        <v>2.3794911080289949</v>
      </c>
      <c r="V12">
        <v>2.3794911080289949</v>
      </c>
    </row>
    <row r="13" spans="1:22" ht="15" customHeight="1" x14ac:dyDescent="0.25">
      <c r="A13" s="119"/>
      <c r="B13" s="120"/>
      <c r="C13" s="120"/>
      <c r="D13" s="121"/>
      <c r="E13" s="4" t="s">
        <v>163</v>
      </c>
      <c r="F13" s="4"/>
    </row>
    <row r="14" spans="1:22" ht="15" customHeight="1" x14ac:dyDescent="0.25">
      <c r="A14" s="122" t="s">
        <v>152</v>
      </c>
      <c r="B14" s="3">
        <f>B12+1</f>
        <v>10</v>
      </c>
      <c r="C14" s="3" t="s">
        <v>25</v>
      </c>
      <c r="D14" s="3">
        <v>18</v>
      </c>
      <c r="E14" s="3"/>
      <c r="F14" s="3"/>
      <c r="G14">
        <v>1.7000000923871991E-2</v>
      </c>
      <c r="H14">
        <v>0.14499999582767489</v>
      </c>
      <c r="I14">
        <v>1.449999958276749E-2</v>
      </c>
      <c r="J14">
        <v>2.9799999669194221E-2</v>
      </c>
      <c r="K14">
        <v>6.0199998319149017E-2</v>
      </c>
      <c r="L14">
        <v>0.27419999241828918</v>
      </c>
      <c r="M14">
        <v>4.0399998426437378E-2</v>
      </c>
      <c r="N14">
        <v>8.6999997496604919E-2</v>
      </c>
      <c r="O14">
        <v>0.60841964558558492</v>
      </c>
      <c r="P14">
        <v>0.89930794075395548</v>
      </c>
      <c r="Q14">
        <v>0.90075354292276932</v>
      </c>
      <c r="R14">
        <v>0.90076153976606432</v>
      </c>
      <c r="S14">
        <v>0.90435881459411738</v>
      </c>
      <c r="T14">
        <v>0.90874318714085012</v>
      </c>
      <c r="U14">
        <v>0.90879096043884411</v>
      </c>
      <c r="V14">
        <v>0.90879096043884411</v>
      </c>
    </row>
    <row r="15" spans="1:22" ht="15" customHeight="1" x14ac:dyDescent="0.25">
      <c r="A15" s="123"/>
      <c r="B15" s="3">
        <f t="shared" ref="B15:B22" si="1">B14+1</f>
        <v>11</v>
      </c>
      <c r="C15" s="3" t="s">
        <v>29</v>
      </c>
      <c r="D15" s="3">
        <v>13.5</v>
      </c>
      <c r="E15" s="3"/>
      <c r="F15" s="3"/>
      <c r="G15">
        <v>6.5000001341104507E-3</v>
      </c>
      <c r="H15">
        <v>0.15569999814033511</v>
      </c>
      <c r="I15">
        <v>4.0000001899898052E-3</v>
      </c>
      <c r="J15">
        <v>4.010000079870224E-2</v>
      </c>
      <c r="K15">
        <v>5.3399998694658279E-2</v>
      </c>
      <c r="L15">
        <v>0.2254000008106232</v>
      </c>
      <c r="M15">
        <v>6.3000001013278961E-2</v>
      </c>
      <c r="N15">
        <v>0.1103999987244606</v>
      </c>
      <c r="O15">
        <v>0.44796616072447792</v>
      </c>
      <c r="P15">
        <v>0.85226298519702393</v>
      </c>
      <c r="Q15">
        <v>0.85228458000108009</v>
      </c>
      <c r="R15">
        <v>0.85386118874856842</v>
      </c>
      <c r="S15">
        <v>0.86137661195638959</v>
      </c>
      <c r="T15">
        <v>0.86165960179209056</v>
      </c>
      <c r="U15">
        <v>0.86177336116915959</v>
      </c>
      <c r="V15">
        <v>0.86177336116915959</v>
      </c>
    </row>
    <row r="16" spans="1:22" ht="15" customHeight="1" x14ac:dyDescent="0.25">
      <c r="A16" s="123"/>
      <c r="B16" s="3">
        <f t="shared" si="1"/>
        <v>12</v>
      </c>
      <c r="C16" s="3" t="s">
        <v>32</v>
      </c>
      <c r="D16" s="3">
        <v>6.5</v>
      </c>
      <c r="E16" s="3"/>
      <c r="F16" s="14"/>
      <c r="G16">
        <v>1.169999968260527E-2</v>
      </c>
      <c r="H16">
        <v>0.1503999978303909</v>
      </c>
      <c r="I16">
        <v>1.4700000174343589E-2</v>
      </c>
      <c r="J16">
        <v>2.930000051856041E-2</v>
      </c>
      <c r="K16">
        <v>4.1200000792741782E-2</v>
      </c>
      <c r="L16">
        <v>0.23090000450611109</v>
      </c>
      <c r="M16">
        <v>5.950000137090683E-2</v>
      </c>
      <c r="N16">
        <v>0.1068999990820885</v>
      </c>
      <c r="O16">
        <v>0.46616129576290138</v>
      </c>
      <c r="P16">
        <v>0.80335120995560161</v>
      </c>
      <c r="Q16">
        <v>0.80580262697837024</v>
      </c>
      <c r="R16">
        <v>0.814474920045408</v>
      </c>
      <c r="S16">
        <v>0.82263829495110852</v>
      </c>
      <c r="T16">
        <v>0.82338582512965797</v>
      </c>
      <c r="U16">
        <v>0.8235431361419977</v>
      </c>
      <c r="V16">
        <v>0.8235431361419977</v>
      </c>
    </row>
    <row r="17" spans="1:22" ht="15" customHeight="1" x14ac:dyDescent="0.25">
      <c r="A17" s="123"/>
      <c r="B17" s="3">
        <f t="shared" si="1"/>
        <v>13</v>
      </c>
      <c r="C17" s="3" t="s">
        <v>40</v>
      </c>
      <c r="D17" s="3">
        <v>7</v>
      </c>
      <c r="E17" s="3"/>
      <c r="F17" s="3"/>
      <c r="G17">
        <v>2.199999988079071E-2</v>
      </c>
      <c r="H17">
        <v>0.14010000228881839</v>
      </c>
      <c r="I17">
        <v>2.3199999704957008E-2</v>
      </c>
      <c r="J17">
        <v>2.0600000396370891E-2</v>
      </c>
      <c r="K17">
        <v>5.9599999338388443E-2</v>
      </c>
      <c r="L17">
        <v>0.2457000017166138</v>
      </c>
      <c r="M17">
        <v>3.0500000342726711E-2</v>
      </c>
      <c r="N17">
        <v>7.5499996542930603E-2</v>
      </c>
      <c r="O17">
        <v>0.72273882743927098</v>
      </c>
      <c r="P17">
        <v>0.98461728346507738</v>
      </c>
      <c r="Q17">
        <v>0.98600231690544315</v>
      </c>
      <c r="R17">
        <v>0.98601996254445834</v>
      </c>
      <c r="S17">
        <v>0.98896725998001256</v>
      </c>
      <c r="T17">
        <v>0.98937406213215784</v>
      </c>
      <c r="U17">
        <v>0.98941542534250315</v>
      </c>
      <c r="V17">
        <v>0.98941542534250315</v>
      </c>
    </row>
    <row r="18" spans="1:22" ht="15" customHeight="1" x14ac:dyDescent="0.25">
      <c r="A18" s="123"/>
      <c r="B18" s="3">
        <f t="shared" si="1"/>
        <v>14</v>
      </c>
      <c r="C18" s="3" t="s">
        <v>64</v>
      </c>
      <c r="D18" s="3">
        <v>2</v>
      </c>
      <c r="E18" s="3"/>
      <c r="F18" s="3"/>
      <c r="G18">
        <v>2.140000090003014E-2</v>
      </c>
      <c r="H18">
        <v>0.14069999754428861</v>
      </c>
      <c r="I18">
        <v>3.0799999833106991E-2</v>
      </c>
      <c r="J18">
        <v>1.4200000092387199E-2</v>
      </c>
      <c r="K18">
        <v>4.2800001800060272E-2</v>
      </c>
      <c r="L18">
        <v>0.2703000009059906</v>
      </c>
      <c r="M18">
        <v>1.9999999552965161E-2</v>
      </c>
      <c r="N18">
        <v>6.4699999988079071E-2</v>
      </c>
      <c r="O18">
        <v>0.65652767737266704</v>
      </c>
      <c r="P18">
        <v>0.79159784948142586</v>
      </c>
      <c r="Q18">
        <v>0.7923384380247912</v>
      </c>
      <c r="R18">
        <v>0.79907337553094071</v>
      </c>
      <c r="S18">
        <v>0.80110903867283634</v>
      </c>
      <c r="T18">
        <v>0.80136179763489557</v>
      </c>
      <c r="U18">
        <v>0.80141451835085287</v>
      </c>
      <c r="V18">
        <v>0.80141451835085287</v>
      </c>
    </row>
    <row r="19" spans="1:22" ht="15" customHeight="1" x14ac:dyDescent="0.25">
      <c r="A19" s="123"/>
      <c r="B19" s="3">
        <f t="shared" si="1"/>
        <v>15</v>
      </c>
      <c r="C19" s="3" t="s">
        <v>52</v>
      </c>
      <c r="D19" s="3">
        <v>2</v>
      </c>
      <c r="E19" s="3"/>
      <c r="F19" s="3"/>
      <c r="G19">
        <v>3.1199999153614041E-2</v>
      </c>
      <c r="H19">
        <v>0.13079999387264249</v>
      </c>
      <c r="I19">
        <v>4.4199999421834953E-2</v>
      </c>
      <c r="J19">
        <v>5.4000001400709152E-3</v>
      </c>
      <c r="K19">
        <v>5.3100001066923141E-2</v>
      </c>
      <c r="L19">
        <v>0.28880000114440918</v>
      </c>
      <c r="M19">
        <v>1.1400000192224979E-2</v>
      </c>
      <c r="N19">
        <v>5.2499998360872269E-2</v>
      </c>
      <c r="O19">
        <v>0.78559270283330718</v>
      </c>
      <c r="P19">
        <v>0.84697846297386992</v>
      </c>
      <c r="Q19">
        <v>0.84774149454308534</v>
      </c>
      <c r="R19">
        <v>0.85541063821282404</v>
      </c>
      <c r="S19">
        <v>0.85878679568612304</v>
      </c>
      <c r="T19">
        <v>0.86012930977113622</v>
      </c>
      <c r="U19">
        <v>0.8602697122070937</v>
      </c>
      <c r="V19">
        <v>0.8602697122070937</v>
      </c>
    </row>
    <row r="20" spans="1:22" ht="15" customHeight="1" x14ac:dyDescent="0.25">
      <c r="A20" s="123"/>
      <c r="B20" s="3">
        <f t="shared" si="1"/>
        <v>16</v>
      </c>
      <c r="C20" s="3" t="s">
        <v>32</v>
      </c>
      <c r="D20" s="3">
        <v>9</v>
      </c>
      <c r="E20" s="3"/>
      <c r="F20" s="3"/>
      <c r="G20">
        <v>5.8800000697374337E-2</v>
      </c>
      <c r="H20">
        <v>0.1032999977469444</v>
      </c>
      <c r="I20">
        <v>7.4699997901916504E-2</v>
      </c>
      <c r="J20">
        <v>3.1099999323487278E-2</v>
      </c>
      <c r="K20">
        <v>9.1300003230571747E-2</v>
      </c>
      <c r="L20">
        <v>0.25400000810623169</v>
      </c>
      <c r="M20">
        <v>2.7200000360608101E-2</v>
      </c>
      <c r="N20">
        <v>7.4400000274181366E-2</v>
      </c>
      <c r="O20">
        <v>1.1680547020218961</v>
      </c>
      <c r="P20">
        <v>1.360880429387527</v>
      </c>
      <c r="Q20">
        <v>1.361015484314257</v>
      </c>
      <c r="R20">
        <v>1.361286861257875</v>
      </c>
      <c r="S20">
        <v>1.3621874820855919</v>
      </c>
      <c r="T20">
        <v>1.363546650293425</v>
      </c>
      <c r="U20">
        <v>1.3635499316155091</v>
      </c>
      <c r="V20">
        <v>1.3635499316155091</v>
      </c>
    </row>
    <row r="21" spans="1:22" ht="15" customHeight="1" x14ac:dyDescent="0.25">
      <c r="A21" s="123"/>
      <c r="B21" s="3">
        <f t="shared" si="1"/>
        <v>17</v>
      </c>
      <c r="C21" s="3" t="s">
        <v>82</v>
      </c>
      <c r="D21" s="3">
        <v>9.5</v>
      </c>
      <c r="E21" s="3"/>
      <c r="F21" s="3"/>
      <c r="G21">
        <v>5.0000002374872565E-4</v>
      </c>
      <c r="H21">
        <v>0.16249999403953549</v>
      </c>
      <c r="I21">
        <v>1.6699999570846561E-2</v>
      </c>
      <c r="J21">
        <v>3.3799998462200158E-2</v>
      </c>
      <c r="K21">
        <v>6.1700001358985901E-2</v>
      </c>
      <c r="L21">
        <v>0.25429999828338617</v>
      </c>
      <c r="M21">
        <v>4.0300000458955758E-2</v>
      </c>
      <c r="N21">
        <v>8.659999817609787E-2</v>
      </c>
      <c r="O21">
        <v>0.59195350317900275</v>
      </c>
      <c r="P21">
        <v>0.90886887686529805</v>
      </c>
      <c r="Q21">
        <v>0.92974680159747913</v>
      </c>
      <c r="R21">
        <v>0.94266014621440797</v>
      </c>
      <c r="S21">
        <v>0.94394732123314951</v>
      </c>
      <c r="T21">
        <v>0.94522266525143039</v>
      </c>
      <c r="U21">
        <v>0.94527829795982177</v>
      </c>
      <c r="V21">
        <v>0.94527829795982177</v>
      </c>
    </row>
    <row r="22" spans="1:22" ht="15" customHeight="1" x14ac:dyDescent="0.25">
      <c r="A22" s="123"/>
      <c r="B22" s="3">
        <f t="shared" si="1"/>
        <v>18</v>
      </c>
      <c r="C22" s="3" t="s">
        <v>38</v>
      </c>
      <c r="D22" s="3">
        <v>7</v>
      </c>
      <c r="E22" s="3"/>
      <c r="F22" s="3"/>
      <c r="G22">
        <v>4.309999942779541E-2</v>
      </c>
      <c r="H22">
        <v>0.11890000104904171</v>
      </c>
      <c r="I22">
        <v>5.3300000727176673E-2</v>
      </c>
      <c r="J22">
        <v>9.7000002861022949E-3</v>
      </c>
      <c r="K22">
        <v>8.919999748468399E-2</v>
      </c>
      <c r="L22">
        <v>0.29469999670982361</v>
      </c>
      <c r="M22">
        <v>3.319999948143959E-2</v>
      </c>
      <c r="N22">
        <v>7.8100003302097321E-2</v>
      </c>
      <c r="O22">
        <v>1.0436461635385761</v>
      </c>
      <c r="P22">
        <v>1.308183560614725</v>
      </c>
      <c r="Q22">
        <v>1.3098742795466021</v>
      </c>
      <c r="R22">
        <v>1.31039466020815</v>
      </c>
      <c r="S22">
        <v>1.310442234228522</v>
      </c>
      <c r="T22">
        <v>1.3119634605236941</v>
      </c>
      <c r="U22">
        <v>1.311963775059783</v>
      </c>
      <c r="V22">
        <v>1.311963775059783</v>
      </c>
    </row>
    <row r="23" spans="1:22" ht="15" customHeight="1" x14ac:dyDescent="0.25">
      <c r="A23" s="119"/>
      <c r="B23" s="120"/>
      <c r="C23" s="120"/>
      <c r="D23" s="121"/>
      <c r="E23" s="4" t="s">
        <v>94</v>
      </c>
      <c r="F23" s="4" t="s">
        <v>174</v>
      </c>
    </row>
    <row r="24" spans="1:22" ht="15" customHeight="1" x14ac:dyDescent="0.25">
      <c r="A24" s="122" t="s">
        <v>152</v>
      </c>
      <c r="B24" s="3">
        <f>B22+1</f>
        <v>19</v>
      </c>
      <c r="C24" s="3" t="s">
        <v>113</v>
      </c>
      <c r="D24" s="3">
        <v>10</v>
      </c>
      <c r="E24" s="3"/>
      <c r="F24" s="3"/>
      <c r="G24">
        <v>4.1000001132488251E-2</v>
      </c>
      <c r="H24">
        <v>0.12099999934434889</v>
      </c>
      <c r="I24">
        <v>4.2700000107288361E-2</v>
      </c>
      <c r="J24">
        <v>2.4000001139938831E-3</v>
      </c>
      <c r="K24">
        <v>9.0300001204013824E-2</v>
      </c>
      <c r="L24">
        <v>0.32010000944137568</v>
      </c>
      <c r="M24">
        <v>5.6200001388788223E-2</v>
      </c>
      <c r="N24">
        <v>3.1399998813867569E-2</v>
      </c>
      <c r="O24">
        <v>1.1240501095505131</v>
      </c>
      <c r="P24">
        <v>1.1689991353515401</v>
      </c>
      <c r="Q24">
        <v>1.1801442881510451</v>
      </c>
      <c r="R24">
        <v>1.1825460422297129</v>
      </c>
      <c r="S24">
        <v>1.1827183484893291</v>
      </c>
      <c r="T24">
        <v>1.182740139180577</v>
      </c>
      <c r="U24">
        <v>1.1828067222280521</v>
      </c>
      <c r="V24">
        <v>1.1828067222280521</v>
      </c>
    </row>
    <row r="25" spans="1:22" ht="15" customHeight="1" x14ac:dyDescent="0.25">
      <c r="A25" s="123"/>
      <c r="B25" s="3">
        <f t="shared" ref="B25:B32" si="2">B24+1</f>
        <v>20</v>
      </c>
      <c r="C25" s="3" t="s">
        <v>17</v>
      </c>
      <c r="D25" s="3">
        <v>8</v>
      </c>
      <c r="E25" s="3"/>
      <c r="F25" s="3"/>
      <c r="G25">
        <v>8.0000003799796104E-3</v>
      </c>
      <c r="H25">
        <v>0.153999999165535</v>
      </c>
      <c r="I25">
        <v>1.020000036805868E-2</v>
      </c>
      <c r="J25">
        <v>3.3900000154972083E-2</v>
      </c>
      <c r="K25">
        <v>7.7600002288818359E-2</v>
      </c>
      <c r="L25">
        <v>0.31760001182556152</v>
      </c>
      <c r="M25">
        <v>4.7600001096725457E-2</v>
      </c>
      <c r="N25">
        <v>3.6299999803304672E-2</v>
      </c>
      <c r="O25">
        <v>0.9518380876093675</v>
      </c>
      <c r="P25">
        <v>1.0014143022224999</v>
      </c>
      <c r="Q25">
        <v>1.032726718233179</v>
      </c>
      <c r="R25">
        <v>1.034372370249601</v>
      </c>
      <c r="S25">
        <v>1.034827174440355</v>
      </c>
      <c r="T25">
        <v>1.0350718804104591</v>
      </c>
      <c r="U25">
        <v>1.035078953282119</v>
      </c>
      <c r="V25">
        <v>1.035078953282119</v>
      </c>
    </row>
    <row r="26" spans="1:22" ht="15" customHeight="1" x14ac:dyDescent="0.25">
      <c r="A26" s="123"/>
      <c r="B26" s="3">
        <f t="shared" si="2"/>
        <v>21</v>
      </c>
      <c r="C26" s="3" t="s">
        <v>32</v>
      </c>
      <c r="D26" s="3">
        <v>9</v>
      </c>
      <c r="E26" s="3"/>
      <c r="F26" s="3"/>
      <c r="G26">
        <v>1.740000024437904E-2</v>
      </c>
      <c r="H26">
        <v>0.14460000395774841</v>
      </c>
      <c r="I26">
        <v>2.2900000214576721E-2</v>
      </c>
      <c r="J26">
        <v>2.1299999207258221E-2</v>
      </c>
      <c r="K26">
        <v>7.6499998569488525E-2</v>
      </c>
      <c r="L26">
        <v>0.30469998717308039</v>
      </c>
      <c r="M26">
        <v>3.5300001502037048E-2</v>
      </c>
      <c r="N26">
        <v>1.9799999892711639E-2</v>
      </c>
      <c r="O26">
        <v>0.54783256938063707</v>
      </c>
      <c r="P26">
        <v>0.55831443652301904</v>
      </c>
      <c r="Q26">
        <v>0.60731584598606825</v>
      </c>
      <c r="R26">
        <v>0.61070366793590469</v>
      </c>
      <c r="S26">
        <v>0.61124297458837329</v>
      </c>
      <c r="T26">
        <v>0.61161520100916944</v>
      </c>
      <c r="U26">
        <v>0.61178173789637025</v>
      </c>
      <c r="V26">
        <v>0.61178173789637025</v>
      </c>
    </row>
    <row r="27" spans="1:22" ht="15" customHeight="1" x14ac:dyDescent="0.25">
      <c r="A27" s="123"/>
      <c r="B27" s="3">
        <f t="shared" si="2"/>
        <v>22</v>
      </c>
      <c r="C27" s="3" t="s">
        <v>32</v>
      </c>
      <c r="D27" s="3">
        <v>8</v>
      </c>
      <c r="E27" s="3"/>
      <c r="F27" s="3"/>
      <c r="G27">
        <v>3.020000085234642E-2</v>
      </c>
      <c r="H27">
        <v>0.13179999589920041</v>
      </c>
      <c r="I27">
        <v>3.8300000131130219E-2</v>
      </c>
      <c r="J27">
        <v>6.2000001780688763E-3</v>
      </c>
      <c r="K27">
        <v>8.2999996840953827E-2</v>
      </c>
      <c r="L27">
        <v>0.31369999051094061</v>
      </c>
      <c r="M27">
        <v>6.080000102519989E-2</v>
      </c>
      <c r="N27">
        <v>3.3300001174211502E-2</v>
      </c>
      <c r="O27">
        <v>1.071251319322015</v>
      </c>
      <c r="P27">
        <v>1.0980610538195441</v>
      </c>
      <c r="Q27">
        <v>1.1214755846947699</v>
      </c>
      <c r="R27">
        <v>1.121761082821529</v>
      </c>
      <c r="S27">
        <v>1.123896675093947</v>
      </c>
      <c r="T27">
        <v>1.124349672846416</v>
      </c>
      <c r="U27">
        <v>1.1243795713268681</v>
      </c>
      <c r="V27">
        <v>1.1243795713268681</v>
      </c>
    </row>
    <row r="28" spans="1:22" ht="15" customHeight="1" x14ac:dyDescent="0.25">
      <c r="A28" s="123"/>
      <c r="B28" s="3">
        <f t="shared" si="2"/>
        <v>23</v>
      </c>
      <c r="C28" s="3" t="s">
        <v>117</v>
      </c>
      <c r="D28" s="3">
        <v>0</v>
      </c>
      <c r="E28" s="3"/>
      <c r="F28" s="3"/>
      <c r="G28">
        <v>2.3199999704957008E-2</v>
      </c>
      <c r="H28">
        <v>0.1387999951839447</v>
      </c>
      <c r="I28">
        <v>2.730000019073486E-2</v>
      </c>
      <c r="J28">
        <v>1.6599999740719799E-2</v>
      </c>
      <c r="K28">
        <v>9.0000003576278687E-2</v>
      </c>
      <c r="L28">
        <v>0.33880001306533808</v>
      </c>
      <c r="M28">
        <v>5.2200000733137131E-2</v>
      </c>
      <c r="N28">
        <v>3.4200001507997513E-2</v>
      </c>
      <c r="O28">
        <v>1.0296435449614469</v>
      </c>
      <c r="P28">
        <v>1.054526969891916</v>
      </c>
      <c r="Q28">
        <v>1.0565214280286039</v>
      </c>
      <c r="R28">
        <v>1.059572428819193</v>
      </c>
      <c r="S28">
        <v>1.062443010825761</v>
      </c>
      <c r="T28">
        <v>1.06670385211896</v>
      </c>
      <c r="U28">
        <v>1.0667171025242499</v>
      </c>
      <c r="V28">
        <v>1.0667171025242499</v>
      </c>
    </row>
    <row r="29" spans="1:22" ht="15" customHeight="1" x14ac:dyDescent="0.25">
      <c r="A29" s="123"/>
      <c r="B29" s="3">
        <f t="shared" si="2"/>
        <v>24</v>
      </c>
      <c r="C29" s="3" t="s">
        <v>40</v>
      </c>
      <c r="D29" s="3">
        <v>9.5</v>
      </c>
      <c r="E29" s="3"/>
      <c r="F29" s="3"/>
      <c r="G29">
        <v>4.6500001102685928E-2</v>
      </c>
      <c r="H29">
        <v>0.1155999973416328</v>
      </c>
      <c r="I29">
        <v>4.8900000751018517E-2</v>
      </c>
      <c r="J29">
        <v>5.7999999262392521E-3</v>
      </c>
      <c r="K29">
        <v>9.9399998784065247E-2</v>
      </c>
      <c r="L29">
        <v>0.3481999933719635</v>
      </c>
      <c r="M29">
        <v>5.4000001400709152E-2</v>
      </c>
      <c r="N29">
        <v>3.2499998807907098E-2</v>
      </c>
      <c r="O29">
        <v>1.236628373349417</v>
      </c>
      <c r="P29">
        <v>1.2574159017333331</v>
      </c>
      <c r="Q29">
        <v>1.2574186534758429</v>
      </c>
      <c r="R29">
        <v>1.257888255028174</v>
      </c>
      <c r="S29">
        <v>1.258250305575535</v>
      </c>
      <c r="T29">
        <v>1.266270436947438</v>
      </c>
      <c r="U29">
        <v>1.26630187884394</v>
      </c>
      <c r="V29">
        <v>1.26630187884394</v>
      </c>
    </row>
    <row r="30" spans="1:22" ht="15" customHeight="1" x14ac:dyDescent="0.25">
      <c r="A30" s="123"/>
      <c r="B30" s="3">
        <f t="shared" si="2"/>
        <v>25</v>
      </c>
      <c r="C30" s="3" t="s">
        <v>37</v>
      </c>
      <c r="D30" s="3">
        <v>7.5</v>
      </c>
      <c r="E30" s="3"/>
      <c r="F30" s="3"/>
      <c r="G30">
        <v>7.6499998569488525E-2</v>
      </c>
      <c r="H30">
        <v>8.5600003600120544E-2</v>
      </c>
      <c r="I30">
        <v>7.9300001263618469E-2</v>
      </c>
      <c r="J30">
        <v>3.5900000482797623E-2</v>
      </c>
      <c r="K30">
        <v>0.1102999970316887</v>
      </c>
      <c r="L30">
        <v>0.30559998750686651</v>
      </c>
      <c r="M30">
        <v>2.690000087022781E-2</v>
      </c>
      <c r="N30">
        <v>4.5099999755620963E-2</v>
      </c>
      <c r="O30">
        <v>1.5705346532017519</v>
      </c>
      <c r="P30">
        <v>1.72157173945784</v>
      </c>
      <c r="Q30">
        <v>1.723054195808208</v>
      </c>
      <c r="R30">
        <v>1.7286658990580439</v>
      </c>
      <c r="S30">
        <v>1.7309534882156301</v>
      </c>
      <c r="T30">
        <v>1.7313779501841651</v>
      </c>
      <c r="U30">
        <v>1.7313841053107231</v>
      </c>
      <c r="V30">
        <v>1.7313841053107231</v>
      </c>
    </row>
    <row r="31" spans="1:22" ht="15" customHeight="1" x14ac:dyDescent="0.25">
      <c r="A31" s="123"/>
      <c r="B31" s="3">
        <f t="shared" si="2"/>
        <v>26</v>
      </c>
      <c r="C31" s="3" t="s">
        <v>23</v>
      </c>
      <c r="D31" s="3">
        <v>6.5</v>
      </c>
      <c r="E31" s="3"/>
      <c r="F31" s="3"/>
      <c r="G31">
        <v>4.4500000774860382E-2</v>
      </c>
      <c r="H31">
        <v>0.1174999997019768</v>
      </c>
      <c r="I31">
        <v>5.0200000405311578E-2</v>
      </c>
      <c r="J31">
        <v>6.399999838322401E-3</v>
      </c>
      <c r="K31">
        <v>7.3200002312660217E-2</v>
      </c>
      <c r="L31">
        <v>0.30720001459121699</v>
      </c>
      <c r="M31">
        <v>4.4199999421834953E-2</v>
      </c>
      <c r="N31">
        <v>2.0300000905990601E-2</v>
      </c>
      <c r="O31">
        <v>1.0075514569360671</v>
      </c>
      <c r="P31">
        <v>1.019208932399212</v>
      </c>
      <c r="Q31">
        <v>1.023084770106734</v>
      </c>
      <c r="R31">
        <v>1.024533994876125</v>
      </c>
      <c r="S31">
        <v>1.0246924504415309</v>
      </c>
      <c r="T31">
        <v>1.0247329501471869</v>
      </c>
      <c r="U31">
        <v>1.0247346375487341</v>
      </c>
      <c r="V31">
        <v>1.0247346375487341</v>
      </c>
    </row>
    <row r="32" spans="1:22" ht="15" customHeight="1" x14ac:dyDescent="0.25">
      <c r="A32" s="123"/>
      <c r="B32" s="3">
        <f t="shared" si="2"/>
        <v>27</v>
      </c>
      <c r="C32" s="3" t="s">
        <v>57</v>
      </c>
      <c r="D32" s="3">
        <v>12</v>
      </c>
      <c r="E32" s="3"/>
      <c r="F32" s="3"/>
      <c r="G32">
        <v>4.439999908208847E-2</v>
      </c>
      <c r="H32">
        <v>0.1176000013947487</v>
      </c>
      <c r="I32">
        <v>4.5699998736381531E-2</v>
      </c>
      <c r="J32">
        <v>3.8000000640749931E-3</v>
      </c>
      <c r="K32">
        <v>5.8100000023841858E-2</v>
      </c>
      <c r="L32">
        <v>0.29460000991821289</v>
      </c>
      <c r="M32">
        <v>6.4000003039836884E-2</v>
      </c>
      <c r="N32">
        <v>2.9100000858306881E-2</v>
      </c>
      <c r="O32">
        <v>1.0518342167296151</v>
      </c>
      <c r="P32">
        <v>1.0599533770461711</v>
      </c>
      <c r="Q32">
        <v>1.061123791373886</v>
      </c>
      <c r="R32">
        <v>1.065576256764776</v>
      </c>
      <c r="S32">
        <v>1.0655808102117581</v>
      </c>
      <c r="T32">
        <v>1.0666000245414771</v>
      </c>
      <c r="U32">
        <v>1.066606381320881</v>
      </c>
      <c r="V32">
        <v>1.066606381320881</v>
      </c>
    </row>
    <row r="33" spans="1:22" ht="15" customHeight="1" x14ac:dyDescent="0.25">
      <c r="A33" s="119"/>
      <c r="B33" s="120"/>
      <c r="C33" s="120"/>
      <c r="D33" s="121"/>
      <c r="E33" s="4" t="s">
        <v>163</v>
      </c>
      <c r="F33" s="4"/>
    </row>
    <row r="34" spans="1:22" ht="15" customHeight="1" x14ac:dyDescent="0.25">
      <c r="A34" s="122" t="s">
        <v>152</v>
      </c>
      <c r="B34" s="3">
        <f>B32+1</f>
        <v>28</v>
      </c>
      <c r="C34" s="3" t="s">
        <v>18</v>
      </c>
      <c r="D34" s="3">
        <v>12</v>
      </c>
      <c r="E34" s="3"/>
      <c r="F34" s="3"/>
      <c r="G34">
        <v>6.9300003349781036E-2</v>
      </c>
      <c r="H34">
        <v>9.2799998819828033E-2</v>
      </c>
      <c r="I34">
        <v>7.5000002980232239E-2</v>
      </c>
      <c r="J34">
        <v>3.1300000846385963E-2</v>
      </c>
      <c r="K34">
        <v>0.122299998998642</v>
      </c>
      <c r="L34">
        <v>0.37450000643730158</v>
      </c>
      <c r="M34">
        <v>0.14409999549388891</v>
      </c>
      <c r="N34">
        <v>9.9100001156330109E-2</v>
      </c>
      <c r="O34">
        <v>1.5619376264887179</v>
      </c>
      <c r="P34">
        <v>1.6567285260893949</v>
      </c>
      <c r="Q34">
        <v>1.65724921924682</v>
      </c>
      <c r="R34">
        <v>1.6578829703443221</v>
      </c>
      <c r="S34">
        <v>1.6600335661844929</v>
      </c>
      <c r="T34">
        <v>1.66082354579609</v>
      </c>
      <c r="U34">
        <v>1.6608257387823959</v>
      </c>
      <c r="V34">
        <v>1.6608257387823959</v>
      </c>
    </row>
    <row r="35" spans="1:22" ht="15" customHeight="1" x14ac:dyDescent="0.25">
      <c r="A35" s="123"/>
      <c r="B35" s="3">
        <f t="shared" ref="B35:B42" si="3">B34+1</f>
        <v>29</v>
      </c>
      <c r="C35" s="3" t="s">
        <v>47</v>
      </c>
      <c r="D35" s="3">
        <v>4</v>
      </c>
      <c r="E35" s="3"/>
      <c r="F35" s="3"/>
      <c r="G35">
        <v>5.3599998354911797E-2</v>
      </c>
      <c r="H35">
        <v>0.1084000021219254</v>
      </c>
      <c r="I35">
        <v>6.0499999672174447E-2</v>
      </c>
      <c r="J35">
        <v>1.6699999570846561E-2</v>
      </c>
      <c r="K35">
        <v>0.12380000203847891</v>
      </c>
      <c r="L35">
        <v>0.37900000810623169</v>
      </c>
      <c r="M35">
        <v>0.14350000023841861</v>
      </c>
      <c r="N35">
        <v>9.8999999463558197E-2</v>
      </c>
      <c r="O35">
        <v>1.372481383873372</v>
      </c>
      <c r="P35">
        <v>1.472762329538942</v>
      </c>
      <c r="Q35">
        <v>1.4746135720553319</v>
      </c>
      <c r="R35">
        <v>1.4746892791516399</v>
      </c>
      <c r="S35">
        <v>1.4749722826900771</v>
      </c>
      <c r="T35">
        <v>1.475773098868286</v>
      </c>
      <c r="U35">
        <v>1.475804388600011</v>
      </c>
      <c r="V35">
        <v>1.475804388600011</v>
      </c>
    </row>
    <row r="36" spans="1:22" ht="15" customHeight="1" x14ac:dyDescent="0.25">
      <c r="A36" s="123"/>
      <c r="B36" s="3">
        <f t="shared" si="3"/>
        <v>30</v>
      </c>
      <c r="C36" s="3" t="s">
        <v>82</v>
      </c>
      <c r="D36" s="3">
        <v>5.5</v>
      </c>
      <c r="E36" s="3"/>
      <c r="F36" s="3"/>
      <c r="G36">
        <v>5.3899999707937241E-2</v>
      </c>
      <c r="H36">
        <v>0.1081999987363815</v>
      </c>
      <c r="I36">
        <v>6.589999794960022E-2</v>
      </c>
      <c r="J36">
        <v>2.2099999710917469E-2</v>
      </c>
      <c r="K36">
        <v>0.1140000000596046</v>
      </c>
      <c r="L36">
        <v>0.36669999361038208</v>
      </c>
      <c r="M36">
        <v>0.14419999718666079</v>
      </c>
      <c r="N36">
        <v>9.9699996411800385E-2</v>
      </c>
      <c r="O36">
        <v>1.4015898321695841</v>
      </c>
      <c r="P36">
        <v>1.496270044780823</v>
      </c>
      <c r="Q36">
        <v>1.4986625274113901</v>
      </c>
      <c r="R36">
        <v>1.499286204354304</v>
      </c>
      <c r="S36">
        <v>1.500321932371911</v>
      </c>
      <c r="T36">
        <v>1.5003238327599491</v>
      </c>
      <c r="U36">
        <v>1.500342097591149</v>
      </c>
      <c r="V36">
        <v>1.500342097591149</v>
      </c>
    </row>
    <row r="37" spans="1:22" ht="15" customHeight="1" x14ac:dyDescent="0.25">
      <c r="A37" s="123"/>
      <c r="B37" s="3">
        <f t="shared" si="3"/>
        <v>31</v>
      </c>
      <c r="C37" s="3" t="s">
        <v>38</v>
      </c>
      <c r="D37" s="3">
        <v>6.5</v>
      </c>
      <c r="E37" s="3"/>
      <c r="F37" s="3"/>
      <c r="G37">
        <v>4.7400001436471939E-2</v>
      </c>
      <c r="H37">
        <v>0.1146000027656555</v>
      </c>
      <c r="I37">
        <v>6.210000067949295E-2</v>
      </c>
      <c r="J37">
        <v>1.8600000068545341E-2</v>
      </c>
      <c r="K37">
        <v>0.1066000014543533</v>
      </c>
      <c r="L37">
        <v>0.35670000314712519</v>
      </c>
      <c r="M37">
        <v>0.1010999977588654</v>
      </c>
      <c r="N37">
        <v>6.120000034570694E-2</v>
      </c>
      <c r="O37">
        <v>1.4155633071999809</v>
      </c>
      <c r="P37">
        <v>1.4172935121086001</v>
      </c>
      <c r="Q37">
        <v>1.4229683779131399</v>
      </c>
      <c r="R37">
        <v>1.427972514693638</v>
      </c>
      <c r="S37">
        <v>1.429258497293298</v>
      </c>
      <c r="T37">
        <v>1.429628805555625</v>
      </c>
      <c r="U37">
        <v>1.429637458667107</v>
      </c>
      <c r="V37">
        <v>1.429637458667107</v>
      </c>
    </row>
    <row r="38" spans="1:22" ht="15" customHeight="1" x14ac:dyDescent="0.25">
      <c r="A38" s="123"/>
      <c r="B38" s="3">
        <f t="shared" si="3"/>
        <v>32</v>
      </c>
      <c r="C38" s="3" t="s">
        <v>40</v>
      </c>
      <c r="D38" s="3">
        <v>7.5</v>
      </c>
      <c r="E38" s="3"/>
      <c r="F38" s="3"/>
      <c r="G38">
        <v>5.090000107884407E-2</v>
      </c>
      <c r="H38">
        <v>0.1111000031232834</v>
      </c>
      <c r="I38">
        <v>6.2300000339746482E-2</v>
      </c>
      <c r="J38">
        <v>1.8500000238418579E-2</v>
      </c>
      <c r="K38">
        <v>9.4499997794628143E-2</v>
      </c>
      <c r="L38">
        <v>0.35040000081062322</v>
      </c>
      <c r="M38">
        <v>0.1128999963402748</v>
      </c>
      <c r="N38">
        <v>7.0399999618530273E-2</v>
      </c>
      <c r="O38">
        <v>1.3521931908430409</v>
      </c>
      <c r="P38">
        <v>1.379295057802685</v>
      </c>
      <c r="Q38">
        <v>1.37951948850248</v>
      </c>
      <c r="R38">
        <v>1.382047836596126</v>
      </c>
      <c r="S38">
        <v>1.3820725312957469</v>
      </c>
      <c r="T38">
        <v>1.38238476401415</v>
      </c>
      <c r="U38">
        <v>1.382503258925645</v>
      </c>
      <c r="V38">
        <v>1.382503258925645</v>
      </c>
    </row>
    <row r="39" spans="1:22" ht="15" customHeight="1" x14ac:dyDescent="0.25">
      <c r="A39" s="123"/>
      <c r="B39" s="3">
        <f t="shared" si="3"/>
        <v>33</v>
      </c>
      <c r="C39" s="3" t="s">
        <v>37</v>
      </c>
      <c r="D39" s="3">
        <v>3</v>
      </c>
      <c r="E39" s="3"/>
      <c r="F39" s="3"/>
      <c r="G39">
        <v>3.8499999791383743E-2</v>
      </c>
      <c r="H39">
        <v>0.123599998652935</v>
      </c>
      <c r="I39">
        <v>5.820000171661377E-2</v>
      </c>
      <c r="J39">
        <v>1.6300000250339512E-2</v>
      </c>
      <c r="K39">
        <v>8.1000000238418579E-2</v>
      </c>
      <c r="L39">
        <v>0.3375999927520752</v>
      </c>
      <c r="M39">
        <v>0.1140000000596046</v>
      </c>
      <c r="N39">
        <v>7.1500003337860107E-2</v>
      </c>
      <c r="O39">
        <v>1.206854708672974</v>
      </c>
      <c r="P39">
        <v>1.2371471053042331</v>
      </c>
      <c r="Q39">
        <v>1.237151489556426</v>
      </c>
      <c r="R39">
        <v>1.245847091672833</v>
      </c>
      <c r="S39">
        <v>1.2475451642368629</v>
      </c>
      <c r="T39">
        <v>1.2485767442518481</v>
      </c>
      <c r="U39">
        <v>1.248622864502422</v>
      </c>
      <c r="V39">
        <v>1.248622864502422</v>
      </c>
    </row>
    <row r="40" spans="1:22" ht="15" customHeight="1" x14ac:dyDescent="0.25">
      <c r="A40" s="123"/>
      <c r="B40" s="3">
        <f t="shared" si="3"/>
        <v>34</v>
      </c>
      <c r="C40" s="3" t="s">
        <v>66</v>
      </c>
      <c r="D40" s="3">
        <v>5.5</v>
      </c>
      <c r="E40" s="5"/>
      <c r="F40" s="5"/>
      <c r="G40">
        <v>5.6000001728534698E-2</v>
      </c>
      <c r="H40">
        <v>0.1059999987483025</v>
      </c>
      <c r="I40">
        <v>6.080000102519989E-2</v>
      </c>
      <c r="J40">
        <v>1.7300000414252281E-2</v>
      </c>
      <c r="K40">
        <v>9.8999999463558197E-2</v>
      </c>
      <c r="L40">
        <v>0.35069999098777771</v>
      </c>
      <c r="M40">
        <v>8.7700001895427704E-2</v>
      </c>
      <c r="N40">
        <v>4.7299999743700027E-2</v>
      </c>
      <c r="O40">
        <v>1.337883026339312</v>
      </c>
      <c r="P40">
        <v>1.3405375146538701</v>
      </c>
      <c r="Q40">
        <v>1.3407848213479401</v>
      </c>
      <c r="R40">
        <v>1.3407960907485259</v>
      </c>
      <c r="S40">
        <v>1.3413071423379599</v>
      </c>
      <c r="T40">
        <v>1.3441326322359619</v>
      </c>
      <c r="U40">
        <v>1.344204085212803</v>
      </c>
      <c r="V40">
        <v>1.344204085212803</v>
      </c>
    </row>
    <row r="41" spans="1:22" ht="15" customHeight="1" x14ac:dyDescent="0.25">
      <c r="A41" s="123"/>
      <c r="B41" s="3">
        <f t="shared" si="3"/>
        <v>35</v>
      </c>
      <c r="C41" s="3" t="s">
        <v>47</v>
      </c>
      <c r="D41" s="3">
        <v>3.5</v>
      </c>
      <c r="E41" s="5"/>
      <c r="F41" s="5"/>
      <c r="G41">
        <v>5.3700000047683723E-2</v>
      </c>
      <c r="H41">
        <v>0.1083000004291534</v>
      </c>
      <c r="I41">
        <v>6.5600000321865082E-2</v>
      </c>
      <c r="J41">
        <v>2.1800000220537189E-2</v>
      </c>
      <c r="K41">
        <v>8.8899999856948853E-2</v>
      </c>
      <c r="L41">
        <v>0.34000000357627869</v>
      </c>
      <c r="M41">
        <v>0.1147999987006187</v>
      </c>
      <c r="N41">
        <v>7.0200003683567047E-2</v>
      </c>
      <c r="O41">
        <v>1.278637227106584</v>
      </c>
      <c r="P41">
        <v>1.3314674414611061</v>
      </c>
      <c r="Q41">
        <v>1.3330699240542381</v>
      </c>
      <c r="R41">
        <v>1.3330892464774451</v>
      </c>
      <c r="S41">
        <v>1.3333152949384799</v>
      </c>
      <c r="T41">
        <v>1.333584367089762</v>
      </c>
      <c r="U41">
        <v>1.3336131042088031</v>
      </c>
      <c r="V41">
        <v>1.3336131042088031</v>
      </c>
    </row>
    <row r="42" spans="1:22" ht="15" customHeight="1" x14ac:dyDescent="0.25">
      <c r="A42" s="123"/>
      <c r="B42" s="6">
        <f t="shared" si="3"/>
        <v>36</v>
      </c>
      <c r="C42" s="6" t="s">
        <v>82</v>
      </c>
      <c r="D42" s="6">
        <v>4</v>
      </c>
      <c r="E42" s="7"/>
      <c r="F42" s="7"/>
      <c r="G42">
        <v>3.5100001841783517E-2</v>
      </c>
      <c r="H42">
        <v>0.12690000236034391</v>
      </c>
      <c r="I42">
        <v>5.3500000387430191E-2</v>
      </c>
      <c r="J42">
        <v>1.2299999594688421E-2</v>
      </c>
      <c r="K42">
        <v>7.7799998223781586E-2</v>
      </c>
      <c r="L42">
        <v>0.33190000057220459</v>
      </c>
      <c r="M42">
        <v>0.1194000020623207</v>
      </c>
      <c r="N42">
        <v>7.4299998581409454E-2</v>
      </c>
      <c r="O42">
        <v>0.99776927215233435</v>
      </c>
      <c r="P42">
        <v>1.1231134733993779</v>
      </c>
      <c r="Q42">
        <v>1.125227149229824</v>
      </c>
      <c r="R42">
        <v>1.128143569611691</v>
      </c>
      <c r="S42">
        <v>1.128227253812474</v>
      </c>
      <c r="T42">
        <v>1.1309764502439601</v>
      </c>
      <c r="U42">
        <v>1.1310456653650951</v>
      </c>
      <c r="V42">
        <v>1.1310456653650951</v>
      </c>
    </row>
    <row r="43" spans="1:22" ht="15" customHeight="1" x14ac:dyDescent="0.25">
      <c r="A43" s="119"/>
      <c r="B43" s="120"/>
      <c r="C43" s="120"/>
      <c r="D43" s="121"/>
      <c r="E43" s="4"/>
      <c r="F43" s="8"/>
      <c r="G43" s="9"/>
      <c r="H43" s="10"/>
      <c r="I43" s="10"/>
      <c r="J43" s="10"/>
      <c r="K43" s="10"/>
      <c r="L43" s="10"/>
      <c r="M43" s="10"/>
      <c r="N43" s="11"/>
    </row>
  </sheetData>
  <mergeCells count="15">
    <mergeCell ref="O1:V1"/>
    <mergeCell ref="O2:V2"/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3"/>
  <sheetViews>
    <sheetView zoomScale="60" zoomScaleNormal="60" workbookViewId="0">
      <selection activeCell="N29" sqref="N29"/>
    </sheetView>
  </sheetViews>
  <sheetFormatPr baseColWidth="10" defaultColWidth="8.88671875" defaultRowHeight="13.2" x14ac:dyDescent="0.25"/>
  <cols>
    <col min="1" max="1" width="12.5546875" style="15" bestFit="1" customWidth="1"/>
    <col min="2" max="2" width="18.44140625" style="15" bestFit="1" customWidth="1"/>
    <col min="3" max="3" width="10.6640625" style="15" bestFit="1" customWidth="1"/>
    <col min="4" max="4" width="17.33203125" style="15" bestFit="1" customWidth="1"/>
    <col min="5" max="5" width="24" style="15" bestFit="1" customWidth="1"/>
    <col min="6" max="6" width="14.77734375" style="15" bestFit="1" customWidth="1"/>
    <col min="7" max="14" width="13.44140625" style="15" bestFit="1" customWidth="1"/>
  </cols>
  <sheetData>
    <row r="1" spans="1:22" ht="17.399999999999999" customHeight="1" x14ac:dyDescent="0.3">
      <c r="G1" s="124" t="s">
        <v>0</v>
      </c>
      <c r="H1" s="125"/>
      <c r="I1" s="125"/>
      <c r="J1" s="125"/>
      <c r="K1" s="125"/>
      <c r="L1" s="125"/>
      <c r="M1" s="125"/>
      <c r="N1" s="126"/>
      <c r="O1" s="117" t="s">
        <v>1</v>
      </c>
      <c r="P1" s="118"/>
      <c r="Q1" s="118"/>
      <c r="R1" s="118"/>
      <c r="S1" s="118"/>
      <c r="T1" s="118"/>
      <c r="U1" s="118"/>
      <c r="V1" s="118"/>
    </row>
    <row r="2" spans="1:22" ht="17.399999999999999" customHeight="1" x14ac:dyDescent="0.3">
      <c r="G2" s="127" t="s">
        <v>2</v>
      </c>
      <c r="H2" s="121"/>
      <c r="I2" s="128" t="s">
        <v>3</v>
      </c>
      <c r="J2" s="121"/>
      <c r="K2" s="128" t="s">
        <v>4</v>
      </c>
      <c r="L2" s="121"/>
      <c r="M2" s="128" t="s">
        <v>5</v>
      </c>
      <c r="N2" s="121"/>
      <c r="O2" s="117" t="s">
        <v>6</v>
      </c>
      <c r="P2" s="118"/>
      <c r="Q2" s="118"/>
      <c r="R2" s="118"/>
      <c r="S2" s="118"/>
      <c r="T2" s="118"/>
      <c r="U2" s="118"/>
      <c r="V2" s="118"/>
    </row>
    <row r="3" spans="1:22" ht="17.399999999999999" customHeight="1" x14ac:dyDescent="0.3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2" t="s">
        <v>13</v>
      </c>
      <c r="H3" s="1" t="s">
        <v>14</v>
      </c>
      <c r="I3" s="1" t="s">
        <v>13</v>
      </c>
      <c r="J3" s="1" t="s">
        <v>14</v>
      </c>
      <c r="K3" s="1" t="s">
        <v>13</v>
      </c>
      <c r="L3" s="1" t="s">
        <v>14</v>
      </c>
      <c r="M3" s="1" t="s">
        <v>13</v>
      </c>
      <c r="N3" s="1" t="s">
        <v>14</v>
      </c>
      <c r="O3" s="16">
        <v>2</v>
      </c>
      <c r="P3" s="16">
        <v>3</v>
      </c>
      <c r="Q3" s="16">
        <v>4</v>
      </c>
      <c r="R3" s="16">
        <v>5</v>
      </c>
      <c r="S3" s="16">
        <v>6</v>
      </c>
      <c r="T3" s="16">
        <v>7</v>
      </c>
      <c r="U3" s="16">
        <v>8</v>
      </c>
      <c r="V3" s="16">
        <v>9</v>
      </c>
    </row>
    <row r="4" spans="1:22" ht="15" customHeight="1" x14ac:dyDescent="0.25">
      <c r="A4" s="122" t="s">
        <v>152</v>
      </c>
      <c r="B4" s="3">
        <v>1</v>
      </c>
      <c r="C4" s="3" t="s">
        <v>108</v>
      </c>
      <c r="D4" s="3">
        <v>11.5</v>
      </c>
      <c r="E4" s="3"/>
      <c r="F4" s="3"/>
      <c r="G4">
        <v>0.1641999930143356</v>
      </c>
      <c r="H4">
        <v>3.5000001080334191E-3</v>
      </c>
      <c r="I4">
        <v>0.27390000224113459</v>
      </c>
      <c r="J4">
        <v>0.23080000281333921</v>
      </c>
      <c r="K4">
        <v>0.17409999668598181</v>
      </c>
      <c r="L4">
        <v>9.2299997806549072E-2</v>
      </c>
      <c r="M4">
        <v>8.3099998533725739E-2</v>
      </c>
      <c r="N4">
        <v>0.12460000067949301</v>
      </c>
      <c r="O4">
        <v>3.0467468788692211</v>
      </c>
      <c r="P4">
        <v>3.0473814630276541</v>
      </c>
      <c r="Q4">
        <v>3.048240932491225</v>
      </c>
      <c r="R4">
        <v>3.0506469779289298</v>
      </c>
      <c r="S4">
        <v>3.0518175513122752</v>
      </c>
      <c r="T4">
        <v>3.05184599942611</v>
      </c>
      <c r="U4">
        <v>3.0522152035881631</v>
      </c>
      <c r="V4">
        <v>3.0522152035881631</v>
      </c>
    </row>
    <row r="5" spans="1:22" ht="15" customHeight="1" x14ac:dyDescent="0.25">
      <c r="A5" s="123"/>
      <c r="B5" s="3">
        <f t="shared" ref="B5:B12" si="0">B4+1</f>
        <v>2</v>
      </c>
      <c r="C5" s="13" t="s">
        <v>20</v>
      </c>
      <c r="D5" s="3">
        <v>14.5</v>
      </c>
      <c r="E5" s="3"/>
      <c r="F5" s="3"/>
      <c r="G5">
        <v>0.1666000038385391</v>
      </c>
      <c r="H5">
        <v>8.500000461935997E-3</v>
      </c>
      <c r="I5">
        <v>0.29300001263618469</v>
      </c>
      <c r="J5">
        <v>0.25</v>
      </c>
      <c r="K5">
        <v>0.1745000034570694</v>
      </c>
      <c r="L5">
        <v>9.3299999833106995E-2</v>
      </c>
      <c r="M5">
        <v>9.3400001525878906E-2</v>
      </c>
      <c r="N5">
        <v>0.1389999985694885</v>
      </c>
      <c r="O5">
        <v>3.0450539724028309</v>
      </c>
      <c r="P5">
        <v>3.0498832820233259</v>
      </c>
      <c r="Q5">
        <v>3.0508058187185179</v>
      </c>
      <c r="R5">
        <v>3.0512184371493918</v>
      </c>
      <c r="S5">
        <v>3.053772647761881</v>
      </c>
      <c r="T5">
        <v>3.053793723815529</v>
      </c>
      <c r="U5">
        <v>3.0538271762941371</v>
      </c>
      <c r="V5">
        <v>3.0538271762941371</v>
      </c>
    </row>
    <row r="6" spans="1:22" ht="15" customHeight="1" x14ac:dyDescent="0.25">
      <c r="A6" s="123"/>
      <c r="B6" s="3">
        <f t="shared" si="0"/>
        <v>3</v>
      </c>
      <c r="C6" s="3" t="s">
        <v>34</v>
      </c>
      <c r="D6" s="3">
        <v>10.5</v>
      </c>
      <c r="E6" s="3"/>
      <c r="F6" s="3"/>
      <c r="G6">
        <v>0.14079999923706049</v>
      </c>
      <c r="H6">
        <v>2.6100000366568569E-2</v>
      </c>
      <c r="I6">
        <v>0.23459999263286591</v>
      </c>
      <c r="J6">
        <v>0.19130000472068789</v>
      </c>
      <c r="K6">
        <v>0.13969999551773071</v>
      </c>
      <c r="L6">
        <v>0.1237000003457069</v>
      </c>
      <c r="M6">
        <v>8.6999997496604919E-2</v>
      </c>
      <c r="N6">
        <v>0.13189999759197241</v>
      </c>
      <c r="O6">
        <v>2.5535843261710611</v>
      </c>
      <c r="P6">
        <v>2.5542922601316782</v>
      </c>
      <c r="Q6">
        <v>2.5566041862726778</v>
      </c>
      <c r="R6">
        <v>2.5581059269966411</v>
      </c>
      <c r="S6">
        <v>2.558868090943403</v>
      </c>
      <c r="T6">
        <v>2.5589585660188061</v>
      </c>
      <c r="U6">
        <v>2.5612060406798718</v>
      </c>
      <c r="V6">
        <v>2.5612060406798718</v>
      </c>
    </row>
    <row r="7" spans="1:22" ht="15" customHeight="1" x14ac:dyDescent="0.25">
      <c r="A7" s="123"/>
      <c r="B7" s="3">
        <f t="shared" si="0"/>
        <v>4</v>
      </c>
      <c r="C7" s="3" t="s">
        <v>17</v>
      </c>
      <c r="D7" s="3">
        <v>2</v>
      </c>
      <c r="E7" s="3"/>
      <c r="F7" s="3"/>
      <c r="G7">
        <v>0.1405999958515167</v>
      </c>
      <c r="H7">
        <v>2.5399999693036079E-2</v>
      </c>
      <c r="I7">
        <v>0.25670000910758972</v>
      </c>
      <c r="J7">
        <v>0.21379999816417691</v>
      </c>
      <c r="K7">
        <v>0.16490000486373901</v>
      </c>
      <c r="L7">
        <v>0.1096000000834465</v>
      </c>
      <c r="M7">
        <v>7.8800000250339508E-2</v>
      </c>
      <c r="N7">
        <v>0.122699998319149</v>
      </c>
      <c r="O7">
        <v>2.6907827884818452</v>
      </c>
      <c r="P7">
        <v>2.6956461422086</v>
      </c>
      <c r="Q7">
        <v>2.695737807913972</v>
      </c>
      <c r="R7">
        <v>2.697139324901451</v>
      </c>
      <c r="S7">
        <v>2.7019702715512892</v>
      </c>
      <c r="T7">
        <v>2.702613586652689</v>
      </c>
      <c r="U7">
        <v>2.7034563253876578</v>
      </c>
      <c r="V7">
        <v>2.7034563253876578</v>
      </c>
    </row>
    <row r="8" spans="1:22" ht="15" customHeight="1" x14ac:dyDescent="0.25">
      <c r="A8" s="123"/>
      <c r="B8" s="3">
        <f t="shared" si="0"/>
        <v>5</v>
      </c>
      <c r="C8" s="3" t="s">
        <v>56</v>
      </c>
      <c r="D8" s="3">
        <v>9</v>
      </c>
      <c r="E8" s="3"/>
      <c r="F8" s="3"/>
      <c r="G8">
        <v>0.17460000514984131</v>
      </c>
      <c r="H8">
        <v>1.379999984055758E-2</v>
      </c>
      <c r="I8">
        <v>0.27649998664855963</v>
      </c>
      <c r="J8">
        <v>0.2331999987363815</v>
      </c>
      <c r="K8">
        <v>0.1714999973773956</v>
      </c>
      <c r="L8">
        <v>9.1099999845027924E-2</v>
      </c>
      <c r="M8">
        <v>8.0300003290176392E-2</v>
      </c>
      <c r="N8">
        <v>0.1243000030517578</v>
      </c>
      <c r="O8">
        <v>3.0730148296953108</v>
      </c>
      <c r="P8">
        <v>3.0731643384695411</v>
      </c>
      <c r="Q8">
        <v>3.073296156007979</v>
      </c>
      <c r="R8">
        <v>3.073725752136363</v>
      </c>
      <c r="S8">
        <v>3.073726192533683</v>
      </c>
      <c r="T8">
        <v>3.0737306388836538</v>
      </c>
      <c r="U8">
        <v>3.073733424289133</v>
      </c>
      <c r="V8">
        <v>3.073733424289133</v>
      </c>
    </row>
    <row r="9" spans="1:22" ht="15" customHeight="1" x14ac:dyDescent="0.25">
      <c r="A9" s="123"/>
      <c r="B9" s="3">
        <f t="shared" si="0"/>
        <v>6</v>
      </c>
      <c r="C9" s="3" t="s">
        <v>79</v>
      </c>
      <c r="D9" s="3">
        <v>5.5</v>
      </c>
      <c r="E9" s="3"/>
      <c r="F9" s="3"/>
      <c r="G9">
        <v>0.18600000441074371</v>
      </c>
      <c r="H9">
        <v>2.4199999868869781E-2</v>
      </c>
      <c r="I9">
        <v>0.29339998960495001</v>
      </c>
      <c r="J9">
        <v>0.25009998679161072</v>
      </c>
      <c r="K9">
        <v>0.16550000011920929</v>
      </c>
      <c r="L9">
        <v>9.6699997782707214E-2</v>
      </c>
      <c r="M9">
        <v>7.8100003302097321E-2</v>
      </c>
      <c r="N9">
        <v>0.121299996972084</v>
      </c>
      <c r="O9">
        <v>3.248973869131071</v>
      </c>
      <c r="P9">
        <v>3.2491001059888309</v>
      </c>
      <c r="Q9">
        <v>3.250375219913725</v>
      </c>
      <c r="R9">
        <v>3.2506120926891362</v>
      </c>
      <c r="S9">
        <v>3.250773314963916</v>
      </c>
      <c r="T9">
        <v>3.2507736609382172</v>
      </c>
      <c r="U9">
        <v>3.2511454806974749</v>
      </c>
      <c r="V9">
        <v>3.2511454806974749</v>
      </c>
    </row>
    <row r="10" spans="1:22" ht="15" customHeight="1" x14ac:dyDescent="0.25">
      <c r="A10" s="123"/>
      <c r="B10" s="3">
        <f t="shared" si="0"/>
        <v>7</v>
      </c>
      <c r="C10" s="3" t="s">
        <v>48</v>
      </c>
      <c r="D10" s="3">
        <v>11</v>
      </c>
      <c r="E10" s="3"/>
      <c r="F10" s="3"/>
      <c r="G10">
        <v>0.1766999959945679</v>
      </c>
      <c r="H10">
        <v>1.5699999406933781E-2</v>
      </c>
      <c r="I10">
        <v>0.26620000600814819</v>
      </c>
      <c r="J10">
        <v>0.22269999980926511</v>
      </c>
      <c r="K10">
        <v>0.14710000157356259</v>
      </c>
      <c r="L10">
        <v>0.1243999972939491</v>
      </c>
      <c r="M10">
        <v>8.1100001931190491E-2</v>
      </c>
      <c r="N10">
        <v>0.12669999897480011</v>
      </c>
      <c r="O10">
        <v>2.9962873397508791</v>
      </c>
      <c r="P10">
        <v>2.9972079415933188</v>
      </c>
      <c r="Q10">
        <v>2.9978281163920939</v>
      </c>
      <c r="R10">
        <v>2.998831770285558</v>
      </c>
      <c r="S10">
        <v>2.9988398119741642</v>
      </c>
      <c r="T10">
        <v>2.9995717533108679</v>
      </c>
      <c r="U10">
        <v>2.9996336038326299</v>
      </c>
      <c r="V10">
        <v>2.9996336038326299</v>
      </c>
    </row>
    <row r="11" spans="1:22" ht="15" customHeight="1" x14ac:dyDescent="0.25">
      <c r="A11" s="123"/>
      <c r="B11" s="3">
        <f t="shared" si="0"/>
        <v>8</v>
      </c>
      <c r="C11" s="3" t="s">
        <v>68</v>
      </c>
      <c r="D11" s="3">
        <v>5</v>
      </c>
      <c r="E11" s="3"/>
      <c r="F11" s="3"/>
      <c r="G11">
        <v>0.19930000603199011</v>
      </c>
      <c r="H11">
        <v>3.8600001484155648E-2</v>
      </c>
      <c r="I11">
        <v>0.32260000705718989</v>
      </c>
      <c r="J11">
        <v>0.27930000424385071</v>
      </c>
      <c r="K11">
        <v>0.16439999639987951</v>
      </c>
      <c r="L11">
        <v>9.3000002205371857E-2</v>
      </c>
      <c r="M11">
        <v>7.7299997210502625E-2</v>
      </c>
      <c r="N11">
        <v>0.1190000027418137</v>
      </c>
      <c r="O11">
        <v>3.542396647446552</v>
      </c>
      <c r="P11">
        <v>3.5431824753605698</v>
      </c>
      <c r="Q11">
        <v>3.543517319567461</v>
      </c>
      <c r="R11">
        <v>3.5435816730792431</v>
      </c>
      <c r="S11">
        <v>3.5446035532809268</v>
      </c>
      <c r="T11">
        <v>3.5454067888312939</v>
      </c>
      <c r="U11">
        <v>3.5454530647456042</v>
      </c>
      <c r="V11">
        <v>3.5454530647456042</v>
      </c>
    </row>
    <row r="12" spans="1:22" ht="15" customHeight="1" x14ac:dyDescent="0.25">
      <c r="A12" s="123"/>
      <c r="B12" s="3">
        <f t="shared" si="0"/>
        <v>9</v>
      </c>
      <c r="C12" s="3" t="s">
        <v>38</v>
      </c>
      <c r="D12" s="3">
        <v>6</v>
      </c>
      <c r="E12" s="3"/>
      <c r="F12" s="3"/>
      <c r="G12">
        <v>0.25510001182556152</v>
      </c>
      <c r="H12">
        <v>9.3099996447563171E-2</v>
      </c>
      <c r="I12">
        <v>0.3612000048160553</v>
      </c>
      <c r="J12">
        <v>0.31760001182556152</v>
      </c>
      <c r="K12">
        <v>0.19040000438690191</v>
      </c>
      <c r="L12">
        <v>7.0799998939037323E-2</v>
      </c>
      <c r="M12">
        <v>0.1045000031590462</v>
      </c>
      <c r="N12">
        <v>0.1476999968290329</v>
      </c>
      <c r="O12">
        <v>4.2017200541703792</v>
      </c>
      <c r="P12">
        <v>4.2089498226694788</v>
      </c>
      <c r="Q12">
        <v>4.2115408836027779</v>
      </c>
      <c r="R12">
        <v>4.2122495643934021</v>
      </c>
      <c r="S12">
        <v>4.213983553817565</v>
      </c>
      <c r="T12">
        <v>4.2141060103328032</v>
      </c>
      <c r="U12">
        <v>4.2141462280278699</v>
      </c>
      <c r="V12">
        <v>4.2141462280278699</v>
      </c>
    </row>
    <row r="13" spans="1:22" ht="15" customHeight="1" x14ac:dyDescent="0.25">
      <c r="A13" s="119"/>
      <c r="B13" s="120"/>
      <c r="C13" s="120"/>
      <c r="D13" s="121"/>
      <c r="E13" s="4" t="s">
        <v>119</v>
      </c>
      <c r="F13" s="4"/>
    </row>
    <row r="14" spans="1:22" ht="15" customHeight="1" x14ac:dyDescent="0.25">
      <c r="A14" s="122" t="s">
        <v>152</v>
      </c>
      <c r="B14" s="3">
        <f>B12+1</f>
        <v>10</v>
      </c>
      <c r="C14" s="3" t="s">
        <v>42</v>
      </c>
      <c r="D14" s="3">
        <v>19.5</v>
      </c>
      <c r="E14" s="3"/>
      <c r="F14" s="3"/>
      <c r="G14">
        <v>3.1199999153614041E-2</v>
      </c>
      <c r="H14">
        <v>0.1308999955654144</v>
      </c>
      <c r="I14">
        <v>5.6000001728534698E-2</v>
      </c>
      <c r="J14">
        <v>1.7699999734759331E-2</v>
      </c>
      <c r="K14">
        <v>3.5900000482797623E-2</v>
      </c>
      <c r="L14">
        <v>0.25229999423027039</v>
      </c>
      <c r="M14">
        <v>4.8799999058246613E-2</v>
      </c>
      <c r="N14">
        <v>9.5899999141693115E-2</v>
      </c>
      <c r="O14">
        <v>0.6431958757128684</v>
      </c>
      <c r="P14">
        <v>0.6432759926887236</v>
      </c>
      <c r="Q14">
        <v>0.64327936690131571</v>
      </c>
      <c r="R14">
        <v>0.65810738287700088</v>
      </c>
      <c r="S14">
        <v>0.66684508636989959</v>
      </c>
      <c r="T14">
        <v>0.66702602117320853</v>
      </c>
      <c r="U14">
        <v>0.66724080718238976</v>
      </c>
      <c r="V14">
        <v>0.66724080718238976</v>
      </c>
    </row>
    <row r="15" spans="1:22" ht="15" customHeight="1" x14ac:dyDescent="0.25">
      <c r="A15" s="123"/>
      <c r="B15" s="3">
        <f t="shared" ref="B15:B22" si="1">B14+1</f>
        <v>11</v>
      </c>
      <c r="C15" s="3" t="s">
        <v>47</v>
      </c>
      <c r="D15" s="3">
        <v>7</v>
      </c>
      <c r="E15" s="3"/>
      <c r="F15" s="3"/>
      <c r="G15">
        <v>2.7400000020861629E-2</v>
      </c>
      <c r="H15">
        <v>0.13470000028610229</v>
      </c>
      <c r="I15">
        <v>3.9599999785423279E-2</v>
      </c>
      <c r="J15">
        <v>6.8999999202787876E-3</v>
      </c>
      <c r="K15">
        <v>7.0500001311302185E-2</v>
      </c>
      <c r="L15">
        <v>0.30899998545646667</v>
      </c>
      <c r="M15">
        <v>3.3900000154972083E-2</v>
      </c>
      <c r="N15">
        <v>8.0300003290176392E-2</v>
      </c>
      <c r="O15">
        <v>0.4853845637187571</v>
      </c>
      <c r="P15">
        <v>0.53776406647340891</v>
      </c>
      <c r="Q15">
        <v>0.5382456663878783</v>
      </c>
      <c r="R15">
        <v>0.55975341648063226</v>
      </c>
      <c r="S15">
        <v>0.58859436383254304</v>
      </c>
      <c r="T15">
        <v>0.58896571509427131</v>
      </c>
      <c r="U15">
        <v>0.58927240795329738</v>
      </c>
      <c r="V15">
        <v>0.58927240795329738</v>
      </c>
    </row>
    <row r="16" spans="1:22" ht="15" customHeight="1" x14ac:dyDescent="0.25">
      <c r="A16" s="123"/>
      <c r="B16" s="3">
        <f t="shared" si="1"/>
        <v>12</v>
      </c>
      <c r="C16" s="3" t="s">
        <v>170</v>
      </c>
      <c r="D16" s="3">
        <v>11</v>
      </c>
      <c r="E16" s="3"/>
      <c r="F16" s="14"/>
      <c r="G16">
        <v>4.8900000751018517E-2</v>
      </c>
      <c r="H16">
        <v>0.1133000031113625</v>
      </c>
      <c r="I16">
        <v>8.7300002574920654E-2</v>
      </c>
      <c r="J16">
        <v>4.5099999755620963E-2</v>
      </c>
      <c r="K16">
        <v>6.2600001692771912E-2</v>
      </c>
      <c r="L16">
        <v>0.19429999589920041</v>
      </c>
      <c r="M16">
        <v>5.4000001400709152E-2</v>
      </c>
      <c r="N16">
        <v>9.9299997091293335E-2</v>
      </c>
      <c r="O16">
        <v>0.99589935523075424</v>
      </c>
      <c r="P16">
        <v>0.99941743541853612</v>
      </c>
      <c r="Q16">
        <v>0.99995602022871066</v>
      </c>
      <c r="R16">
        <v>1.00465976648203</v>
      </c>
      <c r="S16">
        <v>1.005043923510077</v>
      </c>
      <c r="T16">
        <v>1.007961103924522</v>
      </c>
      <c r="U16">
        <v>1.0080724688766329</v>
      </c>
      <c r="V16">
        <v>1.0080724688766329</v>
      </c>
    </row>
    <row r="17" spans="1:22" ht="15" customHeight="1" x14ac:dyDescent="0.25">
      <c r="A17" s="123"/>
      <c r="B17" s="3">
        <f t="shared" si="1"/>
        <v>13</v>
      </c>
      <c r="C17" s="3" t="s">
        <v>42</v>
      </c>
      <c r="D17" s="3">
        <v>19.5</v>
      </c>
      <c r="E17" s="3"/>
      <c r="F17" s="3"/>
      <c r="G17">
        <v>3.4200001507997513E-2</v>
      </c>
      <c r="H17">
        <v>0.12780000269412989</v>
      </c>
      <c r="I17">
        <v>6.6200003027915955E-2</v>
      </c>
      <c r="J17">
        <v>2.690000087022781E-2</v>
      </c>
      <c r="K17">
        <v>1.6699999570846561E-2</v>
      </c>
      <c r="L17">
        <v>0.25589999556541437</v>
      </c>
      <c r="M17">
        <v>5.3100001066923141E-2</v>
      </c>
      <c r="N17">
        <v>9.960000216960907E-2</v>
      </c>
      <c r="O17">
        <v>0.68149239518401894</v>
      </c>
      <c r="P17">
        <v>0.68203008722679792</v>
      </c>
      <c r="Q17">
        <v>0.68839404448047359</v>
      </c>
      <c r="R17">
        <v>0.70141955045265125</v>
      </c>
      <c r="S17">
        <v>0.71719675117549653</v>
      </c>
      <c r="T17">
        <v>0.71829973673336167</v>
      </c>
      <c r="U17">
        <v>0.71907743097602028</v>
      </c>
      <c r="V17">
        <v>0.71907743097602028</v>
      </c>
    </row>
    <row r="18" spans="1:22" ht="15" customHeight="1" x14ac:dyDescent="0.25">
      <c r="A18" s="123"/>
      <c r="B18" s="3">
        <f t="shared" si="1"/>
        <v>14</v>
      </c>
      <c r="C18" s="3" t="s">
        <v>96</v>
      </c>
      <c r="D18" s="3">
        <v>14.5</v>
      </c>
      <c r="E18" s="3"/>
      <c r="F18" s="3"/>
      <c r="G18">
        <v>7.4000000953674316E-2</v>
      </c>
      <c r="H18">
        <v>8.7999999523162842E-2</v>
      </c>
      <c r="I18">
        <v>8.7499998509883881E-2</v>
      </c>
      <c r="J18">
        <v>4.3699998408555978E-2</v>
      </c>
      <c r="K18">
        <v>3.4000001847743988E-2</v>
      </c>
      <c r="L18">
        <v>0.26589998602867132</v>
      </c>
      <c r="M18">
        <v>5.8699999004602432E-2</v>
      </c>
      <c r="N18">
        <v>0.1049999967217445</v>
      </c>
      <c r="O18">
        <v>1.135916679836251</v>
      </c>
      <c r="P18">
        <v>1.1691991682777849</v>
      </c>
      <c r="Q18">
        <v>1.1729448951731329</v>
      </c>
      <c r="R18">
        <v>1.185759386903023</v>
      </c>
      <c r="S18">
        <v>1.1861126566515261</v>
      </c>
      <c r="T18">
        <v>1.186149868612669</v>
      </c>
      <c r="U18">
        <v>1.1861502230484591</v>
      </c>
      <c r="V18">
        <v>1.1861502230484591</v>
      </c>
    </row>
    <row r="19" spans="1:22" ht="15" customHeight="1" x14ac:dyDescent="0.25">
      <c r="A19" s="123"/>
      <c r="B19" s="3">
        <f t="shared" si="1"/>
        <v>15</v>
      </c>
      <c r="C19" s="3" t="s">
        <v>50</v>
      </c>
      <c r="D19" s="3">
        <v>1</v>
      </c>
      <c r="E19" s="3"/>
      <c r="F19" s="3"/>
      <c r="G19">
        <v>6.5200001001358032E-2</v>
      </c>
      <c r="H19">
        <v>9.6799999475479126E-2</v>
      </c>
      <c r="I19">
        <v>6.3400000333786011E-2</v>
      </c>
      <c r="J19">
        <v>2.0999999716877941E-2</v>
      </c>
      <c r="K19">
        <v>3.5999998450279243E-2</v>
      </c>
      <c r="L19">
        <v>0.25769999623298651</v>
      </c>
      <c r="M19">
        <v>4.6700000762939453E-2</v>
      </c>
      <c r="N19">
        <v>9.2100001871585846E-2</v>
      </c>
      <c r="O19">
        <v>0.96594835813870017</v>
      </c>
      <c r="P19">
        <v>1.0076173721268959</v>
      </c>
      <c r="Q19">
        <v>1.008135905174107</v>
      </c>
      <c r="R19">
        <v>1.0265453624000049</v>
      </c>
      <c r="S19">
        <v>1.0279290035221389</v>
      </c>
      <c r="T19">
        <v>1.0286695923973681</v>
      </c>
      <c r="U19">
        <v>1.028970450420353</v>
      </c>
      <c r="V19">
        <v>1.028970450420353</v>
      </c>
    </row>
    <row r="20" spans="1:22" ht="15" customHeight="1" x14ac:dyDescent="0.25">
      <c r="A20" s="123"/>
      <c r="B20" s="3">
        <f t="shared" si="1"/>
        <v>16</v>
      </c>
      <c r="C20" s="3" t="s">
        <v>32</v>
      </c>
      <c r="D20" s="3">
        <v>7.5</v>
      </c>
      <c r="E20" s="3"/>
      <c r="F20" s="3"/>
      <c r="G20">
        <v>6.120000034570694E-2</v>
      </c>
      <c r="H20">
        <v>0.1009000018239021</v>
      </c>
      <c r="I20">
        <v>8.9699998497962952E-2</v>
      </c>
      <c r="J20">
        <v>4.6900000423192978E-2</v>
      </c>
      <c r="K20">
        <v>5.7199999690055847E-2</v>
      </c>
      <c r="L20">
        <v>0.21580000221729281</v>
      </c>
      <c r="M20">
        <v>8.7499998509883881E-2</v>
      </c>
      <c r="N20">
        <v>0.13470000028610229</v>
      </c>
      <c r="O20">
        <v>1.13112896759643</v>
      </c>
      <c r="P20">
        <v>1.1315073723609319</v>
      </c>
      <c r="Q20">
        <v>1.1315960548097499</v>
      </c>
      <c r="R20">
        <v>1.1510224882304521</v>
      </c>
      <c r="S20">
        <v>1.151023755914953</v>
      </c>
      <c r="T20">
        <v>1.151304073190319</v>
      </c>
      <c r="U20">
        <v>1.1513874272558779</v>
      </c>
      <c r="V20">
        <v>1.1513874272558779</v>
      </c>
    </row>
    <row r="21" spans="1:22" ht="15" customHeight="1" x14ac:dyDescent="0.25">
      <c r="A21" s="123"/>
      <c r="B21" s="3">
        <f t="shared" si="1"/>
        <v>17</v>
      </c>
      <c r="C21" s="3" t="s">
        <v>78</v>
      </c>
      <c r="D21" s="3">
        <v>13</v>
      </c>
      <c r="E21" s="3"/>
      <c r="F21" s="3"/>
      <c r="G21">
        <v>5.0400000065565109E-2</v>
      </c>
      <c r="H21">
        <v>0.1116999983787537</v>
      </c>
      <c r="I21">
        <v>6.2700003385543823E-2</v>
      </c>
      <c r="J21">
        <v>1.940000057220459E-2</v>
      </c>
      <c r="K21">
        <v>6.1900001019239433E-2</v>
      </c>
      <c r="L21">
        <v>0.29679998755455023</v>
      </c>
      <c r="M21">
        <v>4.6700000762939453E-2</v>
      </c>
      <c r="N21">
        <v>9.3500003218650818E-2</v>
      </c>
      <c r="O21">
        <v>0.79440885453096866</v>
      </c>
      <c r="P21">
        <v>0.83633410699005095</v>
      </c>
      <c r="Q21">
        <v>0.83847303761762204</v>
      </c>
      <c r="R21">
        <v>0.85827990716664149</v>
      </c>
      <c r="S21">
        <v>0.8684859562541245</v>
      </c>
      <c r="T21">
        <v>0.87027375923533945</v>
      </c>
      <c r="U21">
        <v>0.87069363135386857</v>
      </c>
      <c r="V21">
        <v>0.87069363135386857</v>
      </c>
    </row>
    <row r="22" spans="1:22" ht="15" customHeight="1" x14ac:dyDescent="0.25">
      <c r="A22" s="123"/>
      <c r="B22" s="3">
        <f t="shared" si="1"/>
        <v>18</v>
      </c>
      <c r="C22" s="3" t="s">
        <v>40</v>
      </c>
      <c r="D22" s="3">
        <v>5.5</v>
      </c>
      <c r="E22" s="3"/>
      <c r="F22" s="3"/>
      <c r="G22">
        <v>4.050000011920929E-2</v>
      </c>
      <c r="H22">
        <v>0.12160000205039979</v>
      </c>
      <c r="I22">
        <v>4.6799998730421073E-2</v>
      </c>
      <c r="J22">
        <v>3.0000000260770321E-3</v>
      </c>
      <c r="K22">
        <v>2.8400000184774399E-2</v>
      </c>
      <c r="L22">
        <v>0.24269999563694</v>
      </c>
      <c r="M22">
        <v>4.14000004529953E-2</v>
      </c>
      <c r="N22">
        <v>8.8200002908706665E-2</v>
      </c>
      <c r="O22">
        <v>0.66332272202179976</v>
      </c>
      <c r="P22">
        <v>0.66919106341724954</v>
      </c>
      <c r="Q22">
        <v>0.6761060899820891</v>
      </c>
      <c r="R22">
        <v>0.68941894663650993</v>
      </c>
      <c r="S22">
        <v>0.68961568094752113</v>
      </c>
      <c r="T22">
        <v>0.69082274036782454</v>
      </c>
      <c r="U22">
        <v>0.69097051063789161</v>
      </c>
      <c r="V22">
        <v>0.69097051063789161</v>
      </c>
    </row>
    <row r="23" spans="1:22" ht="15" customHeight="1" x14ac:dyDescent="0.25">
      <c r="A23" s="119"/>
      <c r="B23" s="120"/>
      <c r="C23" s="120"/>
      <c r="D23" s="121"/>
      <c r="E23" s="4" t="s">
        <v>130</v>
      </c>
      <c r="F23" s="4"/>
    </row>
    <row r="24" spans="1:22" ht="15" customHeight="1" x14ac:dyDescent="0.25">
      <c r="A24" s="122" t="s">
        <v>152</v>
      </c>
      <c r="B24" s="3">
        <f>B22+1</f>
        <v>19</v>
      </c>
      <c r="C24" s="3" t="s">
        <v>28</v>
      </c>
      <c r="D24" s="3">
        <v>11.5</v>
      </c>
      <c r="E24" s="3"/>
      <c r="F24" s="3"/>
      <c r="G24">
        <v>3.7700001150369637E-2</v>
      </c>
      <c r="H24">
        <v>0.1243000030517578</v>
      </c>
      <c r="I24">
        <v>4.8599999397993088E-2</v>
      </c>
      <c r="J24">
        <v>5.4999999701976776E-3</v>
      </c>
      <c r="K24">
        <v>2.3199999704957008E-2</v>
      </c>
      <c r="L24">
        <v>0.24009999632835391</v>
      </c>
      <c r="M24">
        <v>3.9200000464916229E-2</v>
      </c>
      <c r="N24">
        <v>8.6499996483325958E-2</v>
      </c>
      <c r="O24">
        <v>0.65624396025234433</v>
      </c>
      <c r="P24">
        <v>0.6576176947962894</v>
      </c>
      <c r="Q24">
        <v>0.67669926359252852</v>
      </c>
      <c r="R24">
        <v>0.68084298808326249</v>
      </c>
      <c r="S24">
        <v>0.68098124290271278</v>
      </c>
      <c r="T24">
        <v>0.68111272580725135</v>
      </c>
      <c r="U24">
        <v>0.68126929839967587</v>
      </c>
      <c r="V24">
        <v>0.68126929839967587</v>
      </c>
    </row>
    <row r="25" spans="1:22" ht="15" customHeight="1" x14ac:dyDescent="0.25">
      <c r="A25" s="123"/>
      <c r="B25" s="3">
        <f t="shared" ref="B25:B32" si="2">B24+1</f>
        <v>20</v>
      </c>
      <c r="C25" s="3" t="s">
        <v>32</v>
      </c>
      <c r="D25" s="3">
        <v>7</v>
      </c>
      <c r="E25" s="3"/>
      <c r="F25" s="3"/>
      <c r="G25">
        <v>1.2600000016391281E-2</v>
      </c>
      <c r="H25">
        <v>0.14939999580383301</v>
      </c>
      <c r="I25">
        <v>2.140000090003014E-2</v>
      </c>
      <c r="J25">
        <v>2.4199999868869781E-2</v>
      </c>
      <c r="K25">
        <v>1.9899999722838398E-2</v>
      </c>
      <c r="L25">
        <v>0.25150001049041748</v>
      </c>
      <c r="M25">
        <v>4.7499999403953552E-2</v>
      </c>
      <c r="N25">
        <v>9.4899997115135193E-2</v>
      </c>
      <c r="O25">
        <v>0.36115650903620422</v>
      </c>
      <c r="P25">
        <v>0.3630333806163844</v>
      </c>
      <c r="Q25">
        <v>0.38209653362020152</v>
      </c>
      <c r="R25">
        <v>0.40438150531583839</v>
      </c>
      <c r="S25">
        <v>0.40602497038201302</v>
      </c>
      <c r="T25">
        <v>0.40611352817053381</v>
      </c>
      <c r="U25">
        <v>0.40616453186999651</v>
      </c>
      <c r="V25">
        <v>0.40616453186999651</v>
      </c>
    </row>
    <row r="26" spans="1:22" ht="15" customHeight="1" x14ac:dyDescent="0.25">
      <c r="A26" s="123"/>
      <c r="B26" s="3">
        <f t="shared" si="2"/>
        <v>21</v>
      </c>
      <c r="C26" s="3" t="s">
        <v>26</v>
      </c>
      <c r="D26" s="3">
        <v>3</v>
      </c>
      <c r="E26" s="3"/>
      <c r="F26" s="3"/>
      <c r="G26">
        <v>1.9600000232458111E-2</v>
      </c>
      <c r="H26">
        <v>0.1425999999046326</v>
      </c>
      <c r="I26">
        <v>3.9299998432397842E-2</v>
      </c>
      <c r="J26">
        <v>1.200000010430813E-2</v>
      </c>
      <c r="K26">
        <v>5.8600001037120819E-2</v>
      </c>
      <c r="L26">
        <v>0.3140999972820282</v>
      </c>
      <c r="M26">
        <v>2.8799999505281448E-2</v>
      </c>
      <c r="N26">
        <v>7.6200000941753387E-2</v>
      </c>
      <c r="O26">
        <v>0.45835347874773907</v>
      </c>
      <c r="P26">
        <v>0.4860577758430259</v>
      </c>
      <c r="Q26">
        <v>0.52409550864792054</v>
      </c>
      <c r="R26">
        <v>0.52430054618062727</v>
      </c>
      <c r="S26">
        <v>0.56011555360316889</v>
      </c>
      <c r="T26">
        <v>0.56280630508487195</v>
      </c>
      <c r="U26">
        <v>0.56292332745028817</v>
      </c>
      <c r="V26">
        <v>0.56292332745028817</v>
      </c>
    </row>
    <row r="27" spans="1:22" ht="15" customHeight="1" x14ac:dyDescent="0.25">
      <c r="A27" s="123"/>
      <c r="B27" s="3">
        <f t="shared" si="2"/>
        <v>22</v>
      </c>
      <c r="C27" s="3" t="s">
        <v>34</v>
      </c>
      <c r="D27" s="3">
        <v>10.5</v>
      </c>
      <c r="E27" s="3"/>
      <c r="F27" s="3"/>
      <c r="G27">
        <v>1.679999940097332E-2</v>
      </c>
      <c r="H27">
        <v>0.14519999921321869</v>
      </c>
      <c r="I27">
        <v>5.0299998372793198E-2</v>
      </c>
      <c r="J27">
        <v>2.009999938309193E-2</v>
      </c>
      <c r="K27">
        <v>5.7199999690055847E-2</v>
      </c>
      <c r="L27">
        <v>0.20909999310970309</v>
      </c>
      <c r="M27">
        <v>7.6600000262260437E-2</v>
      </c>
      <c r="N27">
        <v>0.123599998652935</v>
      </c>
      <c r="O27">
        <v>0.50818575638435803</v>
      </c>
      <c r="P27">
        <v>0.55597955417096101</v>
      </c>
      <c r="Q27">
        <v>0.56928130019432144</v>
      </c>
      <c r="R27">
        <v>0.60307940317220399</v>
      </c>
      <c r="S27">
        <v>0.60675461802985253</v>
      </c>
      <c r="T27">
        <v>0.60751956671689289</v>
      </c>
      <c r="U27">
        <v>0.60752890679906346</v>
      </c>
      <c r="V27">
        <v>0.60752890679906346</v>
      </c>
    </row>
    <row r="28" spans="1:22" ht="15" customHeight="1" x14ac:dyDescent="0.25">
      <c r="A28" s="123"/>
      <c r="B28" s="3">
        <f t="shared" si="2"/>
        <v>23</v>
      </c>
      <c r="C28" s="3" t="s">
        <v>29</v>
      </c>
      <c r="D28" s="3">
        <v>11</v>
      </c>
      <c r="E28" s="3"/>
      <c r="F28" s="3"/>
      <c r="G28">
        <v>2.690000087022781E-2</v>
      </c>
      <c r="H28">
        <v>0.13539999723434451</v>
      </c>
      <c r="I28">
        <v>7.4299998581409454E-2</v>
      </c>
      <c r="J28">
        <v>3.6400001496076577E-2</v>
      </c>
      <c r="K28">
        <v>5.9399999678134918E-2</v>
      </c>
      <c r="L28">
        <v>0.20469999313354489</v>
      </c>
      <c r="M28">
        <v>5.1500000059604638E-2</v>
      </c>
      <c r="N28">
        <v>9.8700001835823059E-2</v>
      </c>
      <c r="O28">
        <v>0.7011236316834929</v>
      </c>
      <c r="P28">
        <v>0.73238484741811827</v>
      </c>
      <c r="Q28">
        <v>0.73736097193634209</v>
      </c>
      <c r="R28">
        <v>0.74245231739091844</v>
      </c>
      <c r="S28">
        <v>0.75125157851553048</v>
      </c>
      <c r="T28">
        <v>0.75140377614883902</v>
      </c>
      <c r="U28">
        <v>0.75146083666809027</v>
      </c>
      <c r="V28">
        <v>0.75146083666809027</v>
      </c>
    </row>
    <row r="29" spans="1:22" ht="15" customHeight="1" x14ac:dyDescent="0.25">
      <c r="A29" s="123"/>
      <c r="B29" s="3">
        <f t="shared" si="2"/>
        <v>24</v>
      </c>
      <c r="C29" s="3" t="s">
        <v>32</v>
      </c>
      <c r="D29" s="3">
        <v>8.5</v>
      </c>
      <c r="E29" s="3"/>
      <c r="F29" s="3"/>
      <c r="G29">
        <v>4.7100000083446503E-2</v>
      </c>
      <c r="H29">
        <v>0.11500000208616259</v>
      </c>
      <c r="I29">
        <v>8.2500003278255463E-2</v>
      </c>
      <c r="J29">
        <v>4.050000011920929E-2</v>
      </c>
      <c r="K29">
        <v>4.4599998742342002E-2</v>
      </c>
      <c r="L29">
        <v>0.2186000049114227</v>
      </c>
      <c r="M29">
        <v>6.4699999988079071E-2</v>
      </c>
      <c r="N29">
        <v>0.1112999990582466</v>
      </c>
      <c r="O29">
        <v>0.90297802287227302</v>
      </c>
      <c r="P29">
        <v>0.9044916787319992</v>
      </c>
      <c r="Q29">
        <v>0.91788910122237033</v>
      </c>
      <c r="R29">
        <v>0.9283267822635628</v>
      </c>
      <c r="S29">
        <v>0.93082038311341886</v>
      </c>
      <c r="T29">
        <v>0.93124749612212376</v>
      </c>
      <c r="U29">
        <v>0.93131535829982515</v>
      </c>
      <c r="V29">
        <v>0.93131535829982515</v>
      </c>
    </row>
    <row r="30" spans="1:22" ht="15" customHeight="1" x14ac:dyDescent="0.25">
      <c r="A30" s="123"/>
      <c r="B30" s="3">
        <f t="shared" si="2"/>
        <v>25</v>
      </c>
      <c r="C30" s="3" t="s">
        <v>33</v>
      </c>
      <c r="D30" s="3">
        <v>9.5</v>
      </c>
      <c r="E30" s="3"/>
      <c r="F30" s="3"/>
      <c r="G30">
        <v>1.5699999406933781E-2</v>
      </c>
      <c r="H30">
        <v>0.14659999310970309</v>
      </c>
      <c r="I30">
        <v>3.8300000131130219E-2</v>
      </c>
      <c r="J30">
        <v>1.4700000174343589E-2</v>
      </c>
      <c r="K30">
        <v>7.6399996876716614E-2</v>
      </c>
      <c r="L30">
        <v>0.20710000395774841</v>
      </c>
      <c r="M30">
        <v>4.960000142455101E-2</v>
      </c>
      <c r="N30">
        <v>9.6699997782707214E-2</v>
      </c>
      <c r="O30">
        <v>0.41608775356491412</v>
      </c>
      <c r="P30">
        <v>0.46664615043046309</v>
      </c>
      <c r="Q30">
        <v>0.53307026804725943</v>
      </c>
      <c r="R30">
        <v>0.540822529158554</v>
      </c>
      <c r="S30">
        <v>0.54093140242314031</v>
      </c>
      <c r="T30">
        <v>0.54093238784124986</v>
      </c>
      <c r="U30">
        <v>0.54118682728089385</v>
      </c>
      <c r="V30">
        <v>0.54118682728089385</v>
      </c>
    </row>
    <row r="31" spans="1:22" ht="15" customHeight="1" x14ac:dyDescent="0.25">
      <c r="A31" s="123"/>
      <c r="B31" s="3">
        <f t="shared" si="2"/>
        <v>26</v>
      </c>
      <c r="C31" s="3" t="s">
        <v>56</v>
      </c>
      <c r="D31" s="3">
        <v>6.5</v>
      </c>
      <c r="E31" s="3"/>
      <c r="F31" s="3"/>
      <c r="G31">
        <v>4.2199999094009399E-2</v>
      </c>
      <c r="H31">
        <v>0.1198000013828278</v>
      </c>
      <c r="I31">
        <v>7.6499998569488525E-2</v>
      </c>
      <c r="J31">
        <v>3.5199999809265137E-2</v>
      </c>
      <c r="K31">
        <v>9.920000284910202E-2</v>
      </c>
      <c r="L31">
        <v>0.1835000067949295</v>
      </c>
      <c r="M31">
        <v>4.1600000113248832E-2</v>
      </c>
      <c r="N31">
        <v>8.7399996817111969E-2</v>
      </c>
      <c r="O31">
        <v>0.85761335666577776</v>
      </c>
      <c r="P31">
        <v>0.87557181239625181</v>
      </c>
      <c r="Q31">
        <v>0.90688078030503305</v>
      </c>
      <c r="R31">
        <v>0.90918383206657305</v>
      </c>
      <c r="S31">
        <v>0.90942383837247487</v>
      </c>
      <c r="T31">
        <v>0.90970261298985289</v>
      </c>
      <c r="U31">
        <v>0.90982653920821543</v>
      </c>
      <c r="V31">
        <v>0.90982653920821543</v>
      </c>
    </row>
    <row r="32" spans="1:22" ht="15" customHeight="1" x14ac:dyDescent="0.25">
      <c r="A32" s="123"/>
      <c r="B32" s="3">
        <f t="shared" si="2"/>
        <v>27</v>
      </c>
      <c r="C32" s="3" t="s">
        <v>66</v>
      </c>
      <c r="D32" s="3">
        <v>4</v>
      </c>
      <c r="E32" s="3"/>
      <c r="F32" s="3"/>
      <c r="G32">
        <v>7.2999998927116394E-2</v>
      </c>
      <c r="H32">
        <v>8.9100003242492676E-2</v>
      </c>
      <c r="I32">
        <v>0.1171000003814697</v>
      </c>
      <c r="J32">
        <v>7.4299998581409454E-2</v>
      </c>
      <c r="K32">
        <v>8.829999715089798E-2</v>
      </c>
      <c r="L32">
        <v>0.18389999866485601</v>
      </c>
      <c r="M32">
        <v>5.2799999713897712E-2</v>
      </c>
      <c r="N32">
        <v>9.8899997770786285E-2</v>
      </c>
      <c r="O32">
        <v>1.302570441093222</v>
      </c>
      <c r="P32">
        <v>1.304563080617511</v>
      </c>
      <c r="Q32">
        <v>1.322289691742748</v>
      </c>
      <c r="R32">
        <v>1.325173164990648</v>
      </c>
      <c r="S32">
        <v>1.325213595909839</v>
      </c>
      <c r="T32">
        <v>1.325770546025085</v>
      </c>
      <c r="U32">
        <v>1.326479862271791</v>
      </c>
      <c r="V32">
        <v>1.326479862271791</v>
      </c>
    </row>
    <row r="33" spans="1:22" ht="15" customHeight="1" x14ac:dyDescent="0.25">
      <c r="A33" s="119"/>
      <c r="B33" s="120"/>
      <c r="C33" s="120"/>
      <c r="D33" s="121"/>
      <c r="E33" s="4" t="s">
        <v>69</v>
      </c>
      <c r="F33" s="4" t="s">
        <v>175</v>
      </c>
    </row>
    <row r="34" spans="1:22" ht="15" customHeight="1" x14ac:dyDescent="0.25">
      <c r="A34" s="122" t="s">
        <v>152</v>
      </c>
      <c r="B34" s="3">
        <f>B32+1</f>
        <v>28</v>
      </c>
      <c r="C34" s="3" t="s">
        <v>37</v>
      </c>
      <c r="D34" s="3">
        <v>5.5</v>
      </c>
      <c r="E34" s="3"/>
      <c r="F34" s="3"/>
      <c r="G34">
        <v>5.4200001060962677E-2</v>
      </c>
      <c r="H34">
        <v>0.1077999994158745</v>
      </c>
      <c r="I34">
        <v>7.7899999916553497E-2</v>
      </c>
      <c r="J34">
        <v>3.48999984562397E-2</v>
      </c>
      <c r="K34">
        <v>5.9200000017881393E-2</v>
      </c>
      <c r="L34">
        <v>0.20929999649524689</v>
      </c>
      <c r="M34">
        <v>7.5000002980232239E-2</v>
      </c>
      <c r="N34">
        <v>0.121399998664856</v>
      </c>
      <c r="O34">
        <v>0.97943696608439257</v>
      </c>
      <c r="P34">
        <v>0.97961862859545623</v>
      </c>
      <c r="Q34">
        <v>0.97969495488086733</v>
      </c>
      <c r="R34">
        <v>1.0056859831556471</v>
      </c>
      <c r="S34">
        <v>1.00569978440972</v>
      </c>
      <c r="T34">
        <v>1.005709237686953</v>
      </c>
      <c r="U34">
        <v>1.0058768208745399</v>
      </c>
      <c r="V34">
        <v>1.0058768208745399</v>
      </c>
    </row>
    <row r="35" spans="1:22" ht="15" customHeight="1" x14ac:dyDescent="0.25">
      <c r="A35" s="123"/>
      <c r="B35" s="3">
        <f t="shared" ref="B35:B42" si="3">B34+1</f>
        <v>29</v>
      </c>
      <c r="C35" s="3" t="s">
        <v>52</v>
      </c>
      <c r="D35" s="3">
        <v>9</v>
      </c>
      <c r="E35" s="3"/>
      <c r="F35" s="3"/>
      <c r="G35">
        <v>5.8499999344348907E-2</v>
      </c>
      <c r="H35">
        <v>0.1036999970674515</v>
      </c>
      <c r="I35">
        <v>8.449999988079071E-2</v>
      </c>
      <c r="J35">
        <v>4.179999977350235E-2</v>
      </c>
      <c r="K35">
        <v>8.449999988079071E-2</v>
      </c>
      <c r="L35">
        <v>0.19789999723434451</v>
      </c>
      <c r="M35">
        <v>8.2599997520446777E-2</v>
      </c>
      <c r="N35">
        <v>0.1289999932050705</v>
      </c>
      <c r="O35">
        <v>1.0739977955714579</v>
      </c>
      <c r="P35">
        <v>1.075656784668876</v>
      </c>
      <c r="Q35">
        <v>1.0824823631723299</v>
      </c>
      <c r="R35">
        <v>1.1188712500195439</v>
      </c>
      <c r="S35">
        <v>1.1189741141063241</v>
      </c>
      <c r="T35">
        <v>1.119756724784466</v>
      </c>
      <c r="U35">
        <v>1.119792028490783</v>
      </c>
      <c r="V35">
        <v>1.119792028490783</v>
      </c>
    </row>
    <row r="36" spans="1:22" ht="15" customHeight="1" x14ac:dyDescent="0.25">
      <c r="A36" s="123"/>
      <c r="B36" s="3">
        <f t="shared" si="3"/>
        <v>30</v>
      </c>
      <c r="C36" s="3" t="s">
        <v>19</v>
      </c>
      <c r="D36" s="3">
        <v>8.5</v>
      </c>
      <c r="E36" s="3"/>
      <c r="F36" s="3"/>
      <c r="G36">
        <v>7.2300001978874207E-2</v>
      </c>
      <c r="H36">
        <v>8.9800000190734863E-2</v>
      </c>
      <c r="I36">
        <v>0.12919999659061429</v>
      </c>
      <c r="J36">
        <v>8.7200000882148743E-2</v>
      </c>
      <c r="K36">
        <v>0.12380000203847891</v>
      </c>
      <c r="L36">
        <v>0.13650000095367429</v>
      </c>
      <c r="M36">
        <v>0.1074000000953674</v>
      </c>
      <c r="N36">
        <v>0.15369999408721921</v>
      </c>
      <c r="O36">
        <v>1.4243570294864709</v>
      </c>
      <c r="P36">
        <v>1.4513204333236021</v>
      </c>
      <c r="Q36">
        <v>1.451320702432054</v>
      </c>
      <c r="R36">
        <v>1.472017210296122</v>
      </c>
      <c r="S36">
        <v>1.472158741080839</v>
      </c>
      <c r="T36">
        <v>1.4737701297307719</v>
      </c>
      <c r="U36">
        <v>1.474482512082671</v>
      </c>
      <c r="V36">
        <v>1.474482512082671</v>
      </c>
    </row>
    <row r="37" spans="1:22" ht="15" customHeight="1" x14ac:dyDescent="0.25">
      <c r="A37" s="123"/>
      <c r="B37" s="3">
        <f t="shared" si="3"/>
        <v>31</v>
      </c>
      <c r="C37" s="3" t="s">
        <v>72</v>
      </c>
      <c r="D37" s="3">
        <v>6.5</v>
      </c>
      <c r="E37" s="3"/>
      <c r="F37" s="3"/>
      <c r="G37">
        <v>3.6499999463558197E-2</v>
      </c>
      <c r="H37">
        <v>0.1255999952554703</v>
      </c>
      <c r="I37">
        <v>4.0899999439716339E-2</v>
      </c>
      <c r="J37">
        <v>3.5000001080334191E-3</v>
      </c>
      <c r="K37">
        <v>2.239999920129776E-2</v>
      </c>
      <c r="L37">
        <v>0.24019999802112579</v>
      </c>
      <c r="M37">
        <v>7.4299998581409454E-2</v>
      </c>
      <c r="N37">
        <v>0.1212000027298927</v>
      </c>
      <c r="O37">
        <v>0.63737547256601157</v>
      </c>
      <c r="P37">
        <v>0.63881050741098189</v>
      </c>
      <c r="Q37">
        <v>0.64368538676327391</v>
      </c>
      <c r="R37">
        <v>0.67616335064042787</v>
      </c>
      <c r="S37">
        <v>0.67771215531009554</v>
      </c>
      <c r="T37">
        <v>0.68113498845293785</v>
      </c>
      <c r="U37">
        <v>0.68295403682174272</v>
      </c>
      <c r="V37">
        <v>0.68295403682174272</v>
      </c>
    </row>
    <row r="38" spans="1:22" ht="15" customHeight="1" x14ac:dyDescent="0.25">
      <c r="A38" s="123"/>
      <c r="B38" s="3">
        <f t="shared" si="3"/>
        <v>32</v>
      </c>
      <c r="C38" s="3" t="s">
        <v>26</v>
      </c>
      <c r="D38" s="3">
        <v>7</v>
      </c>
      <c r="E38" s="3"/>
      <c r="F38" s="3"/>
      <c r="G38">
        <v>2.8899999335408211E-2</v>
      </c>
      <c r="H38">
        <v>0.1331000030040741</v>
      </c>
      <c r="I38">
        <v>3.4099999815225601E-2</v>
      </c>
      <c r="J38">
        <v>9.8000001162290573E-3</v>
      </c>
      <c r="K38">
        <v>2.1299999207258221E-2</v>
      </c>
      <c r="L38">
        <v>0.2460000067949295</v>
      </c>
      <c r="M38">
        <v>3.7200000137090683E-2</v>
      </c>
      <c r="N38">
        <v>8.3099998533725739E-2</v>
      </c>
      <c r="O38">
        <v>0.51142827814403635</v>
      </c>
      <c r="P38">
        <v>0.5160463622404059</v>
      </c>
      <c r="Q38">
        <v>0.53608447036773954</v>
      </c>
      <c r="R38">
        <v>0.55008116616239011</v>
      </c>
      <c r="S38">
        <v>0.55008131428843887</v>
      </c>
      <c r="T38">
        <v>0.55009838194113914</v>
      </c>
      <c r="U38">
        <v>0.550172536956408</v>
      </c>
      <c r="V38">
        <v>0.550172536956408</v>
      </c>
    </row>
    <row r="39" spans="1:22" ht="15" customHeight="1" x14ac:dyDescent="0.25">
      <c r="A39" s="123"/>
      <c r="B39" s="3">
        <f t="shared" si="3"/>
        <v>33</v>
      </c>
      <c r="C39" s="3" t="s">
        <v>47</v>
      </c>
      <c r="D39" s="3">
        <v>5</v>
      </c>
      <c r="E39" s="3"/>
      <c r="F39" s="3"/>
      <c r="G39">
        <v>5.8800000697374337E-2</v>
      </c>
      <c r="H39">
        <v>0.1032999977469444</v>
      </c>
      <c r="I39">
        <v>7.2999998927116394E-2</v>
      </c>
      <c r="J39">
        <v>2.9200000688433651E-2</v>
      </c>
      <c r="K39">
        <v>1.530000008642673E-2</v>
      </c>
      <c r="L39">
        <v>0.24169999361038211</v>
      </c>
      <c r="M39">
        <v>3.7700001150369637E-2</v>
      </c>
      <c r="N39">
        <v>8.4399998188018799E-2</v>
      </c>
      <c r="O39">
        <v>0.93307329597493893</v>
      </c>
      <c r="P39">
        <v>0.94466596813295878</v>
      </c>
      <c r="Q39">
        <v>0.95813576791423027</v>
      </c>
      <c r="R39">
        <v>0.95961348089240195</v>
      </c>
      <c r="S39">
        <v>0.95986485020490808</v>
      </c>
      <c r="T39">
        <v>0.96046462651590392</v>
      </c>
      <c r="U39">
        <v>0.96046582092886446</v>
      </c>
      <c r="V39">
        <v>0.96046582092886446</v>
      </c>
    </row>
    <row r="40" spans="1:22" ht="15" customHeight="1" x14ac:dyDescent="0.25">
      <c r="A40" s="123"/>
      <c r="B40" s="3">
        <f t="shared" si="3"/>
        <v>34</v>
      </c>
      <c r="C40" s="3" t="s">
        <v>65</v>
      </c>
      <c r="D40" s="3">
        <v>14.5</v>
      </c>
      <c r="E40" s="5"/>
      <c r="F40" s="5"/>
      <c r="G40">
        <v>5.5799998342990882E-2</v>
      </c>
      <c r="H40">
        <v>0.1062000021338463</v>
      </c>
      <c r="I40">
        <v>8.1699997186660767E-2</v>
      </c>
      <c r="J40">
        <v>3.880000114440918E-2</v>
      </c>
      <c r="K40">
        <v>9.2100001871585846E-2</v>
      </c>
      <c r="L40">
        <v>0.17550000548362729</v>
      </c>
      <c r="M40">
        <v>7.3399998247623444E-2</v>
      </c>
      <c r="N40">
        <v>0.1186000034213066</v>
      </c>
      <c r="O40">
        <v>1.062329052528876</v>
      </c>
      <c r="P40">
        <v>1.06730615386323</v>
      </c>
      <c r="Q40">
        <v>1.0702023607499169</v>
      </c>
      <c r="R40">
        <v>1.0948406607587871</v>
      </c>
      <c r="S40">
        <v>1.096407779416984</v>
      </c>
      <c r="T40">
        <v>1.0964620621853001</v>
      </c>
      <c r="U40">
        <v>1.0964763837129521</v>
      </c>
      <c r="V40">
        <v>1.0964763837129521</v>
      </c>
    </row>
    <row r="41" spans="1:22" ht="15" customHeight="1" x14ac:dyDescent="0.25">
      <c r="A41" s="123"/>
      <c r="B41" s="3">
        <f t="shared" si="3"/>
        <v>35</v>
      </c>
      <c r="C41" s="3" t="s">
        <v>22</v>
      </c>
      <c r="D41" s="3">
        <v>4.5</v>
      </c>
      <c r="E41" s="5"/>
      <c r="F41" s="5"/>
      <c r="G41">
        <v>4.6500001102685928E-2</v>
      </c>
      <c r="H41">
        <v>0.1155000030994415</v>
      </c>
      <c r="I41">
        <v>5.3199999034404748E-2</v>
      </c>
      <c r="J41">
        <v>9.3999998643994331E-3</v>
      </c>
      <c r="K41">
        <v>1.200000010430813E-2</v>
      </c>
      <c r="L41">
        <v>0.25879999995231628</v>
      </c>
      <c r="M41">
        <v>5.6000001728534698E-2</v>
      </c>
      <c r="N41">
        <v>0.1032000035047531</v>
      </c>
      <c r="O41">
        <v>0.75038204395660046</v>
      </c>
      <c r="P41">
        <v>0.76152949788274615</v>
      </c>
      <c r="Q41">
        <v>0.78286495178904913</v>
      </c>
      <c r="R41">
        <v>0.79383588952881823</v>
      </c>
      <c r="S41">
        <v>0.79386857113687681</v>
      </c>
      <c r="T41">
        <v>0.79431782349468028</v>
      </c>
      <c r="U41">
        <v>0.79436413777998183</v>
      </c>
      <c r="V41">
        <v>0.79436413777998183</v>
      </c>
    </row>
    <row r="42" spans="1:22" ht="15" customHeight="1" x14ac:dyDescent="0.25">
      <c r="A42" s="123"/>
      <c r="B42" s="6">
        <f t="shared" si="3"/>
        <v>36</v>
      </c>
      <c r="C42" s="6" t="s">
        <v>26</v>
      </c>
      <c r="D42" s="6">
        <v>6.5</v>
      </c>
      <c r="E42" s="7"/>
      <c r="F42" s="7"/>
      <c r="G42">
        <v>1.040000002831221E-2</v>
      </c>
      <c r="H42">
        <v>0.1516000032424927</v>
      </c>
      <c r="I42">
        <v>1.810000091791153E-2</v>
      </c>
      <c r="J42">
        <v>2.730000019073486E-2</v>
      </c>
      <c r="K42">
        <v>4.1099999099969857E-2</v>
      </c>
      <c r="L42">
        <v>0.29440000653266912</v>
      </c>
      <c r="M42">
        <v>3.2000001519918442E-2</v>
      </c>
      <c r="N42">
        <v>7.9400002956390381E-2</v>
      </c>
      <c r="O42">
        <v>0.25668484374091749</v>
      </c>
      <c r="P42">
        <v>0.2782960556734615</v>
      </c>
      <c r="Q42">
        <v>0.30672884524562483</v>
      </c>
      <c r="R42">
        <v>0.32374202241136307</v>
      </c>
      <c r="S42">
        <v>0.34888023918948657</v>
      </c>
      <c r="T42">
        <v>0.34888068377295828</v>
      </c>
      <c r="U42">
        <v>0.34895494309896102</v>
      </c>
      <c r="V42">
        <v>0.34895494309896102</v>
      </c>
    </row>
    <row r="43" spans="1:22" ht="15" customHeight="1" x14ac:dyDescent="0.25">
      <c r="A43" s="119"/>
      <c r="B43" s="120"/>
      <c r="C43" s="120"/>
      <c r="D43" s="121"/>
      <c r="E43" s="4"/>
      <c r="F43" s="8"/>
      <c r="G43" s="9"/>
      <c r="H43" s="10"/>
      <c r="I43" s="10"/>
      <c r="J43" s="10"/>
      <c r="K43" s="10"/>
      <c r="L43" s="10"/>
      <c r="M43" s="10"/>
      <c r="N43" s="11"/>
    </row>
  </sheetData>
  <mergeCells count="15">
    <mergeCell ref="O1:V1"/>
    <mergeCell ref="O2:V2"/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3"/>
  <sheetViews>
    <sheetView zoomScale="60" zoomScaleNormal="60" workbookViewId="0">
      <selection activeCell="N29" sqref="N29"/>
    </sheetView>
  </sheetViews>
  <sheetFormatPr baseColWidth="10" defaultColWidth="8.88671875" defaultRowHeight="13.2" x14ac:dyDescent="0.25"/>
  <cols>
    <col min="1" max="1" width="12.5546875" style="15" bestFit="1" customWidth="1"/>
    <col min="2" max="2" width="18.44140625" style="15" bestFit="1" customWidth="1"/>
    <col min="3" max="3" width="10.6640625" style="15" bestFit="1" customWidth="1"/>
    <col min="4" max="4" width="17.33203125" style="15" bestFit="1" customWidth="1"/>
    <col min="5" max="5" width="25.33203125" style="15" bestFit="1" customWidth="1"/>
    <col min="6" max="6" width="14.77734375" style="15" bestFit="1" customWidth="1"/>
    <col min="7" max="14" width="13.44140625" style="15" bestFit="1" customWidth="1"/>
  </cols>
  <sheetData>
    <row r="1" spans="1:22" ht="17.399999999999999" customHeight="1" x14ac:dyDescent="0.3">
      <c r="G1" s="124" t="s">
        <v>0</v>
      </c>
      <c r="H1" s="125"/>
      <c r="I1" s="125"/>
      <c r="J1" s="125"/>
      <c r="K1" s="125"/>
      <c r="L1" s="125"/>
      <c r="M1" s="125"/>
      <c r="N1" s="126"/>
      <c r="O1" s="117" t="s">
        <v>1</v>
      </c>
      <c r="P1" s="118"/>
      <c r="Q1" s="118"/>
      <c r="R1" s="118"/>
      <c r="S1" s="118"/>
      <c r="T1" s="118"/>
      <c r="U1" s="118"/>
      <c r="V1" s="118"/>
    </row>
    <row r="2" spans="1:22" ht="17.399999999999999" customHeight="1" x14ac:dyDescent="0.3">
      <c r="G2" s="127" t="s">
        <v>2</v>
      </c>
      <c r="H2" s="121"/>
      <c r="I2" s="128" t="s">
        <v>3</v>
      </c>
      <c r="J2" s="121"/>
      <c r="K2" s="128" t="s">
        <v>4</v>
      </c>
      <c r="L2" s="121"/>
      <c r="M2" s="128" t="s">
        <v>5</v>
      </c>
      <c r="N2" s="121"/>
      <c r="O2" s="117" t="s">
        <v>6</v>
      </c>
      <c r="P2" s="118"/>
      <c r="Q2" s="118"/>
      <c r="R2" s="118"/>
      <c r="S2" s="118"/>
      <c r="T2" s="118"/>
      <c r="U2" s="118"/>
      <c r="V2" s="118"/>
    </row>
    <row r="3" spans="1:22" ht="17.399999999999999" customHeight="1" x14ac:dyDescent="0.3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2" t="s">
        <v>13</v>
      </c>
      <c r="H3" s="1" t="s">
        <v>14</v>
      </c>
      <c r="I3" s="1" t="s">
        <v>13</v>
      </c>
      <c r="J3" s="1" t="s">
        <v>14</v>
      </c>
      <c r="K3" s="1" t="s">
        <v>13</v>
      </c>
      <c r="L3" s="1" t="s">
        <v>14</v>
      </c>
      <c r="M3" s="1" t="s">
        <v>13</v>
      </c>
      <c r="N3" s="1" t="s">
        <v>14</v>
      </c>
      <c r="O3" s="16">
        <v>2</v>
      </c>
      <c r="P3" s="16">
        <v>3</v>
      </c>
      <c r="Q3" s="16">
        <v>4</v>
      </c>
      <c r="R3" s="16">
        <v>5</v>
      </c>
      <c r="S3" s="16">
        <v>6</v>
      </c>
      <c r="T3" s="16">
        <v>7</v>
      </c>
      <c r="U3" s="16">
        <v>8</v>
      </c>
      <c r="V3" s="16">
        <v>9</v>
      </c>
    </row>
    <row r="4" spans="1:22" ht="15" customHeight="1" x14ac:dyDescent="0.25">
      <c r="A4" s="122" t="s">
        <v>152</v>
      </c>
      <c r="B4" s="3">
        <v>1</v>
      </c>
      <c r="C4" s="3" t="s">
        <v>148</v>
      </c>
      <c r="D4" s="3">
        <v>10</v>
      </c>
      <c r="E4" s="3"/>
      <c r="F4" s="3"/>
      <c r="G4">
        <v>4.3900001794099808E-2</v>
      </c>
      <c r="H4">
        <v>0.2058999985456467</v>
      </c>
      <c r="I4">
        <v>5.2400000393390662E-2</v>
      </c>
      <c r="J4">
        <v>9.6199996769428253E-2</v>
      </c>
      <c r="K4">
        <v>0.26769998669624329</v>
      </c>
      <c r="L4">
        <v>0.41990000009536738</v>
      </c>
      <c r="M4">
        <v>0.1037999987602234</v>
      </c>
      <c r="N4">
        <v>0.151199996471405</v>
      </c>
      <c r="O4">
        <v>2.568731147820444</v>
      </c>
      <c r="P4">
        <v>2.571466401070337</v>
      </c>
      <c r="Q4">
        <v>2.6967980328938541</v>
      </c>
      <c r="R4">
        <v>2.6968092591548838</v>
      </c>
      <c r="S4">
        <v>2.6971099734238151</v>
      </c>
      <c r="T4">
        <v>2.697171487087592</v>
      </c>
      <c r="U4">
        <v>2.6971736366639338</v>
      </c>
      <c r="V4">
        <v>2.6971736366639338</v>
      </c>
    </row>
    <row r="5" spans="1:22" ht="15" customHeight="1" x14ac:dyDescent="0.25">
      <c r="A5" s="123"/>
      <c r="B5" s="3">
        <f t="shared" ref="B5:B12" si="0">B4+1</f>
        <v>2</v>
      </c>
      <c r="C5" s="13" t="s">
        <v>78</v>
      </c>
      <c r="D5" s="3">
        <v>11</v>
      </c>
      <c r="E5" s="3"/>
      <c r="F5" s="3"/>
      <c r="G5">
        <v>0.11379999667406079</v>
      </c>
      <c r="H5">
        <v>4.830000177025795E-2</v>
      </c>
      <c r="I5">
        <v>0.12649999558925629</v>
      </c>
      <c r="J5">
        <v>8.2900002598762512E-2</v>
      </c>
      <c r="K5">
        <v>0.27279999852180481</v>
      </c>
      <c r="L5">
        <v>0.40230000019073492</v>
      </c>
      <c r="M5">
        <v>9.8200000822544098E-2</v>
      </c>
      <c r="N5">
        <v>0.1455000042915344</v>
      </c>
      <c r="O5">
        <v>3.2981698307619061</v>
      </c>
      <c r="P5">
        <v>3.3066322308116369</v>
      </c>
      <c r="Q5">
        <v>3.3145743179440998</v>
      </c>
      <c r="R5">
        <v>3.314664107659107</v>
      </c>
      <c r="S5">
        <v>3.3155945771335591</v>
      </c>
      <c r="T5">
        <v>3.315631118875515</v>
      </c>
      <c r="U5">
        <v>3.3156360339164781</v>
      </c>
      <c r="V5">
        <v>3.3156360339164781</v>
      </c>
    </row>
    <row r="6" spans="1:22" ht="15" customHeight="1" x14ac:dyDescent="0.25">
      <c r="A6" s="123"/>
      <c r="B6" s="3">
        <f t="shared" si="0"/>
        <v>3</v>
      </c>
      <c r="C6" s="3" t="s">
        <v>22</v>
      </c>
      <c r="D6" s="3">
        <v>2.5</v>
      </c>
      <c r="E6" s="3"/>
      <c r="F6" s="3"/>
      <c r="G6">
        <v>0.1076000034809113</v>
      </c>
      <c r="H6">
        <v>5.4499998688697808E-2</v>
      </c>
      <c r="I6">
        <v>0.12829999625682831</v>
      </c>
      <c r="J6">
        <v>8.4399998188018799E-2</v>
      </c>
      <c r="K6">
        <v>0.26640000939369202</v>
      </c>
      <c r="L6">
        <v>0.39059999585151672</v>
      </c>
      <c r="M6">
        <v>0.11370000243186951</v>
      </c>
      <c r="N6">
        <v>0.1606999933719635</v>
      </c>
      <c r="O6">
        <v>3.2814145718224141</v>
      </c>
      <c r="P6">
        <v>3.281415429596207</v>
      </c>
      <c r="Q6">
        <v>3.2918892167218359</v>
      </c>
      <c r="R6">
        <v>3.2940264215953898</v>
      </c>
      <c r="S6">
        <v>3.2940264331409419</v>
      </c>
      <c r="T6">
        <v>3.2941206383908188</v>
      </c>
      <c r="U6">
        <v>3.294120672691871</v>
      </c>
      <c r="V6">
        <v>3.294120672691871</v>
      </c>
    </row>
    <row r="7" spans="1:22" ht="15" customHeight="1" x14ac:dyDescent="0.25">
      <c r="A7" s="123"/>
      <c r="B7" s="3">
        <f t="shared" si="0"/>
        <v>4</v>
      </c>
      <c r="C7" s="3" t="s">
        <v>36</v>
      </c>
      <c r="D7" s="3">
        <v>12.5</v>
      </c>
      <c r="E7" s="3"/>
      <c r="F7" s="3"/>
      <c r="G7">
        <v>0.1758999973535538</v>
      </c>
      <c r="H7">
        <v>1.510000042617321E-2</v>
      </c>
      <c r="I7">
        <v>0.2088000029325485</v>
      </c>
      <c r="J7">
        <v>0.16509999334812159</v>
      </c>
      <c r="K7">
        <v>0.25920000672340388</v>
      </c>
      <c r="L7">
        <v>0.40279999375343323</v>
      </c>
      <c r="M7">
        <v>8.2500003278255463E-2</v>
      </c>
      <c r="N7">
        <v>0.12839999794960019</v>
      </c>
      <c r="O7">
        <v>3.8026580188737138</v>
      </c>
      <c r="P7">
        <v>3.803795824431452</v>
      </c>
      <c r="Q7">
        <v>3.804487405621074</v>
      </c>
      <c r="R7">
        <v>3.805658355327997</v>
      </c>
      <c r="S7">
        <v>3.8066434641348219</v>
      </c>
      <c r="T7">
        <v>3.8067992817945671</v>
      </c>
      <c r="U7">
        <v>3.8070490164012729</v>
      </c>
      <c r="V7">
        <v>3.8070490164012729</v>
      </c>
    </row>
    <row r="8" spans="1:22" ht="15" customHeight="1" x14ac:dyDescent="0.25">
      <c r="A8" s="123"/>
      <c r="B8" s="3">
        <f t="shared" si="0"/>
        <v>5</v>
      </c>
      <c r="C8" s="3" t="s">
        <v>64</v>
      </c>
      <c r="D8" s="3">
        <v>6</v>
      </c>
      <c r="E8" s="3"/>
      <c r="F8" s="3"/>
      <c r="G8">
        <v>0.13179999589920041</v>
      </c>
      <c r="H8">
        <v>3.0400000512599949E-2</v>
      </c>
      <c r="I8">
        <v>0.16519999504089361</v>
      </c>
      <c r="J8">
        <v>0.121399998664856</v>
      </c>
      <c r="K8">
        <v>0.26640000939369202</v>
      </c>
      <c r="L8">
        <v>0.39280000329017639</v>
      </c>
      <c r="M8">
        <v>0.1040999963879585</v>
      </c>
      <c r="N8">
        <v>0.15109999477863309</v>
      </c>
      <c r="O8">
        <v>3.4795124094802929</v>
      </c>
      <c r="P8">
        <v>3.482396229210861</v>
      </c>
      <c r="Q8">
        <v>3.486042146091449</v>
      </c>
      <c r="R8">
        <v>3.4868451554533819</v>
      </c>
      <c r="S8">
        <v>3.488207546249412</v>
      </c>
      <c r="T8">
        <v>3.4882313753524739</v>
      </c>
      <c r="U8">
        <v>3.4882313935777072</v>
      </c>
      <c r="V8">
        <v>3.4882313935777072</v>
      </c>
    </row>
    <row r="9" spans="1:22" ht="15" customHeight="1" x14ac:dyDescent="0.25">
      <c r="A9" s="123"/>
      <c r="B9" s="3">
        <f t="shared" si="0"/>
        <v>6</v>
      </c>
      <c r="C9" s="3" t="s">
        <v>19</v>
      </c>
      <c r="D9" s="3">
        <v>5.5</v>
      </c>
      <c r="E9" s="3"/>
      <c r="F9" s="3"/>
      <c r="G9">
        <v>0.17659999430179599</v>
      </c>
      <c r="H9">
        <v>1.499999966472387E-2</v>
      </c>
      <c r="I9">
        <v>0.21500000357627869</v>
      </c>
      <c r="J9">
        <v>0.17120000720024109</v>
      </c>
      <c r="K9">
        <v>0.26309999823570251</v>
      </c>
      <c r="L9">
        <v>0.40189999341964722</v>
      </c>
      <c r="M9">
        <v>8.9500002562999725E-2</v>
      </c>
      <c r="N9">
        <v>0.13670000433921811</v>
      </c>
      <c r="O9">
        <v>3.889119436833909</v>
      </c>
      <c r="P9">
        <v>3.9107315991811751</v>
      </c>
      <c r="Q9">
        <v>3.9115844117392671</v>
      </c>
      <c r="R9">
        <v>3.9115845894339318</v>
      </c>
      <c r="S9">
        <v>3.9124122000018851</v>
      </c>
      <c r="T9">
        <v>3.9126838512072801</v>
      </c>
      <c r="U9">
        <v>3.9126839678211862</v>
      </c>
      <c r="V9">
        <v>3.9126839678211862</v>
      </c>
    </row>
    <row r="10" spans="1:22" ht="15" customHeight="1" x14ac:dyDescent="0.25">
      <c r="A10" s="123"/>
      <c r="B10" s="3">
        <f t="shared" si="0"/>
        <v>7</v>
      </c>
      <c r="C10" s="3" t="s">
        <v>117</v>
      </c>
      <c r="D10" s="3">
        <v>0</v>
      </c>
      <c r="E10" s="3"/>
      <c r="F10" s="3"/>
      <c r="G10">
        <v>0.16099999845027921</v>
      </c>
      <c r="H10">
        <v>2.600000007078052E-3</v>
      </c>
      <c r="I10">
        <v>0.17870000004768369</v>
      </c>
      <c r="J10">
        <v>0.135000005364418</v>
      </c>
      <c r="K10">
        <v>0.26980000734329218</v>
      </c>
      <c r="L10">
        <v>0.39050000905990601</v>
      </c>
      <c r="M10">
        <v>0.1121999993920326</v>
      </c>
      <c r="N10">
        <v>0.1577000021934509</v>
      </c>
      <c r="O10">
        <v>3.7141370581297508</v>
      </c>
      <c r="P10">
        <v>3.7329447098729398</v>
      </c>
      <c r="Q10">
        <v>3.7359878435069649</v>
      </c>
      <c r="R10">
        <v>3.7360371441018851</v>
      </c>
      <c r="S10">
        <v>3.736101073153637</v>
      </c>
      <c r="T10">
        <v>3.7370781736253642</v>
      </c>
      <c r="U10">
        <v>3.7370864811283759</v>
      </c>
      <c r="V10">
        <v>3.7370864811283759</v>
      </c>
    </row>
    <row r="11" spans="1:22" ht="15" customHeight="1" x14ac:dyDescent="0.25">
      <c r="A11" s="123"/>
      <c r="B11" s="3">
        <f t="shared" si="0"/>
        <v>8</v>
      </c>
      <c r="C11" s="3" t="s">
        <v>40</v>
      </c>
      <c r="D11" s="3">
        <v>6.5</v>
      </c>
      <c r="E11" s="3"/>
      <c r="F11" s="3"/>
      <c r="G11">
        <v>0.1590999960899353</v>
      </c>
      <c r="H11">
        <v>3.199999919161201E-3</v>
      </c>
      <c r="I11">
        <v>0.17949999868869779</v>
      </c>
      <c r="J11">
        <v>0.1358000040054321</v>
      </c>
      <c r="K11">
        <v>0.26739999651908869</v>
      </c>
      <c r="L11">
        <v>0.38490000367164612</v>
      </c>
      <c r="M11">
        <v>0.1263999938964844</v>
      </c>
      <c r="N11">
        <v>0.17219999432563779</v>
      </c>
      <c r="O11">
        <v>3.75666567119554</v>
      </c>
      <c r="P11">
        <v>3.774124118866895</v>
      </c>
      <c r="Q11">
        <v>3.7773438889583288</v>
      </c>
      <c r="R11">
        <v>3.7780392950973352</v>
      </c>
      <c r="S11">
        <v>3.7781013672311858</v>
      </c>
      <c r="T11">
        <v>3.7781468359985242</v>
      </c>
      <c r="U11">
        <v>3.7781543939428772</v>
      </c>
      <c r="V11">
        <v>3.7781543939428772</v>
      </c>
    </row>
    <row r="12" spans="1:22" ht="15" customHeight="1" x14ac:dyDescent="0.25">
      <c r="A12" s="123"/>
      <c r="B12" s="3">
        <f t="shared" si="0"/>
        <v>9</v>
      </c>
      <c r="C12" s="3" t="s">
        <v>40</v>
      </c>
      <c r="D12" s="3">
        <v>6</v>
      </c>
      <c r="E12" s="3"/>
      <c r="F12" s="3"/>
      <c r="G12">
        <v>0.21760000288486481</v>
      </c>
      <c r="H12">
        <v>5.559999868273735E-2</v>
      </c>
      <c r="I12">
        <v>0.23720000684261319</v>
      </c>
      <c r="J12">
        <v>0.19359999895095831</v>
      </c>
      <c r="K12">
        <v>0.25870001316070562</v>
      </c>
      <c r="L12">
        <v>0.38539999723434448</v>
      </c>
      <c r="M12">
        <v>0.10920000076293949</v>
      </c>
      <c r="N12">
        <v>0.1550000011920929</v>
      </c>
      <c r="O12">
        <v>4.3011081699251639</v>
      </c>
      <c r="P12">
        <v>4.3022121234815014</v>
      </c>
      <c r="Q12">
        <v>4.3034753389507721</v>
      </c>
      <c r="R12">
        <v>4.3036127921316609</v>
      </c>
      <c r="S12">
        <v>4.304469726259545</v>
      </c>
      <c r="T12">
        <v>4.3045635890827896</v>
      </c>
      <c r="U12">
        <v>4.3047157383390839</v>
      </c>
      <c r="V12">
        <v>4.3047157383390839</v>
      </c>
    </row>
    <row r="13" spans="1:22" ht="15" customHeight="1" x14ac:dyDescent="0.25">
      <c r="A13" s="119"/>
      <c r="B13" s="120"/>
      <c r="C13" s="120"/>
      <c r="D13" s="121"/>
      <c r="E13" s="4" t="s">
        <v>86</v>
      </c>
      <c r="F13" s="4"/>
    </row>
    <row r="14" spans="1:22" ht="15" customHeight="1" x14ac:dyDescent="0.25">
      <c r="A14" s="122" t="s">
        <v>152</v>
      </c>
      <c r="B14" s="3">
        <f>B12+1</f>
        <v>10</v>
      </c>
      <c r="C14" s="3" t="s">
        <v>25</v>
      </c>
      <c r="D14" s="3">
        <v>20</v>
      </c>
      <c r="E14" s="3"/>
      <c r="F14" s="3"/>
      <c r="G14">
        <v>4.2500000447034843E-2</v>
      </c>
      <c r="H14">
        <v>0.11959999799728389</v>
      </c>
      <c r="I14">
        <v>5.5199999362230301E-2</v>
      </c>
      <c r="J14">
        <v>1.18000004440546E-2</v>
      </c>
      <c r="K14">
        <v>0.23929999768733981</v>
      </c>
      <c r="L14">
        <v>0.43369999527931208</v>
      </c>
      <c r="M14">
        <v>1.640000008046627E-2</v>
      </c>
      <c r="N14">
        <v>4.3200001120567322E-2</v>
      </c>
      <c r="O14">
        <v>2.4683837418362562</v>
      </c>
      <c r="P14">
        <v>2.46839893534277</v>
      </c>
      <c r="Q14">
        <v>2.4751662034958959</v>
      </c>
      <c r="R14">
        <v>2.4765063445256961</v>
      </c>
      <c r="S14">
        <v>2.4773721406450671</v>
      </c>
      <c r="T14">
        <v>2.4774134057309309</v>
      </c>
      <c r="U14">
        <v>2.4774171279839221</v>
      </c>
      <c r="V14">
        <v>2.4774171279839221</v>
      </c>
    </row>
    <row r="15" spans="1:22" ht="15" customHeight="1" x14ac:dyDescent="0.25">
      <c r="A15" s="123"/>
      <c r="B15" s="3">
        <f t="shared" ref="B15:B22" si="1">B14+1</f>
        <v>11</v>
      </c>
      <c r="C15" s="3" t="s">
        <v>16</v>
      </c>
      <c r="D15" s="3">
        <v>20.5</v>
      </c>
      <c r="E15" s="3"/>
      <c r="F15" s="3"/>
      <c r="G15">
        <v>3.9599999785423279E-2</v>
      </c>
      <c r="H15">
        <v>0.12240000069141389</v>
      </c>
      <c r="I15">
        <v>5.3700000047683723E-2</v>
      </c>
      <c r="J15">
        <v>1.099999994039536E-2</v>
      </c>
      <c r="K15">
        <v>0.19879999756813049</v>
      </c>
      <c r="L15">
        <v>0.39559999108314509</v>
      </c>
      <c r="M15">
        <v>8.7000001221895218E-3</v>
      </c>
      <c r="N15">
        <v>5.4800000041723251E-2</v>
      </c>
      <c r="O15">
        <v>2.0355108758284768</v>
      </c>
      <c r="P15">
        <v>2.0781486557926971</v>
      </c>
      <c r="Q15">
        <v>2.080511537290326</v>
      </c>
      <c r="R15">
        <v>2.0814029903477009</v>
      </c>
      <c r="S15">
        <v>2.084807165171835</v>
      </c>
      <c r="T15">
        <v>2.0848093796437661</v>
      </c>
      <c r="U15">
        <v>2.084812715234361</v>
      </c>
      <c r="V15">
        <v>2.084812715234361</v>
      </c>
    </row>
    <row r="16" spans="1:22" ht="15" customHeight="1" x14ac:dyDescent="0.25">
      <c r="A16" s="123"/>
      <c r="B16" s="3">
        <f t="shared" si="1"/>
        <v>12</v>
      </c>
      <c r="C16" s="3" t="s">
        <v>27</v>
      </c>
      <c r="D16" s="3">
        <v>11.5</v>
      </c>
      <c r="E16" s="3"/>
      <c r="F16" s="14"/>
      <c r="G16">
        <v>0.10570000112056729</v>
      </c>
      <c r="H16">
        <v>5.6400001049041748E-2</v>
      </c>
      <c r="I16">
        <v>0.1168999969959259</v>
      </c>
      <c r="J16">
        <v>7.3200002312660217E-2</v>
      </c>
      <c r="K16">
        <v>0.19079999625682831</v>
      </c>
      <c r="L16">
        <v>0.37760001420974731</v>
      </c>
      <c r="M16">
        <v>9.4999996945261955E-3</v>
      </c>
      <c r="N16">
        <v>5.6499999016523361E-2</v>
      </c>
      <c r="O16">
        <v>2.5912461392147068</v>
      </c>
      <c r="P16">
        <v>2.5917344058195999</v>
      </c>
      <c r="Q16">
        <v>2.6126879889625529</v>
      </c>
      <c r="R16">
        <v>2.6129285404532978</v>
      </c>
      <c r="S16">
        <v>2.6131849371977629</v>
      </c>
      <c r="T16">
        <v>2.6131888658557698</v>
      </c>
      <c r="U16">
        <v>2.613199686121916</v>
      </c>
      <c r="V16">
        <v>2.613199686121916</v>
      </c>
    </row>
    <row r="17" spans="1:22" ht="15" customHeight="1" x14ac:dyDescent="0.25">
      <c r="A17" s="123"/>
      <c r="B17" s="3">
        <f t="shared" si="1"/>
        <v>13</v>
      </c>
      <c r="C17" s="3" t="s">
        <v>64</v>
      </c>
      <c r="D17" s="3">
        <v>8.5</v>
      </c>
      <c r="E17" s="3"/>
      <c r="F17" s="3"/>
      <c r="G17">
        <v>3.2000001519918442E-2</v>
      </c>
      <c r="H17">
        <v>0.12999999523162839</v>
      </c>
      <c r="I17">
        <v>3.1099999323487278E-2</v>
      </c>
      <c r="J17">
        <v>1.379999984055758E-2</v>
      </c>
      <c r="K17">
        <v>0.18299999833106989</v>
      </c>
      <c r="L17">
        <v>0.38659998774528498</v>
      </c>
      <c r="M17">
        <v>1.4700000174343589E-2</v>
      </c>
      <c r="N17">
        <v>3.2999999821186073E-2</v>
      </c>
      <c r="O17">
        <v>1.8723411629171121</v>
      </c>
      <c r="P17">
        <v>1.9136847136234509</v>
      </c>
      <c r="Q17">
        <v>1.9228643910790171</v>
      </c>
      <c r="R17">
        <v>1.924200883720842</v>
      </c>
      <c r="S17">
        <v>1.924248266413745</v>
      </c>
      <c r="T17">
        <v>1.9246570652379691</v>
      </c>
      <c r="U17">
        <v>1.9246719009976221</v>
      </c>
      <c r="V17">
        <v>1.9246719009976221</v>
      </c>
    </row>
    <row r="18" spans="1:22" ht="15" customHeight="1" x14ac:dyDescent="0.25">
      <c r="A18" s="123"/>
      <c r="B18" s="3">
        <f t="shared" si="1"/>
        <v>14</v>
      </c>
      <c r="C18" s="3" t="s">
        <v>36</v>
      </c>
      <c r="D18" s="3">
        <v>12.5</v>
      </c>
      <c r="E18" s="3"/>
      <c r="F18" s="3"/>
      <c r="G18">
        <v>4.3999999761581421E-2</v>
      </c>
      <c r="H18">
        <v>0.1180000007152557</v>
      </c>
      <c r="I18">
        <v>4.9199998378753662E-2</v>
      </c>
      <c r="J18">
        <v>5.7999999262392521E-3</v>
      </c>
      <c r="K18">
        <v>0.20299999415874481</v>
      </c>
      <c r="L18">
        <v>0.41049998998641968</v>
      </c>
      <c r="M18">
        <v>9.7000002861022949E-3</v>
      </c>
      <c r="N18">
        <v>5.7100001722574227E-2</v>
      </c>
      <c r="O18">
        <v>2.1335740673232761</v>
      </c>
      <c r="P18">
        <v>2.1470169993778638</v>
      </c>
      <c r="Q18">
        <v>2.1582079548042961</v>
      </c>
      <c r="R18">
        <v>2.158409344029617</v>
      </c>
      <c r="S18">
        <v>2.1584992555852511</v>
      </c>
      <c r="T18">
        <v>2.1614783799178698</v>
      </c>
      <c r="U18">
        <v>2.1614810290025792</v>
      </c>
      <c r="V18">
        <v>2.1614810290025792</v>
      </c>
    </row>
    <row r="19" spans="1:22" ht="15" customHeight="1" x14ac:dyDescent="0.25">
      <c r="A19" s="123"/>
      <c r="B19" s="3">
        <f t="shared" si="1"/>
        <v>15</v>
      </c>
      <c r="C19" s="3" t="s">
        <v>61</v>
      </c>
      <c r="D19" s="3">
        <v>12</v>
      </c>
      <c r="E19" s="3"/>
      <c r="F19" s="3"/>
      <c r="G19">
        <v>3.8199998438358307E-2</v>
      </c>
      <c r="H19">
        <v>0.12380000203847891</v>
      </c>
      <c r="I19">
        <v>3.5500001162290573E-2</v>
      </c>
      <c r="J19">
        <v>1.070000045001507E-2</v>
      </c>
      <c r="K19">
        <v>0.1397999972105026</v>
      </c>
      <c r="L19">
        <v>0.3296000063419342</v>
      </c>
      <c r="M19">
        <v>1.1099999770522119E-2</v>
      </c>
      <c r="N19">
        <v>5.7399999350309372E-2</v>
      </c>
      <c r="O19">
        <v>1.646068787380697</v>
      </c>
      <c r="P19">
        <v>1.6873959066136131</v>
      </c>
      <c r="Q19">
        <v>1.6925690063026779</v>
      </c>
      <c r="R19">
        <v>1.693958562985614</v>
      </c>
      <c r="S19">
        <v>1.6955646440478971</v>
      </c>
      <c r="T19">
        <v>1.6956574258526911</v>
      </c>
      <c r="U19">
        <v>1.695663818053706</v>
      </c>
      <c r="V19">
        <v>1.695663818053706</v>
      </c>
    </row>
    <row r="20" spans="1:22" ht="15" customHeight="1" x14ac:dyDescent="0.25">
      <c r="A20" s="123"/>
      <c r="B20" s="3">
        <f t="shared" si="1"/>
        <v>16</v>
      </c>
      <c r="C20" s="3" t="s">
        <v>27</v>
      </c>
      <c r="D20" s="3">
        <v>15</v>
      </c>
      <c r="E20" s="3"/>
      <c r="F20" s="3"/>
      <c r="G20">
        <v>2.700000070035458E-2</v>
      </c>
      <c r="H20">
        <v>0.135000005364418</v>
      </c>
      <c r="I20">
        <v>2.7799999341368679E-2</v>
      </c>
      <c r="J20">
        <v>1.6300000250339512E-2</v>
      </c>
      <c r="K20">
        <v>0.2117999941110611</v>
      </c>
      <c r="L20">
        <v>0.40900000929832458</v>
      </c>
      <c r="M20">
        <v>1.020000036805868E-2</v>
      </c>
      <c r="N20">
        <v>5.7500001043081277E-2</v>
      </c>
      <c r="O20">
        <v>2.2095901953142039</v>
      </c>
      <c r="P20">
        <v>2.257543250966267</v>
      </c>
      <c r="Q20">
        <v>2.2616267819737041</v>
      </c>
      <c r="R20">
        <v>2.2616559192105261</v>
      </c>
      <c r="S20">
        <v>2.2618501235558499</v>
      </c>
      <c r="T20">
        <v>2.2626071658735718</v>
      </c>
      <c r="U20">
        <v>2.2626228854795758</v>
      </c>
      <c r="V20">
        <v>2.2626228854795758</v>
      </c>
    </row>
    <row r="21" spans="1:22" ht="15" customHeight="1" x14ac:dyDescent="0.25">
      <c r="A21" s="123"/>
      <c r="B21" s="3">
        <f t="shared" si="1"/>
        <v>17</v>
      </c>
      <c r="C21" s="3" t="s">
        <v>61</v>
      </c>
      <c r="D21" s="3">
        <v>13</v>
      </c>
      <c r="E21" s="3"/>
      <c r="F21" s="3"/>
      <c r="G21">
        <v>3.9299998432397842E-2</v>
      </c>
      <c r="H21">
        <v>0.122699998319149</v>
      </c>
      <c r="I21">
        <v>3.8699999451637268E-2</v>
      </c>
      <c r="J21">
        <v>7.0000002160668373E-3</v>
      </c>
      <c r="K21">
        <v>0.19769999384880069</v>
      </c>
      <c r="L21">
        <v>0.40149998664855963</v>
      </c>
      <c r="M21">
        <v>6.5000001341104507E-3</v>
      </c>
      <c r="N21">
        <v>4.8000000417232513E-2</v>
      </c>
      <c r="O21">
        <v>2.058281701898653</v>
      </c>
      <c r="P21">
        <v>2.1448370479290051</v>
      </c>
      <c r="Q21">
        <v>2.1560115820300658</v>
      </c>
      <c r="R21">
        <v>2.1561795515734978</v>
      </c>
      <c r="S21">
        <v>2.1563639578443512</v>
      </c>
      <c r="T21">
        <v>2.1566377478250338</v>
      </c>
      <c r="U21">
        <v>2.1566380195010262</v>
      </c>
      <c r="V21">
        <v>2.1566380195010262</v>
      </c>
    </row>
    <row r="22" spans="1:22" ht="15" customHeight="1" x14ac:dyDescent="0.25">
      <c r="A22" s="123"/>
      <c r="B22" s="3">
        <f t="shared" si="1"/>
        <v>18</v>
      </c>
      <c r="C22" s="3" t="s">
        <v>176</v>
      </c>
      <c r="D22" s="3">
        <v>16.5</v>
      </c>
      <c r="E22" s="3"/>
      <c r="F22" s="3"/>
      <c r="G22">
        <v>7.0500001311302185E-2</v>
      </c>
      <c r="H22">
        <v>9.1600000858306885E-2</v>
      </c>
      <c r="I22">
        <v>7.1900002658367157E-2</v>
      </c>
      <c r="J22">
        <v>2.899999916553497E-2</v>
      </c>
      <c r="K22">
        <v>0.2035000026226044</v>
      </c>
      <c r="L22">
        <v>0.41589999198913569</v>
      </c>
      <c r="M22">
        <v>3.2099999487400048E-2</v>
      </c>
      <c r="N22">
        <v>1.9799999892711639E-2</v>
      </c>
      <c r="O22">
        <v>2.2450151943448642</v>
      </c>
      <c r="P22">
        <v>2.2541555426767981</v>
      </c>
      <c r="Q22">
        <v>2.303504198867079</v>
      </c>
      <c r="R22">
        <v>2.3058696588971852</v>
      </c>
      <c r="S22">
        <v>2.306809311937883</v>
      </c>
      <c r="T22">
        <v>2.3069673199964971</v>
      </c>
      <c r="U22">
        <v>2.306976996398407</v>
      </c>
      <c r="V22">
        <v>2.306976996398407</v>
      </c>
    </row>
    <row r="23" spans="1:22" ht="15" customHeight="1" x14ac:dyDescent="0.25">
      <c r="A23" s="119"/>
      <c r="B23" s="120"/>
      <c r="C23" s="120"/>
      <c r="D23" s="121"/>
      <c r="E23" s="4" t="s">
        <v>150</v>
      </c>
      <c r="F23" s="4"/>
    </row>
    <row r="24" spans="1:22" ht="15" customHeight="1" x14ac:dyDescent="0.25">
      <c r="A24" s="122" t="s">
        <v>152</v>
      </c>
      <c r="B24" s="3">
        <f>B22+1</f>
        <v>19</v>
      </c>
      <c r="C24" s="3" t="s">
        <v>27</v>
      </c>
      <c r="D24" s="3">
        <v>15.5</v>
      </c>
      <c r="E24" s="3"/>
      <c r="F24" s="3"/>
      <c r="G24">
        <v>3.4299999475479133E-2</v>
      </c>
      <c r="H24">
        <v>0.127700001001358</v>
      </c>
      <c r="I24">
        <v>3.6899998784065247E-2</v>
      </c>
      <c r="J24">
        <v>7.0000002160668373E-3</v>
      </c>
      <c r="K24">
        <v>0.2188999950885773</v>
      </c>
      <c r="L24">
        <v>0.4124000072479248</v>
      </c>
      <c r="M24">
        <v>2.3099999874830249E-2</v>
      </c>
      <c r="N24">
        <v>3.5799998790025711E-2</v>
      </c>
      <c r="O24">
        <v>2.302548575110718</v>
      </c>
      <c r="P24">
        <v>2.3026116525484999</v>
      </c>
      <c r="Q24">
        <v>2.3098997275420272</v>
      </c>
      <c r="R24">
        <v>2.310727381162371</v>
      </c>
      <c r="S24">
        <v>2.3107408289126159</v>
      </c>
      <c r="T24">
        <v>2.3109969424463581</v>
      </c>
      <c r="U24">
        <v>2.311048017460636</v>
      </c>
      <c r="V24">
        <v>2.311048017460636</v>
      </c>
    </row>
    <row r="25" spans="1:22" ht="15" customHeight="1" x14ac:dyDescent="0.25">
      <c r="A25" s="123"/>
      <c r="B25" s="3">
        <f t="shared" ref="B25:B32" si="2">B24+1</f>
        <v>20</v>
      </c>
      <c r="C25" s="3" t="s">
        <v>148</v>
      </c>
      <c r="D25" s="3">
        <v>10</v>
      </c>
      <c r="E25" s="3"/>
      <c r="F25" s="3"/>
      <c r="G25">
        <v>5.2499998360872269E-2</v>
      </c>
      <c r="H25">
        <v>0.1094999983906746</v>
      </c>
      <c r="I25">
        <v>6.3699997961521149E-2</v>
      </c>
      <c r="J25">
        <v>1.9799999892711639E-2</v>
      </c>
      <c r="K25">
        <v>0.17499999701976779</v>
      </c>
      <c r="L25">
        <v>0.37200000882148743</v>
      </c>
      <c r="M25">
        <v>5.260000005364418E-2</v>
      </c>
      <c r="N25">
        <v>3.5199999809265137E-2</v>
      </c>
      <c r="O25">
        <v>2.159591292556664</v>
      </c>
      <c r="P25">
        <v>2.2142937049504972</v>
      </c>
      <c r="Q25">
        <v>2.2548064031208028</v>
      </c>
      <c r="R25">
        <v>2.2549857624170939</v>
      </c>
      <c r="S25">
        <v>2.2550451720050231</v>
      </c>
      <c r="T25">
        <v>2.2551281381687418</v>
      </c>
      <c r="U25">
        <v>2.255148613321722</v>
      </c>
      <c r="V25">
        <v>2.255148613321722</v>
      </c>
    </row>
    <row r="26" spans="1:22" ht="15" customHeight="1" x14ac:dyDescent="0.25">
      <c r="A26" s="123"/>
      <c r="B26" s="3">
        <f t="shared" si="2"/>
        <v>21</v>
      </c>
      <c r="C26" s="3" t="s">
        <v>20</v>
      </c>
      <c r="D26" s="3">
        <v>15</v>
      </c>
      <c r="E26" s="3"/>
      <c r="F26" s="3"/>
      <c r="G26">
        <v>2.1900000050663952E-2</v>
      </c>
      <c r="H26">
        <v>0.14010000228881839</v>
      </c>
      <c r="I26">
        <v>3.5900000482797623E-2</v>
      </c>
      <c r="J26">
        <v>1.200000010430813E-2</v>
      </c>
      <c r="K26">
        <v>0.15739999711513519</v>
      </c>
      <c r="L26">
        <v>0.34850001335144037</v>
      </c>
      <c r="M26">
        <v>5.1899999380111687E-2</v>
      </c>
      <c r="N26">
        <v>3.7799999117851257E-2</v>
      </c>
      <c r="O26">
        <v>1.9277159162842541</v>
      </c>
      <c r="P26">
        <v>1.997726934327958</v>
      </c>
      <c r="Q26">
        <v>2.0174100835991209</v>
      </c>
      <c r="R26">
        <v>2.0190461493332319</v>
      </c>
      <c r="S26">
        <v>2.0194733847828181</v>
      </c>
      <c r="T26">
        <v>2.020023799376792</v>
      </c>
      <c r="U26">
        <v>2.0200358276483041</v>
      </c>
      <c r="V26">
        <v>2.0200358276483041</v>
      </c>
    </row>
    <row r="27" spans="1:22" ht="15" customHeight="1" x14ac:dyDescent="0.25">
      <c r="A27" s="123"/>
      <c r="B27" s="3">
        <f t="shared" si="2"/>
        <v>22</v>
      </c>
      <c r="C27" s="3" t="s">
        <v>16</v>
      </c>
      <c r="D27" s="3">
        <v>27.5</v>
      </c>
      <c r="E27" s="3"/>
      <c r="F27" s="3"/>
      <c r="G27">
        <v>3.2200001180171967E-2</v>
      </c>
      <c r="H27">
        <v>0.12980000674724579</v>
      </c>
      <c r="I27">
        <v>3.2499998807907098E-2</v>
      </c>
      <c r="J27">
        <v>1.18000004440546E-2</v>
      </c>
      <c r="K27">
        <v>0.1840000003576279</v>
      </c>
      <c r="L27">
        <v>0.38159999251365662</v>
      </c>
      <c r="M27">
        <v>1.9500000402331349E-2</v>
      </c>
      <c r="N27">
        <v>2.9500000178813931E-2</v>
      </c>
      <c r="O27">
        <v>1.9507048167632619</v>
      </c>
      <c r="P27">
        <v>1.976750089521411</v>
      </c>
      <c r="Q27">
        <v>1.9867845365113981</v>
      </c>
      <c r="R27">
        <v>1.987220984996686</v>
      </c>
      <c r="S27">
        <v>1.987236004314229</v>
      </c>
      <c r="T27">
        <v>1.9882257513707899</v>
      </c>
      <c r="U27">
        <v>1.9882261259911671</v>
      </c>
      <c r="V27">
        <v>1.9882261259911671</v>
      </c>
    </row>
    <row r="28" spans="1:22" ht="15" customHeight="1" x14ac:dyDescent="0.25">
      <c r="A28" s="123"/>
      <c r="B28" s="3">
        <f t="shared" si="2"/>
        <v>23</v>
      </c>
      <c r="C28" s="3" t="s">
        <v>89</v>
      </c>
      <c r="D28" s="3">
        <v>16.5</v>
      </c>
      <c r="E28" s="3"/>
      <c r="F28" s="3"/>
      <c r="G28">
        <v>4.2199999094009399E-2</v>
      </c>
      <c r="H28">
        <v>0.1198000013828278</v>
      </c>
      <c r="I28">
        <v>4.4900000095367432E-2</v>
      </c>
      <c r="J28">
        <v>3.299999982118607E-3</v>
      </c>
      <c r="K28">
        <v>0.15000000596046451</v>
      </c>
      <c r="L28">
        <v>0.33259999752044678</v>
      </c>
      <c r="M28">
        <v>6.8000000901520252E-3</v>
      </c>
      <c r="N28">
        <v>4.0699999779462807E-2</v>
      </c>
      <c r="O28">
        <v>1.75284210911022</v>
      </c>
      <c r="P28">
        <v>1.7744539508926089</v>
      </c>
      <c r="Q28">
        <v>1.7798850405631941</v>
      </c>
      <c r="R28">
        <v>1.779986389318595</v>
      </c>
      <c r="S28">
        <v>1.779990914017886</v>
      </c>
      <c r="T28">
        <v>1.783286486851775</v>
      </c>
      <c r="U28">
        <v>1.783320902423309</v>
      </c>
      <c r="V28">
        <v>1.783320902423309</v>
      </c>
    </row>
    <row r="29" spans="1:22" ht="15" customHeight="1" x14ac:dyDescent="0.25">
      <c r="A29" s="123"/>
      <c r="B29" s="3">
        <f t="shared" si="2"/>
        <v>24</v>
      </c>
      <c r="C29" s="3" t="s">
        <v>71</v>
      </c>
      <c r="D29" s="3">
        <v>14.5</v>
      </c>
      <c r="E29" s="3"/>
      <c r="F29" s="3"/>
      <c r="G29">
        <v>7.0399999618530273E-2</v>
      </c>
      <c r="H29">
        <v>9.1600000858306885E-2</v>
      </c>
      <c r="I29">
        <v>7.9000003635883331E-2</v>
      </c>
      <c r="J29">
        <v>3.5300001502037048E-2</v>
      </c>
      <c r="K29">
        <v>0.15350000560283661</v>
      </c>
      <c r="L29">
        <v>0.36309999227523798</v>
      </c>
      <c r="M29">
        <v>9.6000004559755325E-3</v>
      </c>
      <c r="N29">
        <v>3.7900000810623169E-2</v>
      </c>
      <c r="O29">
        <v>1.9292161976340969</v>
      </c>
      <c r="P29">
        <v>1.9454895290863059</v>
      </c>
      <c r="Q29">
        <v>1.978085761773043</v>
      </c>
      <c r="R29">
        <v>1.9783207394451039</v>
      </c>
      <c r="S29">
        <v>1.9783406721895631</v>
      </c>
      <c r="T29">
        <v>1.978451540086041</v>
      </c>
      <c r="U29">
        <v>1.978451835397717</v>
      </c>
      <c r="V29">
        <v>1.978451835397717</v>
      </c>
    </row>
    <row r="30" spans="1:22" ht="15" customHeight="1" x14ac:dyDescent="0.25">
      <c r="A30" s="123"/>
      <c r="B30" s="3">
        <f t="shared" si="2"/>
        <v>25</v>
      </c>
      <c r="C30" s="3" t="s">
        <v>67</v>
      </c>
      <c r="D30" s="3">
        <v>10</v>
      </c>
      <c r="E30" s="3"/>
      <c r="F30" s="3"/>
      <c r="G30">
        <v>4.5299999415874481E-2</v>
      </c>
      <c r="H30">
        <v>0.1168000027537346</v>
      </c>
      <c r="I30">
        <v>4.3999999761581421E-2</v>
      </c>
      <c r="J30">
        <v>3.7000000011175871E-3</v>
      </c>
      <c r="K30">
        <v>0.13650000095367429</v>
      </c>
      <c r="L30">
        <v>0.32539999485015869</v>
      </c>
      <c r="M30">
        <v>1.510000042617321E-2</v>
      </c>
      <c r="N30">
        <v>5.8299999684095383E-2</v>
      </c>
      <c r="O30">
        <v>1.610099776240651</v>
      </c>
      <c r="P30">
        <v>1.6864085495938479</v>
      </c>
      <c r="Q30">
        <v>1.689009897144863</v>
      </c>
      <c r="R30">
        <v>1.689110873086781</v>
      </c>
      <c r="S30">
        <v>1.6891851814760599</v>
      </c>
      <c r="T30">
        <v>1.6906087309742091</v>
      </c>
      <c r="U30">
        <v>1.690862375622556</v>
      </c>
      <c r="V30">
        <v>1.690862375622556</v>
      </c>
    </row>
    <row r="31" spans="1:22" ht="15" customHeight="1" x14ac:dyDescent="0.25">
      <c r="A31" s="123"/>
      <c r="B31" s="3">
        <f t="shared" si="2"/>
        <v>26</v>
      </c>
      <c r="C31" s="3" t="s">
        <v>98</v>
      </c>
      <c r="D31" s="3">
        <v>10</v>
      </c>
      <c r="E31" s="3"/>
      <c r="F31" s="3"/>
      <c r="G31">
        <v>6.7900002002716064E-2</v>
      </c>
      <c r="H31">
        <v>9.4200000166893005E-2</v>
      </c>
      <c r="I31">
        <v>7.2800002992153168E-2</v>
      </c>
      <c r="J31">
        <v>2.96000000089407E-2</v>
      </c>
      <c r="K31">
        <v>0.15469999611377719</v>
      </c>
      <c r="L31">
        <v>0.33469998836517328</v>
      </c>
      <c r="M31">
        <v>1.9799999892711639E-2</v>
      </c>
      <c r="N31">
        <v>6.7100003361701965E-2</v>
      </c>
      <c r="O31">
        <v>2.0406440425665782</v>
      </c>
      <c r="P31">
        <v>2.041840333338437</v>
      </c>
      <c r="Q31">
        <v>2.0491482622324031</v>
      </c>
      <c r="R31">
        <v>2.050292860441651</v>
      </c>
      <c r="S31">
        <v>2.0520332606630989</v>
      </c>
      <c r="T31">
        <v>2.0520598610455711</v>
      </c>
      <c r="U31">
        <v>2.0521569342003669</v>
      </c>
      <c r="V31">
        <v>2.0521569342003669</v>
      </c>
    </row>
    <row r="32" spans="1:22" ht="15" customHeight="1" x14ac:dyDescent="0.25">
      <c r="A32" s="123"/>
      <c r="B32" s="3">
        <f t="shared" si="2"/>
        <v>27</v>
      </c>
      <c r="C32" s="3" t="s">
        <v>26</v>
      </c>
      <c r="D32" s="3">
        <v>9</v>
      </c>
      <c r="E32" s="3"/>
      <c r="F32" s="3"/>
      <c r="G32">
        <v>9.8800003528594971E-2</v>
      </c>
      <c r="H32">
        <v>6.3299998641014099E-2</v>
      </c>
      <c r="I32">
        <v>0.1080000028014183</v>
      </c>
      <c r="J32">
        <v>6.4400002360343933E-2</v>
      </c>
      <c r="K32">
        <v>0.16809999942779541</v>
      </c>
      <c r="L32">
        <v>0.36100000143051147</v>
      </c>
      <c r="M32">
        <v>9.100000374019146E-3</v>
      </c>
      <c r="N32">
        <v>4.7699999064207077E-2</v>
      </c>
      <c r="O32">
        <v>2.418123235796751</v>
      </c>
      <c r="P32">
        <v>2.422200738097136</v>
      </c>
      <c r="Q32">
        <v>2.463189042102067</v>
      </c>
      <c r="R32">
        <v>2.4637171729071641</v>
      </c>
      <c r="S32">
        <v>2.4653256161210071</v>
      </c>
      <c r="T32">
        <v>2.465920780200741</v>
      </c>
      <c r="U32">
        <v>2.465927861693805</v>
      </c>
      <c r="V32">
        <v>2.465927861693805</v>
      </c>
    </row>
    <row r="33" spans="1:22" ht="15" customHeight="1" x14ac:dyDescent="0.25">
      <c r="A33" s="119"/>
      <c r="B33" s="120"/>
      <c r="C33" s="120"/>
      <c r="D33" s="121"/>
      <c r="E33" s="4" t="s">
        <v>150</v>
      </c>
      <c r="F33" s="4"/>
    </row>
    <row r="34" spans="1:22" ht="15" customHeight="1" x14ac:dyDescent="0.25">
      <c r="A34" s="122" t="s">
        <v>152</v>
      </c>
      <c r="B34" s="3">
        <f>B32+1</f>
        <v>28</v>
      </c>
      <c r="C34" s="3" t="s">
        <v>102</v>
      </c>
      <c r="D34" s="3">
        <v>17</v>
      </c>
      <c r="E34" s="3"/>
      <c r="F34" s="3"/>
      <c r="G34">
        <v>6.5399996936321259E-2</v>
      </c>
      <c r="H34">
        <v>9.66000035405159E-2</v>
      </c>
      <c r="I34">
        <v>7.4699997901916504E-2</v>
      </c>
      <c r="J34">
        <v>3.089999966323376E-2</v>
      </c>
      <c r="K34">
        <v>0.23170000314712519</v>
      </c>
      <c r="L34">
        <v>0.42789998650550842</v>
      </c>
      <c r="M34">
        <v>2.2199999541044239E-2</v>
      </c>
      <c r="N34">
        <v>3.5000000149011612E-2</v>
      </c>
      <c r="O34">
        <v>2.5290098393292468</v>
      </c>
      <c r="P34">
        <v>2.529133652016359</v>
      </c>
      <c r="Q34">
        <v>2.5485488184213678</v>
      </c>
      <c r="R34">
        <v>2.5502584989847041</v>
      </c>
      <c r="S34">
        <v>2.5502776814147792</v>
      </c>
      <c r="T34">
        <v>2.5502776875580051</v>
      </c>
      <c r="U34">
        <v>2.5502949867470721</v>
      </c>
      <c r="V34">
        <v>2.5502949867470721</v>
      </c>
    </row>
    <row r="35" spans="1:22" ht="15" customHeight="1" x14ac:dyDescent="0.25">
      <c r="A35" s="123"/>
      <c r="B35" s="3">
        <f t="shared" ref="B35:B42" si="3">B34+1</f>
        <v>29</v>
      </c>
      <c r="C35" s="3" t="s">
        <v>172</v>
      </c>
      <c r="D35" s="3">
        <v>16.5</v>
      </c>
      <c r="E35" s="3"/>
      <c r="F35" s="3"/>
      <c r="G35">
        <v>2.2199999541044239E-2</v>
      </c>
      <c r="H35">
        <v>0.1397999972105026</v>
      </c>
      <c r="I35">
        <v>2.4800000712275509E-2</v>
      </c>
      <c r="J35">
        <v>1.909999921917915E-2</v>
      </c>
      <c r="K35">
        <v>0.17739999294281009</v>
      </c>
      <c r="L35">
        <v>0.36309999227523798</v>
      </c>
      <c r="M35">
        <v>4.1499998420476913E-2</v>
      </c>
      <c r="N35">
        <v>2.8200000524520871E-2</v>
      </c>
      <c r="O35">
        <v>2.05209721424254</v>
      </c>
      <c r="P35">
        <v>2.0547056688682912</v>
      </c>
      <c r="Q35">
        <v>2.0688870597781088</v>
      </c>
      <c r="R35">
        <v>2.069516082239212</v>
      </c>
      <c r="S35">
        <v>2.0696507679078491</v>
      </c>
      <c r="T35">
        <v>2.0716895778313869</v>
      </c>
      <c r="U35">
        <v>2.071697160809423</v>
      </c>
      <c r="V35">
        <v>2.071697160809423</v>
      </c>
    </row>
    <row r="36" spans="1:22" ht="15" customHeight="1" x14ac:dyDescent="0.25">
      <c r="A36" s="123"/>
      <c r="B36" s="3">
        <f t="shared" si="3"/>
        <v>30</v>
      </c>
      <c r="C36" s="3" t="s">
        <v>72</v>
      </c>
      <c r="D36" s="3">
        <v>5.5</v>
      </c>
      <c r="E36" s="3"/>
      <c r="F36" s="3"/>
      <c r="G36">
        <v>1.970000006258488E-2</v>
      </c>
      <c r="H36">
        <v>0.14239999651908869</v>
      </c>
      <c r="I36">
        <v>3.8499999791383743E-2</v>
      </c>
      <c r="J36">
        <v>1.310000009834766E-2</v>
      </c>
      <c r="K36">
        <v>0.153999999165535</v>
      </c>
      <c r="L36">
        <v>0.34909999370574951</v>
      </c>
      <c r="M36">
        <v>2.3299999535083771E-2</v>
      </c>
      <c r="N36">
        <v>3.6400001496076577E-2</v>
      </c>
      <c r="O36">
        <v>1.804373294409986</v>
      </c>
      <c r="P36">
        <v>1.8066222571895481</v>
      </c>
      <c r="Q36">
        <v>1.8199842343524519</v>
      </c>
      <c r="R36">
        <v>1.8231258035781679</v>
      </c>
      <c r="S36">
        <v>1.8257707759094319</v>
      </c>
      <c r="T36">
        <v>1.8258026343790019</v>
      </c>
      <c r="U36">
        <v>1.8258027012111659</v>
      </c>
      <c r="V36">
        <v>1.8258027012111659</v>
      </c>
    </row>
    <row r="37" spans="1:22" ht="15" customHeight="1" x14ac:dyDescent="0.25">
      <c r="A37" s="123"/>
      <c r="B37" s="3">
        <f t="shared" si="3"/>
        <v>31</v>
      </c>
      <c r="C37" s="3" t="s">
        <v>47</v>
      </c>
      <c r="D37" s="3">
        <v>9.5</v>
      </c>
      <c r="E37" s="3"/>
      <c r="F37" s="3"/>
      <c r="G37">
        <v>2.6200000196695331E-2</v>
      </c>
      <c r="H37">
        <v>0.13590000569820401</v>
      </c>
      <c r="I37">
        <v>3.4000001847743988E-2</v>
      </c>
      <c r="J37">
        <v>1.0900000110268589E-2</v>
      </c>
      <c r="K37">
        <v>0.15099999308586121</v>
      </c>
      <c r="L37">
        <v>0.34209999442100519</v>
      </c>
      <c r="M37">
        <v>1.900000032037497E-3</v>
      </c>
      <c r="N37">
        <v>4.6799998730421073E-2</v>
      </c>
      <c r="O37">
        <v>1.665565958849712</v>
      </c>
      <c r="P37">
        <v>1.704164115257464</v>
      </c>
      <c r="Q37">
        <v>1.7068919836567999</v>
      </c>
      <c r="R37">
        <v>1.7073103501681961</v>
      </c>
      <c r="S37">
        <v>1.708563377072259</v>
      </c>
      <c r="T37">
        <v>1.709393843462848</v>
      </c>
      <c r="U37">
        <v>1.7094177943286579</v>
      </c>
      <c r="V37">
        <v>1.7094177943286579</v>
      </c>
    </row>
    <row r="38" spans="1:22" ht="15" customHeight="1" x14ac:dyDescent="0.25">
      <c r="A38" s="123"/>
      <c r="B38" s="3">
        <f t="shared" si="3"/>
        <v>32</v>
      </c>
      <c r="C38" s="3" t="s">
        <v>17</v>
      </c>
      <c r="D38" s="3">
        <v>9</v>
      </c>
      <c r="E38" s="3"/>
      <c r="F38" s="3"/>
      <c r="G38">
        <v>6.9099999964237213E-2</v>
      </c>
      <c r="H38">
        <v>9.2900000512599945E-2</v>
      </c>
      <c r="I38">
        <v>8.7999999523162842E-2</v>
      </c>
      <c r="J38">
        <v>4.4300001114606857E-2</v>
      </c>
      <c r="K38">
        <v>0.1606999933719635</v>
      </c>
      <c r="L38">
        <v>0.35499998927116388</v>
      </c>
      <c r="M38">
        <v>3.8000000640749931E-3</v>
      </c>
      <c r="N38">
        <v>4.3600000441074371E-2</v>
      </c>
      <c r="O38">
        <v>2.1198552079015749</v>
      </c>
      <c r="P38">
        <v>2.132777399365462</v>
      </c>
      <c r="Q38">
        <v>2.1675095982517241</v>
      </c>
      <c r="R38">
        <v>2.1701763585317648</v>
      </c>
      <c r="S38">
        <v>2.1712606434994952</v>
      </c>
      <c r="T38">
        <v>2.1717829872364511</v>
      </c>
      <c r="U38">
        <v>2.1717984504796348</v>
      </c>
      <c r="V38">
        <v>2.1717984504796348</v>
      </c>
    </row>
    <row r="39" spans="1:22" ht="15" customHeight="1" x14ac:dyDescent="0.25">
      <c r="A39" s="123"/>
      <c r="B39" s="3">
        <f t="shared" si="3"/>
        <v>33</v>
      </c>
      <c r="C39" s="3" t="s">
        <v>22</v>
      </c>
      <c r="D39" s="3">
        <v>9.5</v>
      </c>
      <c r="E39" s="3"/>
      <c r="F39" s="3"/>
      <c r="G39">
        <v>7.5099997222423553E-2</v>
      </c>
      <c r="H39">
        <v>8.6900003254413605E-2</v>
      </c>
      <c r="I39">
        <v>8.6699999868869781E-2</v>
      </c>
      <c r="J39">
        <v>4.2800001800060272E-2</v>
      </c>
      <c r="K39">
        <v>0.15760000050067899</v>
      </c>
      <c r="L39">
        <v>0.34909999370574951</v>
      </c>
      <c r="M39">
        <v>8.39999970048666E-3</v>
      </c>
      <c r="N39">
        <v>5.5300001055002213E-2</v>
      </c>
      <c r="O39">
        <v>2.1207407492626831</v>
      </c>
      <c r="P39">
        <v>2.1207663701400912</v>
      </c>
      <c r="Q39">
        <v>2.1414885107774531</v>
      </c>
      <c r="R39">
        <v>2.1425425632973001</v>
      </c>
      <c r="S39">
        <v>2.142542831153301</v>
      </c>
      <c r="T39">
        <v>2.1428764236546858</v>
      </c>
      <c r="U39">
        <v>2.1431547162368378</v>
      </c>
      <c r="V39">
        <v>2.1431547162368378</v>
      </c>
    </row>
    <row r="40" spans="1:22" ht="15" customHeight="1" x14ac:dyDescent="0.25">
      <c r="A40" s="123"/>
      <c r="B40" s="3">
        <f t="shared" si="3"/>
        <v>34</v>
      </c>
      <c r="C40" s="3" t="s">
        <v>19</v>
      </c>
      <c r="D40" s="3">
        <v>6</v>
      </c>
      <c r="E40" s="5"/>
      <c r="F40" s="5"/>
      <c r="G40">
        <v>4.2800001800060272E-2</v>
      </c>
      <c r="H40">
        <v>0.1193000003695488</v>
      </c>
      <c r="I40">
        <v>5.3100001066923141E-2</v>
      </c>
      <c r="J40">
        <v>9.8000001162290573E-3</v>
      </c>
      <c r="K40">
        <v>0.1503999978303909</v>
      </c>
      <c r="L40">
        <v>0.34700000286102289</v>
      </c>
      <c r="M40">
        <v>3.3300001174211502E-2</v>
      </c>
      <c r="N40">
        <v>1.610000059008598E-2</v>
      </c>
      <c r="O40">
        <v>1.772407864356867</v>
      </c>
      <c r="P40">
        <v>1.7983963186664591</v>
      </c>
      <c r="Q40">
        <v>1.826794060615397</v>
      </c>
      <c r="R40">
        <v>1.826953364127984</v>
      </c>
      <c r="S40">
        <v>1.8285195070273319</v>
      </c>
      <c r="T40">
        <v>1.830899880329254</v>
      </c>
      <c r="U40">
        <v>1.8309305254875701</v>
      </c>
      <c r="V40">
        <v>1.8309305254875701</v>
      </c>
    </row>
    <row r="41" spans="1:22" ht="15" customHeight="1" x14ac:dyDescent="0.25">
      <c r="A41" s="123"/>
      <c r="B41" s="3">
        <f t="shared" si="3"/>
        <v>35</v>
      </c>
      <c r="C41" s="3" t="s">
        <v>71</v>
      </c>
      <c r="D41" s="3">
        <v>11.5</v>
      </c>
      <c r="E41" s="5"/>
      <c r="F41" s="5"/>
      <c r="G41">
        <v>5.4600000381469727E-2</v>
      </c>
      <c r="H41">
        <v>0.1075000017881393</v>
      </c>
      <c r="I41">
        <v>5.7799998670816422E-2</v>
      </c>
      <c r="J41">
        <v>1.4399999752640721E-2</v>
      </c>
      <c r="K41">
        <v>0.14460000395774841</v>
      </c>
      <c r="L41">
        <v>0.33689999580383301</v>
      </c>
      <c r="M41">
        <v>2.4800000712275509E-2</v>
      </c>
      <c r="N41">
        <v>2.5499999523162838E-2</v>
      </c>
      <c r="O41">
        <v>1.8351336262243609</v>
      </c>
      <c r="P41">
        <v>1.8417698366555291</v>
      </c>
      <c r="Q41">
        <v>1.877064072271682</v>
      </c>
      <c r="R41">
        <v>1.8783210697588371</v>
      </c>
      <c r="S41">
        <v>1.878897266878476</v>
      </c>
      <c r="T41">
        <v>1.879575351904613</v>
      </c>
      <c r="U41">
        <v>1.8795841637717039</v>
      </c>
      <c r="V41">
        <v>1.8795841637717039</v>
      </c>
    </row>
    <row r="42" spans="1:22" ht="15" customHeight="1" x14ac:dyDescent="0.25">
      <c r="A42" s="123"/>
      <c r="B42" s="6">
        <f t="shared" si="3"/>
        <v>36</v>
      </c>
      <c r="C42" s="6" t="s">
        <v>72</v>
      </c>
      <c r="D42" s="6">
        <v>8</v>
      </c>
      <c r="E42" s="7"/>
      <c r="F42" s="7"/>
      <c r="G42">
        <v>6.0199998319149017E-2</v>
      </c>
      <c r="H42">
        <v>0.1018000021576881</v>
      </c>
      <c r="I42">
        <v>6.7400000989437103E-2</v>
      </c>
      <c r="J42">
        <v>2.3600000888109211E-2</v>
      </c>
      <c r="K42">
        <v>0.14010000228881839</v>
      </c>
      <c r="L42">
        <v>0.32049998641014099</v>
      </c>
      <c r="M42">
        <v>1.710000075399876E-2</v>
      </c>
      <c r="N42">
        <v>3.1599998474121087E-2</v>
      </c>
      <c r="O42">
        <v>1.8586109944236719</v>
      </c>
      <c r="P42">
        <v>1.8647824479451309</v>
      </c>
      <c r="Q42">
        <v>1.892137799718731</v>
      </c>
      <c r="R42">
        <v>1.8945697421278</v>
      </c>
      <c r="S42">
        <v>1.894633111619713</v>
      </c>
      <c r="T42">
        <v>1.896172897608535</v>
      </c>
      <c r="U42">
        <v>1.8961850781483749</v>
      </c>
      <c r="V42">
        <v>1.8961850781483749</v>
      </c>
    </row>
    <row r="43" spans="1:22" ht="15" customHeight="1" x14ac:dyDescent="0.25">
      <c r="A43" s="119"/>
      <c r="B43" s="120"/>
      <c r="C43" s="120"/>
      <c r="D43" s="121"/>
      <c r="E43" s="4"/>
      <c r="F43" s="8"/>
      <c r="G43" s="9"/>
      <c r="H43" s="10"/>
      <c r="I43" s="10"/>
      <c r="J43" s="10"/>
      <c r="K43" s="10"/>
      <c r="L43" s="10"/>
      <c r="M43" s="10"/>
      <c r="N43" s="11"/>
    </row>
  </sheetData>
  <mergeCells count="15">
    <mergeCell ref="A43:D43"/>
    <mergeCell ref="A13:D13"/>
    <mergeCell ref="A14:A22"/>
    <mergeCell ref="A23:D23"/>
    <mergeCell ref="A24:A32"/>
    <mergeCell ref="A33:D33"/>
    <mergeCell ref="A34:A42"/>
    <mergeCell ref="O1:V1"/>
    <mergeCell ref="O2:V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3"/>
  <sheetViews>
    <sheetView zoomScale="60" zoomScaleNormal="60" workbookViewId="0">
      <selection activeCell="N29" sqref="N29"/>
    </sheetView>
  </sheetViews>
  <sheetFormatPr baseColWidth="10" defaultColWidth="8.88671875" defaultRowHeight="13.2" x14ac:dyDescent="0.25"/>
  <cols>
    <col min="1" max="1" width="12.5546875" style="15" bestFit="1" customWidth="1"/>
    <col min="2" max="2" width="18.44140625" style="15" bestFit="1" customWidth="1"/>
    <col min="3" max="3" width="10.6640625" style="15" bestFit="1" customWidth="1"/>
    <col min="4" max="4" width="17.33203125" style="15" bestFit="1" customWidth="1"/>
    <col min="5" max="5" width="25.33203125" style="15" bestFit="1" customWidth="1"/>
    <col min="6" max="6" width="14.77734375" style="15" bestFit="1" customWidth="1"/>
    <col min="7" max="14" width="13.44140625" style="15" bestFit="1" customWidth="1"/>
  </cols>
  <sheetData>
    <row r="1" spans="1:22" ht="17.399999999999999" customHeight="1" x14ac:dyDescent="0.3">
      <c r="G1" s="124" t="s">
        <v>0</v>
      </c>
      <c r="H1" s="125"/>
      <c r="I1" s="125"/>
      <c r="J1" s="125"/>
      <c r="K1" s="125"/>
      <c r="L1" s="125"/>
      <c r="M1" s="125"/>
      <c r="N1" s="126"/>
      <c r="O1" s="117" t="s">
        <v>1</v>
      </c>
      <c r="P1" s="118"/>
      <c r="Q1" s="118"/>
      <c r="R1" s="118"/>
      <c r="S1" s="118"/>
      <c r="T1" s="118"/>
      <c r="U1" s="118"/>
      <c r="V1" s="118"/>
    </row>
    <row r="2" spans="1:22" ht="17.399999999999999" customHeight="1" x14ac:dyDescent="0.3">
      <c r="G2" s="127" t="s">
        <v>2</v>
      </c>
      <c r="H2" s="121"/>
      <c r="I2" s="128" t="s">
        <v>3</v>
      </c>
      <c r="J2" s="121"/>
      <c r="K2" s="128" t="s">
        <v>4</v>
      </c>
      <c r="L2" s="121"/>
      <c r="M2" s="128" t="s">
        <v>5</v>
      </c>
      <c r="N2" s="121"/>
      <c r="O2" s="117" t="s">
        <v>6</v>
      </c>
      <c r="P2" s="118"/>
      <c r="Q2" s="118"/>
      <c r="R2" s="118"/>
      <c r="S2" s="118"/>
      <c r="T2" s="118"/>
      <c r="U2" s="118"/>
      <c r="V2" s="118"/>
    </row>
    <row r="3" spans="1:22" ht="17.399999999999999" customHeight="1" x14ac:dyDescent="0.3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2" t="s">
        <v>13</v>
      </c>
      <c r="H3" s="1" t="s">
        <v>14</v>
      </c>
      <c r="I3" s="1" t="s">
        <v>13</v>
      </c>
      <c r="J3" s="1" t="s">
        <v>14</v>
      </c>
      <c r="K3" s="1" t="s">
        <v>13</v>
      </c>
      <c r="L3" s="1" t="s">
        <v>14</v>
      </c>
      <c r="M3" s="1" t="s">
        <v>13</v>
      </c>
      <c r="N3" s="1" t="s">
        <v>14</v>
      </c>
      <c r="O3" s="16">
        <v>2</v>
      </c>
      <c r="P3" s="16">
        <v>3</v>
      </c>
      <c r="Q3" s="16">
        <v>4</v>
      </c>
      <c r="R3" s="16">
        <v>5</v>
      </c>
      <c r="S3" s="16">
        <v>6</v>
      </c>
      <c r="T3" s="16">
        <v>7</v>
      </c>
      <c r="U3" s="16">
        <v>8</v>
      </c>
      <c r="V3" s="16">
        <v>9</v>
      </c>
    </row>
    <row r="4" spans="1:22" ht="15" customHeight="1" x14ac:dyDescent="0.25">
      <c r="A4" s="122" t="s">
        <v>152</v>
      </c>
      <c r="B4" s="3">
        <v>1</v>
      </c>
      <c r="C4" s="3" t="s">
        <v>45</v>
      </c>
      <c r="D4" s="3">
        <v>25</v>
      </c>
      <c r="E4" s="3"/>
      <c r="F4" s="3" t="s">
        <v>177</v>
      </c>
      <c r="G4">
        <v>4.4100001454353333E-2</v>
      </c>
      <c r="H4">
        <v>0.11819999665021901</v>
      </c>
      <c r="I4">
        <v>0.1234999969601631</v>
      </c>
      <c r="J4">
        <v>8.3700001239776611E-2</v>
      </c>
      <c r="K4">
        <v>0.19349999725818631</v>
      </c>
      <c r="L4">
        <v>0.26919999718666082</v>
      </c>
      <c r="M4">
        <v>4.2300000786781311E-2</v>
      </c>
      <c r="N4">
        <v>6.8199999630451202E-2</v>
      </c>
      <c r="O4">
        <v>1.875044940069152</v>
      </c>
      <c r="P4">
        <v>1.899850337297182</v>
      </c>
      <c r="Q4">
        <v>1.9027058917275179</v>
      </c>
      <c r="R4">
        <v>1.912967369673451</v>
      </c>
      <c r="S4">
        <v>1.9175563446129971</v>
      </c>
      <c r="T4">
        <v>1.918322835078718</v>
      </c>
      <c r="U4">
        <v>1.919171159834187</v>
      </c>
      <c r="V4">
        <v>1.919171159834187</v>
      </c>
    </row>
    <row r="5" spans="1:22" ht="15" customHeight="1" x14ac:dyDescent="0.25">
      <c r="A5" s="123"/>
      <c r="B5" s="3">
        <f t="shared" ref="B5:B12" si="0">B4+1</f>
        <v>2</v>
      </c>
      <c r="C5" s="13" t="s">
        <v>39</v>
      </c>
      <c r="D5" s="3">
        <v>5</v>
      </c>
      <c r="E5" s="3"/>
      <c r="F5" s="3"/>
      <c r="G5">
        <v>4.2700000107288361E-2</v>
      </c>
      <c r="H5">
        <v>0.1194000020623207</v>
      </c>
      <c r="I5">
        <v>8.5799999535083771E-2</v>
      </c>
      <c r="J5">
        <v>4.5000001788139343E-2</v>
      </c>
      <c r="K5">
        <v>0.2294999957084656</v>
      </c>
      <c r="L5">
        <v>0.24310000240802759</v>
      </c>
      <c r="M5">
        <v>5.8299999684095383E-2</v>
      </c>
      <c r="N5">
        <v>9.0700000524520874E-2</v>
      </c>
      <c r="O5">
        <v>1.8324347096125939</v>
      </c>
      <c r="P5">
        <v>1.8825514069870699</v>
      </c>
      <c r="Q5">
        <v>1.8839031459773941</v>
      </c>
      <c r="R5">
        <v>1.886380544392994</v>
      </c>
      <c r="S5">
        <v>1.8884648219936291</v>
      </c>
      <c r="T5">
        <v>1.8890030251601859</v>
      </c>
      <c r="U5">
        <v>1.8890030261008519</v>
      </c>
      <c r="V5">
        <v>1.8890030261008519</v>
      </c>
    </row>
    <row r="6" spans="1:22" ht="15" customHeight="1" x14ac:dyDescent="0.25">
      <c r="A6" s="123"/>
      <c r="B6" s="3">
        <f t="shared" si="0"/>
        <v>3</v>
      </c>
      <c r="C6" s="3" t="s">
        <v>19</v>
      </c>
      <c r="D6" s="3">
        <v>8.5</v>
      </c>
      <c r="E6" s="3"/>
      <c r="F6" s="3"/>
      <c r="G6">
        <v>5.1600001752376563E-2</v>
      </c>
      <c r="H6">
        <v>0.1103999987244606</v>
      </c>
      <c r="I6">
        <v>0.1177999973297119</v>
      </c>
      <c r="J6">
        <v>7.720000296831131E-2</v>
      </c>
      <c r="K6">
        <v>0.20389999449253079</v>
      </c>
      <c r="L6">
        <v>0.2167000025510788</v>
      </c>
      <c r="M6">
        <v>7.2999998927116394E-2</v>
      </c>
      <c r="N6">
        <v>0.10209999978542331</v>
      </c>
      <c r="O6">
        <v>2.0284470633393581</v>
      </c>
      <c r="P6">
        <v>2.0401675370893351</v>
      </c>
      <c r="Q6">
        <v>2.040194425060279</v>
      </c>
      <c r="R6">
        <v>2.040227633470594</v>
      </c>
      <c r="S6">
        <v>2.045146354076846</v>
      </c>
      <c r="T6">
        <v>2.0460438950104551</v>
      </c>
      <c r="U6">
        <v>2.046218177870518</v>
      </c>
      <c r="V6">
        <v>2.046218177870518</v>
      </c>
    </row>
    <row r="7" spans="1:22" ht="15" customHeight="1" x14ac:dyDescent="0.25">
      <c r="A7" s="123"/>
      <c r="B7" s="3">
        <f t="shared" si="0"/>
        <v>4</v>
      </c>
      <c r="C7" s="3" t="s">
        <v>37</v>
      </c>
      <c r="D7" s="3">
        <v>3.5</v>
      </c>
      <c r="E7" s="3"/>
      <c r="F7" s="3"/>
      <c r="G7">
        <v>4.6799998730421073E-2</v>
      </c>
      <c r="H7">
        <v>0.1155000030994415</v>
      </c>
      <c r="I7">
        <v>9.5499999821186066E-2</v>
      </c>
      <c r="J7">
        <v>5.4000001400709152E-2</v>
      </c>
      <c r="K7">
        <v>0.2120999991893768</v>
      </c>
      <c r="L7">
        <v>0.2022999972105026</v>
      </c>
      <c r="M7">
        <v>4.6399999409914017E-2</v>
      </c>
      <c r="N7">
        <v>7.1099996566772461E-2</v>
      </c>
      <c r="O7">
        <v>1.770612019419836</v>
      </c>
      <c r="P7">
        <v>1.7814262786396089</v>
      </c>
      <c r="Q7">
        <v>1.784576453790474</v>
      </c>
      <c r="R7">
        <v>1.7855652795056851</v>
      </c>
      <c r="S7">
        <v>1.7860491662570159</v>
      </c>
      <c r="T7">
        <v>1.7881564343010921</v>
      </c>
      <c r="U7">
        <v>1.7893287118087911</v>
      </c>
      <c r="V7">
        <v>1.7893287118087911</v>
      </c>
    </row>
    <row r="8" spans="1:22" ht="15" customHeight="1" x14ac:dyDescent="0.25">
      <c r="A8" s="123"/>
      <c r="B8" s="3">
        <f t="shared" si="0"/>
        <v>5</v>
      </c>
      <c r="C8" s="3" t="s">
        <v>30</v>
      </c>
      <c r="D8" s="3">
        <v>11</v>
      </c>
      <c r="E8" s="3"/>
      <c r="F8" s="3"/>
      <c r="G8">
        <v>2.4800000712275509E-2</v>
      </c>
      <c r="H8">
        <v>0.1374000012874603</v>
      </c>
      <c r="I8">
        <v>7.2400003671646118E-2</v>
      </c>
      <c r="J8">
        <v>3.5300001502037048E-2</v>
      </c>
      <c r="K8">
        <v>0.19509999454021451</v>
      </c>
      <c r="L8">
        <v>0.21989999711513519</v>
      </c>
      <c r="M8">
        <v>4.1499998420476913E-2</v>
      </c>
      <c r="N8">
        <v>5.7500001043081277E-2</v>
      </c>
      <c r="O8">
        <v>1.46116952020661</v>
      </c>
      <c r="P8">
        <v>1.528617245274656</v>
      </c>
      <c r="Q8">
        <v>1.528647584014847</v>
      </c>
      <c r="R8">
        <v>1.5292244032990241</v>
      </c>
      <c r="S8">
        <v>1.529234224070553</v>
      </c>
      <c r="T8">
        <v>1.5330460046810559</v>
      </c>
      <c r="U8">
        <v>1.5332115781894029</v>
      </c>
      <c r="V8">
        <v>1.5332115781894029</v>
      </c>
    </row>
    <row r="9" spans="1:22" ht="15" customHeight="1" x14ac:dyDescent="0.25">
      <c r="A9" s="123"/>
      <c r="B9" s="3">
        <f t="shared" si="0"/>
        <v>6</v>
      </c>
      <c r="C9" s="3" t="s">
        <v>61</v>
      </c>
      <c r="D9" s="3">
        <v>12.5</v>
      </c>
      <c r="E9" s="3"/>
      <c r="F9" s="3"/>
      <c r="G9">
        <v>2.1199999377131459E-2</v>
      </c>
      <c r="H9">
        <v>0.1410000026226044</v>
      </c>
      <c r="I9">
        <v>6.9300003349781036E-2</v>
      </c>
      <c r="J9">
        <v>3.359999880194664E-2</v>
      </c>
      <c r="K9">
        <v>0.20710000395774841</v>
      </c>
      <c r="L9">
        <v>0.2386000007390976</v>
      </c>
      <c r="M9">
        <v>4.8700001090764999E-2</v>
      </c>
      <c r="N9">
        <v>6.3100002706050873E-2</v>
      </c>
      <c r="O9">
        <v>1.5407054717312241</v>
      </c>
      <c r="P9">
        <v>1.651060547137589</v>
      </c>
      <c r="Q9">
        <v>1.6521718057002579</v>
      </c>
      <c r="R9">
        <v>1.6535649435943791</v>
      </c>
      <c r="S9">
        <v>1.654194567497361</v>
      </c>
      <c r="T9">
        <v>1.65605014791761</v>
      </c>
      <c r="U9">
        <v>1.65605909503702</v>
      </c>
      <c r="V9">
        <v>1.65605909503702</v>
      </c>
    </row>
    <row r="10" spans="1:22" ht="15" customHeight="1" x14ac:dyDescent="0.25">
      <c r="A10" s="123"/>
      <c r="B10" s="3">
        <f t="shared" si="0"/>
        <v>7</v>
      </c>
      <c r="C10" s="3" t="s">
        <v>22</v>
      </c>
      <c r="D10" s="3">
        <v>8.5</v>
      </c>
      <c r="E10" s="3"/>
      <c r="F10" s="3"/>
      <c r="G10">
        <v>8.3400003612041473E-2</v>
      </c>
      <c r="H10">
        <v>7.8599996864795685E-2</v>
      </c>
      <c r="I10">
        <v>0.12759999930858609</v>
      </c>
      <c r="J10">
        <v>8.449999988079071E-2</v>
      </c>
      <c r="K10">
        <v>0.22310000658035281</v>
      </c>
      <c r="L10">
        <v>0.21220000088214869</v>
      </c>
      <c r="M10">
        <v>5.950000137090683E-2</v>
      </c>
      <c r="N10">
        <v>7.4299998581409454E-2</v>
      </c>
      <c r="O10">
        <v>2.372175937457917</v>
      </c>
      <c r="P10">
        <v>2.3755893252772871</v>
      </c>
      <c r="Q10">
        <v>2.3808227684888972</v>
      </c>
      <c r="R10">
        <v>2.3816817241812909</v>
      </c>
      <c r="S10">
        <v>2.3818036619923451</v>
      </c>
      <c r="T10">
        <v>2.3823329295319811</v>
      </c>
      <c r="U10">
        <v>2.3824892726328959</v>
      </c>
      <c r="V10">
        <v>2.3824892726328959</v>
      </c>
    </row>
    <row r="11" spans="1:22" ht="15" customHeight="1" x14ac:dyDescent="0.25">
      <c r="A11" s="123"/>
      <c r="B11" s="3">
        <f t="shared" si="0"/>
        <v>8</v>
      </c>
      <c r="C11" s="3" t="s">
        <v>155</v>
      </c>
      <c r="D11" s="3">
        <v>16</v>
      </c>
      <c r="E11" s="3"/>
      <c r="F11" s="3"/>
      <c r="G11">
        <v>7.7399998903274536E-2</v>
      </c>
      <c r="H11">
        <v>8.4600001573562622E-2</v>
      </c>
      <c r="I11">
        <v>0.13359999656677249</v>
      </c>
      <c r="J11">
        <v>9.1099999845027924E-2</v>
      </c>
      <c r="K11">
        <v>0.2383999973535538</v>
      </c>
      <c r="L11">
        <v>0.22499999403953549</v>
      </c>
      <c r="M11">
        <v>4.7600001096725457E-2</v>
      </c>
      <c r="N11">
        <v>7.680000364780426E-2</v>
      </c>
      <c r="O11">
        <v>2.2567198286443082</v>
      </c>
      <c r="P11">
        <v>2.2573618090483429</v>
      </c>
      <c r="Q11">
        <v>2.2616629110179911</v>
      </c>
      <c r="R11">
        <v>2.261670720776074</v>
      </c>
      <c r="S11">
        <v>2.2620358892615591</v>
      </c>
      <c r="T11">
        <v>2.262501345375906</v>
      </c>
      <c r="U11">
        <v>2.2625177946635908</v>
      </c>
      <c r="V11">
        <v>2.2625177946635908</v>
      </c>
    </row>
    <row r="12" spans="1:22" ht="15" customHeight="1" x14ac:dyDescent="0.25">
      <c r="A12" s="123"/>
      <c r="B12" s="3">
        <f t="shared" si="0"/>
        <v>9</v>
      </c>
      <c r="C12" s="3" t="s">
        <v>40</v>
      </c>
      <c r="D12" s="3">
        <v>9</v>
      </c>
      <c r="E12" s="3"/>
      <c r="F12" s="3"/>
      <c r="G12">
        <v>3.0500000342726711E-2</v>
      </c>
      <c r="H12">
        <v>0.1315000057220459</v>
      </c>
      <c r="I12">
        <v>9.0199999511241913E-2</v>
      </c>
      <c r="J12">
        <v>5.260000005364418E-2</v>
      </c>
      <c r="K12">
        <v>0.20520000159740451</v>
      </c>
      <c r="L12">
        <v>0.23929999768733981</v>
      </c>
      <c r="M12">
        <v>5.2099999040365219E-2</v>
      </c>
      <c r="N12">
        <v>6.5999999642372131E-2</v>
      </c>
      <c r="O12">
        <v>1.7191755785400851</v>
      </c>
      <c r="P12">
        <v>1.79161686334618</v>
      </c>
      <c r="Q12">
        <v>1.7930327832750601</v>
      </c>
      <c r="R12">
        <v>1.793088661939843</v>
      </c>
      <c r="S12">
        <v>1.793111485577755</v>
      </c>
      <c r="T12">
        <v>1.793893685421694</v>
      </c>
      <c r="U12">
        <v>1.794071749872713</v>
      </c>
      <c r="V12">
        <v>1.794071749872713</v>
      </c>
    </row>
    <row r="13" spans="1:22" ht="15" customHeight="1" x14ac:dyDescent="0.25">
      <c r="A13" s="119"/>
      <c r="B13" s="120"/>
      <c r="C13" s="120"/>
      <c r="D13" s="121"/>
      <c r="E13" s="4" t="s">
        <v>114</v>
      </c>
      <c r="F13" s="4"/>
    </row>
    <row r="14" spans="1:22" ht="15" customHeight="1" x14ac:dyDescent="0.25">
      <c r="A14" s="122" t="s">
        <v>152</v>
      </c>
      <c r="B14" s="3">
        <f>B12+1</f>
        <v>10</v>
      </c>
      <c r="C14" s="3" t="s">
        <v>68</v>
      </c>
      <c r="D14" s="3">
        <v>9</v>
      </c>
      <c r="E14" s="3"/>
      <c r="F14" s="3"/>
      <c r="G14">
        <v>7.9400002956390381E-2</v>
      </c>
      <c r="H14">
        <v>8.2900002598762512E-2</v>
      </c>
      <c r="I14">
        <v>0.148499995470047</v>
      </c>
      <c r="J14">
        <v>0.1067999973893166</v>
      </c>
      <c r="K14">
        <v>0.23469999432563779</v>
      </c>
      <c r="L14">
        <v>0.2083999961614609</v>
      </c>
      <c r="M14">
        <v>5.8699999004602432E-2</v>
      </c>
      <c r="N14">
        <v>0.1010999977588654</v>
      </c>
      <c r="O14">
        <v>2.1551238879538839</v>
      </c>
      <c r="P14">
        <v>2.168238975226219</v>
      </c>
      <c r="Q14">
        <v>2.1694610843760591</v>
      </c>
      <c r="R14">
        <v>2.1694631219960789</v>
      </c>
      <c r="S14">
        <v>2.173109646566024</v>
      </c>
      <c r="T14">
        <v>2.1735407857837221</v>
      </c>
      <c r="U14">
        <v>2.1737019653297409</v>
      </c>
      <c r="V14">
        <v>2.1737019653297409</v>
      </c>
    </row>
    <row r="15" spans="1:22" ht="15" customHeight="1" x14ac:dyDescent="0.25">
      <c r="A15" s="123"/>
      <c r="B15" s="3">
        <f t="shared" ref="B15:B22" si="1">B14+1</f>
        <v>11</v>
      </c>
      <c r="C15" s="3" t="s">
        <v>64</v>
      </c>
      <c r="D15" s="3">
        <v>8.5</v>
      </c>
      <c r="E15" s="3"/>
      <c r="F15" s="3"/>
      <c r="G15">
        <v>2.830000035464764E-2</v>
      </c>
      <c r="H15">
        <v>0.13400000333786011</v>
      </c>
      <c r="I15">
        <v>9.5499999821186066E-2</v>
      </c>
      <c r="J15">
        <v>5.9300001710653312E-2</v>
      </c>
      <c r="K15">
        <v>0.1999000012874603</v>
      </c>
      <c r="L15">
        <v>0.23119999468326571</v>
      </c>
      <c r="M15">
        <v>4.3000001460313797E-2</v>
      </c>
      <c r="N15">
        <v>8.3899997174739838E-2</v>
      </c>
      <c r="O15">
        <v>1.4668724357622469</v>
      </c>
      <c r="P15">
        <v>1.517645854025826</v>
      </c>
      <c r="Q15">
        <v>1.5188878792107421</v>
      </c>
      <c r="R15">
        <v>1.51985678018281</v>
      </c>
      <c r="S15">
        <v>1.520645775425187</v>
      </c>
      <c r="T15">
        <v>1.5207543268753501</v>
      </c>
      <c r="U15">
        <v>1.521180345040225</v>
      </c>
      <c r="V15">
        <v>1.521180345040225</v>
      </c>
    </row>
    <row r="16" spans="1:22" ht="15" customHeight="1" x14ac:dyDescent="0.25">
      <c r="A16" s="123"/>
      <c r="B16" s="3">
        <f t="shared" si="1"/>
        <v>12</v>
      </c>
      <c r="C16" s="3" t="s">
        <v>32</v>
      </c>
      <c r="D16" s="3">
        <v>4</v>
      </c>
      <c r="E16" s="3"/>
      <c r="F16" s="14"/>
      <c r="G16">
        <v>2.3499999195337299E-2</v>
      </c>
      <c r="H16">
        <v>0.1386000066995621</v>
      </c>
      <c r="I16">
        <v>9.0700000524520874E-2</v>
      </c>
      <c r="J16">
        <v>5.4999999701976783E-2</v>
      </c>
      <c r="K16">
        <v>0.20550000667572019</v>
      </c>
      <c r="L16">
        <v>0.21220000088214869</v>
      </c>
      <c r="M16">
        <v>3.7500001490116119E-2</v>
      </c>
      <c r="N16">
        <v>7.3399998247623444E-2</v>
      </c>
      <c r="O16">
        <v>1.416823526010458</v>
      </c>
      <c r="P16">
        <v>1.48207717929178</v>
      </c>
      <c r="Q16">
        <v>1.48223716625756</v>
      </c>
      <c r="R16">
        <v>1.4826015993008359</v>
      </c>
      <c r="S16">
        <v>1.4866706524443689</v>
      </c>
      <c r="T16">
        <v>1.4894052054466731</v>
      </c>
      <c r="U16">
        <v>1.4894116485622491</v>
      </c>
      <c r="V16">
        <v>1.4894116485622491</v>
      </c>
    </row>
    <row r="17" spans="1:22" ht="15" customHeight="1" x14ac:dyDescent="0.25">
      <c r="A17" s="123"/>
      <c r="B17" s="3">
        <f t="shared" si="1"/>
        <v>13</v>
      </c>
      <c r="C17" s="3" t="s">
        <v>47</v>
      </c>
      <c r="D17" s="3">
        <v>4</v>
      </c>
      <c r="E17" s="3"/>
      <c r="F17" s="3"/>
      <c r="G17">
        <v>6.8599998950958252E-2</v>
      </c>
      <c r="H17">
        <v>9.3400001525878906E-2</v>
      </c>
      <c r="I17">
        <v>0.12690000236034391</v>
      </c>
      <c r="J17">
        <v>8.5000000894069672E-2</v>
      </c>
      <c r="K17">
        <v>0.21580000221729281</v>
      </c>
      <c r="L17">
        <v>0.24469999969005579</v>
      </c>
      <c r="M17">
        <v>5.2400000393390662E-2</v>
      </c>
      <c r="N17">
        <v>9.1399997472763062E-2</v>
      </c>
      <c r="O17">
        <v>2.0347806974267391</v>
      </c>
      <c r="P17">
        <v>2.0355750233148679</v>
      </c>
      <c r="Q17">
        <v>2.035793235474312</v>
      </c>
      <c r="R17">
        <v>2.0359324243430339</v>
      </c>
      <c r="S17">
        <v>2.0367786977688231</v>
      </c>
      <c r="T17">
        <v>2.0368781930666651</v>
      </c>
      <c r="U17">
        <v>2.0369596214828158</v>
      </c>
      <c r="V17">
        <v>2.0369596214828158</v>
      </c>
    </row>
    <row r="18" spans="1:22" ht="15" customHeight="1" x14ac:dyDescent="0.25">
      <c r="A18" s="123"/>
      <c r="B18" s="3">
        <f t="shared" si="1"/>
        <v>14</v>
      </c>
      <c r="C18" s="3" t="s">
        <v>19</v>
      </c>
      <c r="D18" s="3">
        <v>7</v>
      </c>
      <c r="E18" s="3"/>
      <c r="F18" s="3"/>
      <c r="G18">
        <v>4.14000004529953E-2</v>
      </c>
      <c r="H18">
        <v>0.1206000000238419</v>
      </c>
      <c r="I18">
        <v>0.11959999799728389</v>
      </c>
      <c r="J18">
        <v>8.0700002610683441E-2</v>
      </c>
      <c r="K18">
        <v>0.2019000053405762</v>
      </c>
      <c r="L18">
        <v>0.24199999868869779</v>
      </c>
      <c r="M18">
        <v>3.8899999111890793E-2</v>
      </c>
      <c r="N18">
        <v>7.7600002288818359E-2</v>
      </c>
      <c r="O18">
        <v>1.715604429610541</v>
      </c>
      <c r="P18">
        <v>1.732274228462519</v>
      </c>
      <c r="Q18">
        <v>1.7344002358227739</v>
      </c>
      <c r="R18">
        <v>1.7388190096626011</v>
      </c>
      <c r="S18">
        <v>1.738819638354419</v>
      </c>
      <c r="T18">
        <v>1.7389205587152841</v>
      </c>
      <c r="U18">
        <v>1.738970257242719</v>
      </c>
      <c r="V18">
        <v>1.738970257242719</v>
      </c>
    </row>
    <row r="19" spans="1:22" ht="15" customHeight="1" x14ac:dyDescent="0.25">
      <c r="A19" s="123"/>
      <c r="B19" s="3">
        <f t="shared" si="1"/>
        <v>15</v>
      </c>
      <c r="C19" s="3" t="s">
        <v>78</v>
      </c>
      <c r="D19" s="3">
        <v>11.5</v>
      </c>
      <c r="E19" s="3"/>
      <c r="F19" s="3"/>
      <c r="G19">
        <v>5.4400000721216202E-2</v>
      </c>
      <c r="H19">
        <v>0.1077999994158745</v>
      </c>
      <c r="I19">
        <v>0.122299998998642</v>
      </c>
      <c r="J19">
        <v>8.2099996507167816E-2</v>
      </c>
      <c r="K19">
        <v>0.20829999446868899</v>
      </c>
      <c r="L19">
        <v>0.23909999430179599</v>
      </c>
      <c r="M19">
        <v>2.96000000089407E-2</v>
      </c>
      <c r="N19">
        <v>7.0699997246265411E-2</v>
      </c>
      <c r="O19">
        <v>1.8252822109959519</v>
      </c>
      <c r="P19">
        <v>1.827548883522176</v>
      </c>
      <c r="Q19">
        <v>1.8275758762032519</v>
      </c>
      <c r="R19">
        <v>1.8321768116701831</v>
      </c>
      <c r="S19">
        <v>1.8332476221939951</v>
      </c>
      <c r="T19">
        <v>1.833661158153286</v>
      </c>
      <c r="U19">
        <v>1.8342851375169</v>
      </c>
      <c r="V19">
        <v>1.8342851375169</v>
      </c>
    </row>
    <row r="20" spans="1:22" ht="15" customHeight="1" x14ac:dyDescent="0.25">
      <c r="A20" s="123"/>
      <c r="B20" s="3">
        <f t="shared" si="1"/>
        <v>16</v>
      </c>
      <c r="C20" s="3" t="s">
        <v>40</v>
      </c>
      <c r="D20" s="3">
        <v>9</v>
      </c>
      <c r="E20" s="3"/>
      <c r="F20" s="3"/>
      <c r="G20">
        <v>3.8600001484155648E-2</v>
      </c>
      <c r="H20">
        <v>0.123599998652935</v>
      </c>
      <c r="I20">
        <v>9.0499997138977051E-2</v>
      </c>
      <c r="J20">
        <v>5.169999971985817E-2</v>
      </c>
      <c r="K20">
        <v>0.1964000016450882</v>
      </c>
      <c r="L20">
        <v>0.22059999406337741</v>
      </c>
      <c r="M20">
        <v>5.8699999004602432E-2</v>
      </c>
      <c r="N20">
        <v>0.1032000035047531</v>
      </c>
      <c r="O20">
        <v>1.485644899023002</v>
      </c>
      <c r="P20">
        <v>1.4964010961553571</v>
      </c>
      <c r="Q20">
        <v>1.496419342895676</v>
      </c>
      <c r="R20">
        <v>1.4972581649024279</v>
      </c>
      <c r="S20">
        <v>1.4981105464777309</v>
      </c>
      <c r="T20">
        <v>1.498198835087635</v>
      </c>
      <c r="U20">
        <v>1.498363703250051</v>
      </c>
      <c r="V20">
        <v>1.498363703250051</v>
      </c>
    </row>
    <row r="21" spans="1:22" ht="15" customHeight="1" x14ac:dyDescent="0.25">
      <c r="A21" s="123"/>
      <c r="B21" s="3">
        <f t="shared" si="1"/>
        <v>17</v>
      </c>
      <c r="C21" s="3" t="s">
        <v>78</v>
      </c>
      <c r="D21" s="3">
        <v>11</v>
      </c>
      <c r="E21" s="3"/>
      <c r="F21" s="3"/>
      <c r="G21">
        <v>1.429999992251396E-2</v>
      </c>
      <c r="H21">
        <v>0.14779999852180481</v>
      </c>
      <c r="I21">
        <v>5.7399999350309372E-2</v>
      </c>
      <c r="J21">
        <v>2.7499999850988392E-2</v>
      </c>
      <c r="K21">
        <v>0.17159999907016751</v>
      </c>
      <c r="L21">
        <v>0.24099999666213989</v>
      </c>
      <c r="M21">
        <v>3.9299998432397842E-2</v>
      </c>
      <c r="N21">
        <v>8.4200002253055573E-2</v>
      </c>
      <c r="O21">
        <v>1.0789442151855411</v>
      </c>
      <c r="P21">
        <v>1.1522768147399789</v>
      </c>
      <c r="Q21">
        <v>1.156454791350795</v>
      </c>
      <c r="R21">
        <v>1.1579589963788941</v>
      </c>
      <c r="S21">
        <v>1.1592248305558559</v>
      </c>
      <c r="T21">
        <v>1.159250323233644</v>
      </c>
      <c r="U21">
        <v>1.159297414999505</v>
      </c>
      <c r="V21">
        <v>1.159297414999505</v>
      </c>
    </row>
    <row r="22" spans="1:22" ht="15" customHeight="1" x14ac:dyDescent="0.25">
      <c r="A22" s="123"/>
      <c r="B22" s="3">
        <f t="shared" si="1"/>
        <v>18</v>
      </c>
      <c r="C22" s="3" t="s">
        <v>40</v>
      </c>
      <c r="D22" s="3">
        <v>6</v>
      </c>
      <c r="E22" s="3"/>
      <c r="F22" s="3"/>
      <c r="G22">
        <v>1.150000002235174E-2</v>
      </c>
      <c r="H22">
        <v>0.15070000290870669</v>
      </c>
      <c r="I22">
        <v>5.6699998676776893E-2</v>
      </c>
      <c r="J22">
        <v>2.9100000858306881E-2</v>
      </c>
      <c r="K22">
        <v>0.17249999940395361</v>
      </c>
      <c r="L22">
        <v>0.2460000067949295</v>
      </c>
      <c r="M22">
        <v>2.759999968111515E-2</v>
      </c>
      <c r="N22">
        <v>7.0100001990795135E-2</v>
      </c>
      <c r="O22">
        <v>1.0700882528435469</v>
      </c>
      <c r="P22">
        <v>1.176612142776442</v>
      </c>
      <c r="Q22">
        <v>1.1806466693733051</v>
      </c>
      <c r="R22">
        <v>1.1807255359918361</v>
      </c>
      <c r="S22">
        <v>1.183728085477816</v>
      </c>
      <c r="T22">
        <v>1.184046511188992</v>
      </c>
      <c r="U22">
        <v>1.1845968178123769</v>
      </c>
      <c r="V22">
        <v>1.1845968178123769</v>
      </c>
    </row>
    <row r="23" spans="1:22" ht="15" customHeight="1" x14ac:dyDescent="0.25">
      <c r="A23" s="119"/>
      <c r="B23" s="120"/>
      <c r="C23" s="120"/>
      <c r="D23" s="121"/>
      <c r="E23" s="4" t="s">
        <v>103</v>
      </c>
      <c r="F23" s="4"/>
    </row>
    <row r="24" spans="1:22" ht="15" customHeight="1" x14ac:dyDescent="0.25">
      <c r="A24" s="122" t="s">
        <v>152</v>
      </c>
      <c r="B24" s="3">
        <f>B22+1</f>
        <v>19</v>
      </c>
      <c r="C24" s="3" t="s">
        <v>22</v>
      </c>
      <c r="D24" s="3">
        <v>7</v>
      </c>
      <c r="E24" s="3"/>
      <c r="F24" s="3"/>
      <c r="G24">
        <v>1.319999992847443E-2</v>
      </c>
      <c r="H24">
        <v>0.14920000731945041</v>
      </c>
      <c r="I24">
        <v>4.9400001764297492E-2</v>
      </c>
      <c r="J24">
        <v>2.4199999868869781E-2</v>
      </c>
      <c r="K24">
        <v>0.22800000011920929</v>
      </c>
      <c r="L24">
        <v>0.21459999680519101</v>
      </c>
      <c r="M24">
        <v>8.4600001573562622E-2</v>
      </c>
      <c r="N24">
        <v>0.13199999928474429</v>
      </c>
      <c r="O24">
        <v>1.345344465746827</v>
      </c>
      <c r="P24">
        <v>1.4300764329051341</v>
      </c>
      <c r="Q24">
        <v>1.443527448332123</v>
      </c>
      <c r="R24">
        <v>1.4473569070729879</v>
      </c>
      <c r="S24">
        <v>1.447417819293388</v>
      </c>
      <c r="T24">
        <v>1.4477135928290199</v>
      </c>
      <c r="U24">
        <v>1.4477197542930269</v>
      </c>
      <c r="V24">
        <v>1.4477197542930269</v>
      </c>
    </row>
    <row r="25" spans="1:22" ht="15" customHeight="1" x14ac:dyDescent="0.25">
      <c r="A25" s="123"/>
      <c r="B25" s="3">
        <f t="shared" ref="B25:B32" si="2">B24+1</f>
        <v>20</v>
      </c>
      <c r="C25" s="3" t="s">
        <v>91</v>
      </c>
      <c r="D25" s="3">
        <v>11.5</v>
      </c>
      <c r="E25" s="3"/>
      <c r="F25" s="3"/>
      <c r="G25">
        <v>1.3399999588727949E-2</v>
      </c>
      <c r="H25">
        <v>0.14869999885559079</v>
      </c>
      <c r="I25">
        <v>7.0699997246265411E-2</v>
      </c>
      <c r="J25">
        <v>3.9400000125169747E-2</v>
      </c>
      <c r="K25">
        <v>0.22069999575614929</v>
      </c>
      <c r="L25">
        <v>0.21150000393390661</v>
      </c>
      <c r="M25">
        <v>5.6400001049041748E-2</v>
      </c>
      <c r="N25">
        <v>0.1037999987602234</v>
      </c>
      <c r="O25">
        <v>1.3559854337476049</v>
      </c>
      <c r="P25">
        <v>1.4247771641394851</v>
      </c>
      <c r="Q25">
        <v>1.4351469640095911</v>
      </c>
      <c r="R25">
        <v>1.4365264527771839</v>
      </c>
      <c r="S25">
        <v>1.4369555429594489</v>
      </c>
      <c r="T25">
        <v>1.438033186203419</v>
      </c>
      <c r="U25">
        <v>1.438290504839296</v>
      </c>
      <c r="V25">
        <v>1.438290504839296</v>
      </c>
    </row>
    <row r="26" spans="1:22" ht="15" customHeight="1" x14ac:dyDescent="0.25">
      <c r="A26" s="123"/>
      <c r="B26" s="3">
        <f t="shared" si="2"/>
        <v>21</v>
      </c>
      <c r="C26" s="3" t="s">
        <v>57</v>
      </c>
      <c r="D26" s="3">
        <v>15.5</v>
      </c>
      <c r="E26" s="3"/>
      <c r="F26" s="3"/>
      <c r="G26">
        <v>8.2999998703598976E-3</v>
      </c>
      <c r="H26">
        <v>0.15379999577999109</v>
      </c>
      <c r="I26">
        <v>5.6400001049041748E-2</v>
      </c>
      <c r="J26">
        <v>3.0400000512599949E-2</v>
      </c>
      <c r="K26">
        <v>0.2120999991893768</v>
      </c>
      <c r="L26">
        <v>0.2157000005245209</v>
      </c>
      <c r="M26">
        <v>4.4700000435113907E-2</v>
      </c>
      <c r="N26">
        <v>9.1300003230571747E-2</v>
      </c>
      <c r="O26">
        <v>1.159739511141181</v>
      </c>
      <c r="P26">
        <v>1.3049325588164</v>
      </c>
      <c r="Q26">
        <v>1.319671879437107</v>
      </c>
      <c r="R26">
        <v>1.320535381711597</v>
      </c>
      <c r="S26">
        <v>1.3205692531817661</v>
      </c>
      <c r="T26">
        <v>1.320576237615805</v>
      </c>
      <c r="U26">
        <v>1.320588278292917</v>
      </c>
      <c r="V26">
        <v>1.320588278292917</v>
      </c>
    </row>
    <row r="27" spans="1:22" ht="15" customHeight="1" x14ac:dyDescent="0.25">
      <c r="A27" s="123"/>
      <c r="B27" s="3">
        <f t="shared" si="2"/>
        <v>22</v>
      </c>
      <c r="C27" s="3" t="s">
        <v>26</v>
      </c>
      <c r="D27" s="3">
        <v>4</v>
      </c>
      <c r="E27" s="3"/>
      <c r="F27" s="3"/>
      <c r="G27">
        <v>3.1800001859664917E-2</v>
      </c>
      <c r="H27">
        <v>0.13030000030994421</v>
      </c>
      <c r="I27">
        <v>8.3400003612041473E-2</v>
      </c>
      <c r="J27">
        <v>4.5699998736381531E-2</v>
      </c>
      <c r="K27">
        <v>0.18580000102519989</v>
      </c>
      <c r="L27">
        <v>0.22959999740123749</v>
      </c>
      <c r="M27">
        <v>7.0699997246265411E-2</v>
      </c>
      <c r="N27">
        <v>0.1164000034332275</v>
      </c>
      <c r="O27">
        <v>1.3896476750360749</v>
      </c>
      <c r="P27">
        <v>1.408430329264148</v>
      </c>
      <c r="Q27">
        <v>1.408860642771276</v>
      </c>
      <c r="R27">
        <v>1.409801272302311</v>
      </c>
      <c r="S27">
        <v>1.410082779389972</v>
      </c>
      <c r="T27">
        <v>1.4122001342504999</v>
      </c>
      <c r="U27">
        <v>1.4122049133169621</v>
      </c>
      <c r="V27">
        <v>1.4122049133169621</v>
      </c>
    </row>
    <row r="28" spans="1:22" ht="15" customHeight="1" x14ac:dyDescent="0.25">
      <c r="A28" s="123"/>
      <c r="B28" s="3">
        <f t="shared" si="2"/>
        <v>23</v>
      </c>
      <c r="C28" s="3" t="s">
        <v>33</v>
      </c>
      <c r="D28" s="3">
        <v>10</v>
      </c>
      <c r="E28" s="3"/>
      <c r="F28" s="3"/>
      <c r="G28">
        <v>2.830000035464764E-2</v>
      </c>
      <c r="H28">
        <v>0.1336999982595444</v>
      </c>
      <c r="I28">
        <v>8.150000125169754E-2</v>
      </c>
      <c r="J28">
        <v>4.4100001454353333E-2</v>
      </c>
      <c r="K28">
        <v>0.1666000038385391</v>
      </c>
      <c r="L28">
        <v>0.23909999430179599</v>
      </c>
      <c r="M28">
        <v>5.8699999004602432E-2</v>
      </c>
      <c r="N28">
        <v>0.1061000004410744</v>
      </c>
      <c r="O28">
        <v>1.345684266847468</v>
      </c>
      <c r="P28">
        <v>1.348614111657648</v>
      </c>
      <c r="Q28">
        <v>1.3507282949865811</v>
      </c>
      <c r="R28">
        <v>1.350837482265457</v>
      </c>
      <c r="S28">
        <v>1.3525278156348051</v>
      </c>
      <c r="T28">
        <v>1.3525415442850941</v>
      </c>
      <c r="U28">
        <v>1.353072262530941</v>
      </c>
      <c r="V28">
        <v>1.353072262530941</v>
      </c>
    </row>
    <row r="29" spans="1:22" ht="15" customHeight="1" x14ac:dyDescent="0.25">
      <c r="A29" s="123"/>
      <c r="B29" s="3">
        <f t="shared" si="2"/>
        <v>24</v>
      </c>
      <c r="C29" s="3" t="s">
        <v>91</v>
      </c>
      <c r="D29" s="3">
        <v>13.5</v>
      </c>
      <c r="E29" s="3"/>
      <c r="F29" s="3"/>
      <c r="G29">
        <v>1.1400000192224979E-2</v>
      </c>
      <c r="H29">
        <v>0.15099999308586121</v>
      </c>
      <c r="I29">
        <v>7.6499998569488525E-2</v>
      </c>
      <c r="J29">
        <v>4.6000000089406967E-2</v>
      </c>
      <c r="K29">
        <v>0.17659999430179599</v>
      </c>
      <c r="L29">
        <v>0.23059999942779541</v>
      </c>
      <c r="M29">
        <v>5.4200001060962677E-2</v>
      </c>
      <c r="N29">
        <v>0.101000003516674</v>
      </c>
      <c r="O29">
        <v>1.1427461430342229</v>
      </c>
      <c r="P29">
        <v>1.214489699636401</v>
      </c>
      <c r="Q29">
        <v>1.22044495370103</v>
      </c>
      <c r="R29">
        <v>1.2207492828403239</v>
      </c>
      <c r="S29">
        <v>1.2224772586892889</v>
      </c>
      <c r="T29">
        <v>1.2224836579792351</v>
      </c>
      <c r="U29">
        <v>1.222494484816844</v>
      </c>
      <c r="V29">
        <v>1.222494484816844</v>
      </c>
    </row>
    <row r="30" spans="1:22" ht="15" customHeight="1" x14ac:dyDescent="0.25">
      <c r="A30" s="123"/>
      <c r="B30" s="3">
        <f t="shared" si="2"/>
        <v>25</v>
      </c>
      <c r="C30" s="3" t="s">
        <v>56</v>
      </c>
      <c r="D30" s="3">
        <v>5.5</v>
      </c>
      <c r="E30" s="3"/>
      <c r="F30" s="3"/>
      <c r="G30">
        <v>4.3200001120567322E-2</v>
      </c>
      <c r="H30">
        <v>0.11890000104904171</v>
      </c>
      <c r="I30">
        <v>7.8699998557567596E-2</v>
      </c>
      <c r="J30">
        <v>3.7700001150369637E-2</v>
      </c>
      <c r="K30">
        <v>0.18440000712871549</v>
      </c>
      <c r="L30">
        <v>0.19709999859333041</v>
      </c>
      <c r="M30">
        <v>5.4200001060962677E-2</v>
      </c>
      <c r="N30">
        <v>9.9399998784065247E-2</v>
      </c>
      <c r="O30">
        <v>1.331880320426299</v>
      </c>
      <c r="P30">
        <v>1.333665436718432</v>
      </c>
      <c r="Q30">
        <v>1.333672055027415</v>
      </c>
      <c r="R30">
        <v>1.3458664227410679</v>
      </c>
      <c r="S30">
        <v>1.3494459599806701</v>
      </c>
      <c r="T30">
        <v>1.3509604492047069</v>
      </c>
      <c r="U30">
        <v>1.3510936391153821</v>
      </c>
      <c r="V30">
        <v>1.3510936391153821</v>
      </c>
    </row>
    <row r="31" spans="1:22" ht="15" customHeight="1" x14ac:dyDescent="0.25">
      <c r="A31" s="123"/>
      <c r="B31" s="3">
        <f t="shared" si="2"/>
        <v>26</v>
      </c>
      <c r="C31" s="3" t="s">
        <v>57</v>
      </c>
      <c r="D31" s="3">
        <v>10.5</v>
      </c>
      <c r="E31" s="3"/>
      <c r="F31" s="3"/>
      <c r="G31">
        <v>4.6599999070167542E-2</v>
      </c>
      <c r="H31">
        <v>0.1155000030994415</v>
      </c>
      <c r="I31">
        <v>0.1339000016450882</v>
      </c>
      <c r="J31">
        <v>9.4899997115135193E-2</v>
      </c>
      <c r="K31">
        <v>0.2006999999284744</v>
      </c>
      <c r="L31">
        <v>0.22360000014305109</v>
      </c>
      <c r="M31">
        <v>5.469999834895134E-2</v>
      </c>
      <c r="N31">
        <v>9.2500001192092896E-2</v>
      </c>
      <c r="O31">
        <v>1.7988470281205899</v>
      </c>
      <c r="P31">
        <v>1.8043717200176701</v>
      </c>
      <c r="Q31">
        <v>1.808916766687531</v>
      </c>
      <c r="R31">
        <v>1.811669487192723</v>
      </c>
      <c r="S31">
        <v>1.819833283461924</v>
      </c>
      <c r="T31">
        <v>1.8198864485376229</v>
      </c>
      <c r="U31">
        <v>1.8198954538254259</v>
      </c>
      <c r="V31">
        <v>1.8198954538254259</v>
      </c>
    </row>
    <row r="32" spans="1:22" ht="15" customHeight="1" x14ac:dyDescent="0.25">
      <c r="A32" s="123"/>
      <c r="B32" s="3">
        <f t="shared" si="2"/>
        <v>27</v>
      </c>
      <c r="C32" s="3" t="s">
        <v>166</v>
      </c>
      <c r="D32" s="3">
        <v>10</v>
      </c>
      <c r="E32" s="3"/>
      <c r="F32" s="3"/>
      <c r="G32">
        <v>6.5700002014636993E-2</v>
      </c>
      <c r="H32">
        <v>9.6400000154972076E-2</v>
      </c>
      <c r="I32">
        <v>0.1331000030040741</v>
      </c>
      <c r="J32">
        <v>9.1799996793270111E-2</v>
      </c>
      <c r="K32">
        <v>0.2070000022649765</v>
      </c>
      <c r="L32">
        <v>0.24899999797344211</v>
      </c>
      <c r="M32">
        <v>5.4900001734495163E-2</v>
      </c>
      <c r="N32">
        <v>8.9500002562999725E-2</v>
      </c>
      <c r="O32">
        <v>2.0592923214989098</v>
      </c>
      <c r="P32">
        <v>2.0593203492369621</v>
      </c>
      <c r="Q32">
        <v>2.061736118052548</v>
      </c>
      <c r="R32">
        <v>2.0618692934697478</v>
      </c>
      <c r="S32">
        <v>2.0619206724761749</v>
      </c>
      <c r="T32">
        <v>2.062212570718875</v>
      </c>
      <c r="U32">
        <v>2.0623372930284458</v>
      </c>
      <c r="V32">
        <v>2.0623372930284458</v>
      </c>
    </row>
    <row r="33" spans="1:22" ht="15" customHeight="1" x14ac:dyDescent="0.25">
      <c r="A33" s="119"/>
      <c r="B33" s="120"/>
      <c r="C33" s="120"/>
      <c r="D33" s="121"/>
      <c r="E33" s="4" t="s">
        <v>94</v>
      </c>
      <c r="F33" s="4" t="s">
        <v>175</v>
      </c>
    </row>
    <row r="34" spans="1:22" ht="15" customHeight="1" x14ac:dyDescent="0.25">
      <c r="A34" s="122" t="s">
        <v>152</v>
      </c>
      <c r="B34" s="3">
        <f>B32+1</f>
        <v>28</v>
      </c>
      <c r="C34" s="3" t="s">
        <v>50</v>
      </c>
      <c r="D34" s="3">
        <v>1.5</v>
      </c>
      <c r="E34" s="3"/>
      <c r="F34" s="3"/>
      <c r="G34">
        <v>7.9599998891353607E-2</v>
      </c>
      <c r="H34">
        <v>8.2400001585483551E-2</v>
      </c>
      <c r="I34">
        <v>0.13470000028610229</v>
      </c>
      <c r="J34">
        <v>9.2000000178813934E-2</v>
      </c>
      <c r="K34">
        <v>0.22980000078678131</v>
      </c>
      <c r="L34">
        <v>0.24320000410079959</v>
      </c>
      <c r="M34">
        <v>5.7700000703334808E-2</v>
      </c>
      <c r="N34">
        <v>9.7300000488758087E-2</v>
      </c>
      <c r="O34">
        <v>2.2158931229963228</v>
      </c>
      <c r="P34">
        <v>2.2213220991641101</v>
      </c>
      <c r="Q34">
        <v>2.2217495373641021</v>
      </c>
      <c r="R34">
        <v>2.2226185330914321</v>
      </c>
      <c r="S34">
        <v>2.2246381779107098</v>
      </c>
      <c r="T34">
        <v>2.224837625629942</v>
      </c>
      <c r="U34">
        <v>2.2250074424867212</v>
      </c>
      <c r="V34">
        <v>2.2250074424867212</v>
      </c>
    </row>
    <row r="35" spans="1:22" ht="15" customHeight="1" x14ac:dyDescent="0.25">
      <c r="A35" s="123"/>
      <c r="B35" s="3">
        <f t="shared" ref="B35:B42" si="3">B34+1</f>
        <v>29</v>
      </c>
      <c r="C35" s="3" t="s">
        <v>64</v>
      </c>
      <c r="D35" s="3">
        <v>5.5</v>
      </c>
      <c r="E35" s="3"/>
      <c r="F35" s="3"/>
      <c r="G35">
        <v>5.3100001066923141E-2</v>
      </c>
      <c r="H35">
        <v>0.1089000031352043</v>
      </c>
      <c r="I35">
        <v>0.1174999997019768</v>
      </c>
      <c r="J35">
        <v>7.680000364780426E-2</v>
      </c>
      <c r="K35">
        <v>0.2249000072479248</v>
      </c>
      <c r="L35">
        <v>0.24459999799728391</v>
      </c>
      <c r="M35">
        <v>6.2700003385543823E-2</v>
      </c>
      <c r="N35">
        <v>0.1030000001192093</v>
      </c>
      <c r="O35">
        <v>1.9037385247403309</v>
      </c>
      <c r="P35">
        <v>1.9111761706949499</v>
      </c>
      <c r="Q35">
        <v>1.9119493224392501</v>
      </c>
      <c r="R35">
        <v>1.912326236525338</v>
      </c>
      <c r="S35">
        <v>1.9123267250839611</v>
      </c>
      <c r="T35">
        <v>1.9126852782396051</v>
      </c>
      <c r="U35">
        <v>1.9127189233246149</v>
      </c>
      <c r="V35">
        <v>1.9127189233246149</v>
      </c>
    </row>
    <row r="36" spans="1:22" ht="15" customHeight="1" x14ac:dyDescent="0.25">
      <c r="A36" s="123"/>
      <c r="B36" s="3">
        <f t="shared" si="3"/>
        <v>30</v>
      </c>
      <c r="C36" s="3" t="s">
        <v>23</v>
      </c>
      <c r="D36" s="3">
        <v>6</v>
      </c>
      <c r="E36" s="3"/>
      <c r="F36" s="3"/>
      <c r="G36">
        <v>2.040000073611736E-2</v>
      </c>
      <c r="H36">
        <v>0.14169999957084661</v>
      </c>
      <c r="I36">
        <v>6.4800001680850983E-2</v>
      </c>
      <c r="J36">
        <v>3.0300000682473179E-2</v>
      </c>
      <c r="K36">
        <v>0.21070000529289251</v>
      </c>
      <c r="L36">
        <v>0.24099999666213989</v>
      </c>
      <c r="M36">
        <v>5.9900000691413879E-2</v>
      </c>
      <c r="N36">
        <v>9.8800003528594971E-2</v>
      </c>
      <c r="O36">
        <v>1.365366060388491</v>
      </c>
      <c r="P36">
        <v>1.457629520382135</v>
      </c>
      <c r="Q36">
        <v>1.4619946232805101</v>
      </c>
      <c r="R36">
        <v>1.4731974991189529</v>
      </c>
      <c r="S36">
        <v>1.473304144829821</v>
      </c>
      <c r="T36">
        <v>1.473324410234647</v>
      </c>
      <c r="U36">
        <v>1.473329291457391</v>
      </c>
      <c r="V36">
        <v>1.473329291457391</v>
      </c>
    </row>
    <row r="37" spans="1:22" ht="15" customHeight="1" x14ac:dyDescent="0.25">
      <c r="A37" s="123"/>
      <c r="B37" s="3">
        <f t="shared" si="3"/>
        <v>31</v>
      </c>
      <c r="C37" s="3" t="s">
        <v>82</v>
      </c>
      <c r="D37" s="3">
        <v>5.5</v>
      </c>
      <c r="E37" s="3"/>
      <c r="F37" s="3"/>
      <c r="G37">
        <v>4.8000000417232513E-2</v>
      </c>
      <c r="H37">
        <v>0.1141000017523766</v>
      </c>
      <c r="I37">
        <v>0.10649999976158139</v>
      </c>
      <c r="J37">
        <v>6.6399998962879181E-2</v>
      </c>
      <c r="K37">
        <v>0.22280000150203699</v>
      </c>
      <c r="L37">
        <v>0.23880000412464139</v>
      </c>
      <c r="M37">
        <v>6.0499999672174447E-2</v>
      </c>
      <c r="N37">
        <v>0.1062000021338463</v>
      </c>
      <c r="O37">
        <v>1.7293382834257669</v>
      </c>
      <c r="P37">
        <v>1.733713466120143</v>
      </c>
      <c r="Q37">
        <v>1.7338990463858031</v>
      </c>
      <c r="R37">
        <v>1.7345382792726609</v>
      </c>
      <c r="S37">
        <v>1.7346963850686929</v>
      </c>
      <c r="T37">
        <v>1.7346980989358689</v>
      </c>
      <c r="U37">
        <v>1.7347164076682819</v>
      </c>
      <c r="V37">
        <v>1.7347164076682819</v>
      </c>
    </row>
    <row r="38" spans="1:22" ht="15" customHeight="1" x14ac:dyDescent="0.25">
      <c r="A38" s="123"/>
      <c r="B38" s="3">
        <f t="shared" si="3"/>
        <v>32</v>
      </c>
      <c r="C38" s="3" t="s">
        <v>40</v>
      </c>
      <c r="D38" s="3">
        <v>6</v>
      </c>
      <c r="E38" s="3"/>
      <c r="F38" s="3"/>
      <c r="G38">
        <v>5.1899999380111687E-2</v>
      </c>
      <c r="H38">
        <v>0.1102999970316887</v>
      </c>
      <c r="I38">
        <v>0.1084999963641167</v>
      </c>
      <c r="J38">
        <v>6.8099997937679291E-2</v>
      </c>
      <c r="K38">
        <v>0.20980000495910639</v>
      </c>
      <c r="L38">
        <v>0.23119999468326571</v>
      </c>
      <c r="M38">
        <v>7.1099996566772461E-2</v>
      </c>
      <c r="N38">
        <v>0.11729999631643299</v>
      </c>
      <c r="O38">
        <v>1.7104723261703001</v>
      </c>
      <c r="P38">
        <v>1.7104849514377931</v>
      </c>
      <c r="Q38">
        <v>1.710689909350003</v>
      </c>
      <c r="R38">
        <v>1.7115943095182631</v>
      </c>
      <c r="S38">
        <v>1.711675471711964</v>
      </c>
      <c r="T38">
        <v>1.71195738182001</v>
      </c>
      <c r="U38">
        <v>1.7120496853701701</v>
      </c>
      <c r="V38">
        <v>1.7120496853701701</v>
      </c>
    </row>
    <row r="39" spans="1:22" ht="15" customHeight="1" x14ac:dyDescent="0.25">
      <c r="A39" s="123"/>
      <c r="B39" s="3">
        <f t="shared" si="3"/>
        <v>33</v>
      </c>
      <c r="C39" s="3" t="s">
        <v>91</v>
      </c>
      <c r="D39" s="3">
        <v>12</v>
      </c>
      <c r="E39" s="3"/>
      <c r="F39" s="3"/>
      <c r="G39">
        <v>3.089999966323376E-2</v>
      </c>
      <c r="H39">
        <v>0.1313000023365021</v>
      </c>
      <c r="I39">
        <v>0.1067000031471252</v>
      </c>
      <c r="J39">
        <v>6.9799996912479401E-2</v>
      </c>
      <c r="K39">
        <v>0.19230000674724579</v>
      </c>
      <c r="L39">
        <v>0.2296999990940094</v>
      </c>
      <c r="M39">
        <v>5.7599999010562897E-2</v>
      </c>
      <c r="N39">
        <v>0.1031000018119812</v>
      </c>
      <c r="O39">
        <v>1.4356381258984581</v>
      </c>
      <c r="P39">
        <v>1.449373264549884</v>
      </c>
      <c r="Q39">
        <v>1.4588027955550129</v>
      </c>
      <c r="R39">
        <v>1.459043454433709</v>
      </c>
      <c r="S39">
        <v>1.46423951810009</v>
      </c>
      <c r="T39">
        <v>1.464400211918623</v>
      </c>
      <c r="U39">
        <v>1.464400934787921</v>
      </c>
      <c r="V39">
        <v>1.464400934787921</v>
      </c>
    </row>
    <row r="40" spans="1:22" ht="15" customHeight="1" x14ac:dyDescent="0.25">
      <c r="A40" s="123"/>
      <c r="B40" s="3">
        <f t="shared" si="3"/>
        <v>34</v>
      </c>
      <c r="C40" s="3" t="s">
        <v>50</v>
      </c>
      <c r="D40" s="3">
        <v>1</v>
      </c>
      <c r="E40" s="5"/>
      <c r="F40" s="5"/>
      <c r="G40">
        <v>4.2800001800060272E-2</v>
      </c>
      <c r="H40">
        <v>0.1191999986767769</v>
      </c>
      <c r="I40">
        <v>9.3599997460842133E-2</v>
      </c>
      <c r="J40">
        <v>5.3399998694658279E-2</v>
      </c>
      <c r="K40">
        <v>0.19879999756813049</v>
      </c>
      <c r="L40">
        <v>0.24199999868869779</v>
      </c>
      <c r="M40">
        <v>6.1299998313188553E-2</v>
      </c>
      <c r="N40">
        <v>0.1061000004410744</v>
      </c>
      <c r="O40">
        <v>1.5463363890279169</v>
      </c>
      <c r="P40">
        <v>1.5496570589029499</v>
      </c>
      <c r="Q40">
        <v>1.552881590963356</v>
      </c>
      <c r="R40">
        <v>1.5562415751317651</v>
      </c>
      <c r="S40">
        <v>1.556400000832574</v>
      </c>
      <c r="T40">
        <v>1.5565855740564589</v>
      </c>
      <c r="U40">
        <v>1.5566659768213991</v>
      </c>
      <c r="V40">
        <v>1.5566659768213991</v>
      </c>
    </row>
    <row r="41" spans="1:22" ht="15" customHeight="1" x14ac:dyDescent="0.25">
      <c r="A41" s="123"/>
      <c r="B41" s="3">
        <f t="shared" si="3"/>
        <v>35</v>
      </c>
      <c r="C41" s="3" t="s">
        <v>40</v>
      </c>
      <c r="D41" s="3">
        <v>4</v>
      </c>
      <c r="E41" s="5"/>
      <c r="F41" s="5"/>
      <c r="G41">
        <v>3.3399999141693122E-2</v>
      </c>
      <c r="H41">
        <v>0.12870000302791601</v>
      </c>
      <c r="I41">
        <v>8.6400002241134644E-2</v>
      </c>
      <c r="J41">
        <v>4.8099998384714127E-2</v>
      </c>
      <c r="K41">
        <v>0.20690000057220459</v>
      </c>
      <c r="L41">
        <v>0.24660000205039981</v>
      </c>
      <c r="M41">
        <v>7.590000331401825E-2</v>
      </c>
      <c r="N41">
        <v>0.12169999629259109</v>
      </c>
      <c r="O41">
        <v>1.463077712301148</v>
      </c>
      <c r="P41">
        <v>1.4804617829660089</v>
      </c>
      <c r="Q41">
        <v>1.4870515218991349</v>
      </c>
      <c r="R41">
        <v>1.493302654950142</v>
      </c>
      <c r="S41">
        <v>1.493331329068327</v>
      </c>
      <c r="T41">
        <v>1.494118852845735</v>
      </c>
      <c r="U41">
        <v>1.494151196836792</v>
      </c>
      <c r="V41">
        <v>1.494151196836792</v>
      </c>
    </row>
    <row r="42" spans="1:22" ht="15" customHeight="1" x14ac:dyDescent="0.25">
      <c r="A42" s="123"/>
      <c r="B42" s="6">
        <f t="shared" si="3"/>
        <v>36</v>
      </c>
      <c r="C42" s="6" t="s">
        <v>72</v>
      </c>
      <c r="D42" s="6">
        <v>6.5</v>
      </c>
      <c r="E42" s="7"/>
      <c r="F42" s="7"/>
      <c r="G42">
        <v>7.2400003671646118E-2</v>
      </c>
      <c r="H42">
        <v>8.9699998497962952E-2</v>
      </c>
      <c r="I42">
        <v>0.14229999482631681</v>
      </c>
      <c r="J42">
        <v>0.10069999843835831</v>
      </c>
      <c r="K42">
        <v>0.18840000033378601</v>
      </c>
      <c r="L42">
        <v>0.23180000483989721</v>
      </c>
      <c r="M42">
        <v>4.7200001776218407E-2</v>
      </c>
      <c r="N42">
        <v>9.3800000846385956E-2</v>
      </c>
      <c r="O42">
        <v>1.902242604235437</v>
      </c>
      <c r="P42">
        <v>1.940428483994262</v>
      </c>
      <c r="Q42">
        <v>1.942192945842848</v>
      </c>
      <c r="R42">
        <v>1.943151551997329</v>
      </c>
      <c r="S42">
        <v>1.943159923404159</v>
      </c>
      <c r="T42">
        <v>1.9435470164383051</v>
      </c>
      <c r="U42">
        <v>1.9436925897628321</v>
      </c>
      <c r="V42">
        <v>1.9436925897628321</v>
      </c>
    </row>
    <row r="43" spans="1:22" ht="15" customHeight="1" x14ac:dyDescent="0.25">
      <c r="A43" s="119"/>
      <c r="B43" s="120"/>
      <c r="C43" s="120"/>
      <c r="D43" s="121"/>
      <c r="E43" s="4"/>
      <c r="F43" s="8"/>
      <c r="G43" s="9"/>
      <c r="H43" s="10"/>
      <c r="I43" s="10"/>
      <c r="J43" s="10"/>
      <c r="K43" s="10"/>
      <c r="L43" s="10"/>
      <c r="M43" s="10"/>
      <c r="N43" s="11"/>
    </row>
  </sheetData>
  <mergeCells count="15">
    <mergeCell ref="A43:D43"/>
    <mergeCell ref="A13:D13"/>
    <mergeCell ref="A14:A22"/>
    <mergeCell ref="A23:D23"/>
    <mergeCell ref="A24:A32"/>
    <mergeCell ref="A33:D33"/>
    <mergeCell ref="A34:A42"/>
    <mergeCell ref="O1:V1"/>
    <mergeCell ref="O2:V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3"/>
  <sheetViews>
    <sheetView zoomScale="60" zoomScaleNormal="60" workbookViewId="0">
      <selection activeCell="N29" sqref="N29"/>
    </sheetView>
  </sheetViews>
  <sheetFormatPr baseColWidth="10" defaultColWidth="8.88671875" defaultRowHeight="13.2" x14ac:dyDescent="0.25"/>
  <cols>
    <col min="1" max="1" width="12.5546875" style="15" bestFit="1" customWidth="1"/>
    <col min="2" max="2" width="18.44140625" style="15" bestFit="1" customWidth="1"/>
    <col min="3" max="3" width="10.6640625" style="15" bestFit="1" customWidth="1"/>
    <col min="4" max="4" width="17.33203125" style="15" bestFit="1" customWidth="1"/>
    <col min="5" max="5" width="25.33203125" style="15" bestFit="1" customWidth="1"/>
    <col min="6" max="6" width="31.21875" style="15" bestFit="1" customWidth="1"/>
    <col min="7" max="14" width="13.44140625" style="15" bestFit="1" customWidth="1"/>
  </cols>
  <sheetData>
    <row r="1" spans="1:22" ht="17.399999999999999" customHeight="1" x14ac:dyDescent="0.3">
      <c r="G1" s="124" t="s">
        <v>0</v>
      </c>
      <c r="H1" s="125"/>
      <c r="I1" s="125"/>
      <c r="J1" s="125"/>
      <c r="K1" s="125"/>
      <c r="L1" s="125"/>
      <c r="M1" s="125"/>
      <c r="N1" s="126"/>
      <c r="O1" s="117" t="s">
        <v>1</v>
      </c>
      <c r="P1" s="118"/>
      <c r="Q1" s="118"/>
      <c r="R1" s="118"/>
      <c r="S1" s="118"/>
      <c r="T1" s="118"/>
      <c r="U1" s="118"/>
      <c r="V1" s="118"/>
    </row>
    <row r="2" spans="1:22" ht="17.399999999999999" customHeight="1" x14ac:dyDescent="0.3">
      <c r="G2" s="127" t="s">
        <v>2</v>
      </c>
      <c r="H2" s="121"/>
      <c r="I2" s="128" t="s">
        <v>3</v>
      </c>
      <c r="J2" s="121"/>
      <c r="K2" s="128" t="s">
        <v>4</v>
      </c>
      <c r="L2" s="121"/>
      <c r="M2" s="128" t="s">
        <v>5</v>
      </c>
      <c r="N2" s="121"/>
      <c r="O2" s="117" t="s">
        <v>6</v>
      </c>
      <c r="P2" s="118"/>
      <c r="Q2" s="118"/>
      <c r="R2" s="118"/>
      <c r="S2" s="118"/>
      <c r="T2" s="118"/>
      <c r="U2" s="118"/>
      <c r="V2" s="118"/>
    </row>
    <row r="3" spans="1:22" ht="17.399999999999999" customHeight="1" x14ac:dyDescent="0.3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2" t="s">
        <v>13</v>
      </c>
      <c r="H3" s="1" t="s">
        <v>14</v>
      </c>
      <c r="I3" s="1" t="s">
        <v>13</v>
      </c>
      <c r="J3" s="1" t="s">
        <v>14</v>
      </c>
      <c r="K3" s="1" t="s">
        <v>13</v>
      </c>
      <c r="L3" s="1" t="s">
        <v>14</v>
      </c>
      <c r="M3" s="1" t="s">
        <v>13</v>
      </c>
      <c r="N3" s="1" t="s">
        <v>14</v>
      </c>
      <c r="O3" s="16">
        <v>2</v>
      </c>
      <c r="P3" s="16">
        <v>3</v>
      </c>
      <c r="Q3" s="16">
        <v>4</v>
      </c>
      <c r="R3" s="16">
        <v>5</v>
      </c>
      <c r="S3" s="16">
        <v>6</v>
      </c>
      <c r="T3" s="16">
        <v>7</v>
      </c>
      <c r="U3" s="16">
        <v>8</v>
      </c>
      <c r="V3" s="16">
        <v>9</v>
      </c>
    </row>
    <row r="4" spans="1:22" ht="15" customHeight="1" x14ac:dyDescent="0.25">
      <c r="A4" s="122" t="s">
        <v>152</v>
      </c>
      <c r="B4" s="3">
        <v>1</v>
      </c>
      <c r="C4" s="3" t="s">
        <v>91</v>
      </c>
      <c r="D4" s="3">
        <v>15</v>
      </c>
      <c r="E4" s="3"/>
      <c r="F4" s="3"/>
      <c r="G4">
        <v>1.1599999852478501E-2</v>
      </c>
      <c r="H4">
        <v>0.1503999978303909</v>
      </c>
      <c r="I4">
        <v>3.5000000149011612E-2</v>
      </c>
      <c r="J4">
        <v>1.8899999558925629E-2</v>
      </c>
      <c r="K4">
        <v>0.2296999990940094</v>
      </c>
      <c r="L4">
        <v>0.26489999890327448</v>
      </c>
      <c r="M4">
        <v>0.16830000281333921</v>
      </c>
      <c r="N4">
        <v>0.21469999849796301</v>
      </c>
      <c r="O4">
        <v>1.5162798559078201</v>
      </c>
      <c r="P4">
        <v>1.5402386708642331</v>
      </c>
      <c r="Q4">
        <v>1.619908920272602</v>
      </c>
      <c r="R4">
        <v>1.6200352740886119</v>
      </c>
      <c r="S4">
        <v>1.6214209590216371</v>
      </c>
      <c r="T4">
        <v>1.6224725401770561</v>
      </c>
      <c r="U4">
        <v>1.622719360016736</v>
      </c>
      <c r="V4">
        <v>1.622719360016736</v>
      </c>
    </row>
    <row r="5" spans="1:22" ht="15" customHeight="1" x14ac:dyDescent="0.25">
      <c r="A5" s="123"/>
      <c r="B5" s="3">
        <f t="shared" ref="B5:B12" si="0">B4+1</f>
        <v>2</v>
      </c>
      <c r="C5" s="13" t="s">
        <v>76</v>
      </c>
      <c r="D5" s="3">
        <v>22</v>
      </c>
      <c r="E5" s="3"/>
      <c r="F5" s="3"/>
      <c r="G5">
        <v>3.3399999141693122E-2</v>
      </c>
      <c r="H5">
        <v>0.12890000641345981</v>
      </c>
      <c r="I5">
        <v>7.0900000631809235E-2</v>
      </c>
      <c r="J5">
        <v>3.089999966323376E-2</v>
      </c>
      <c r="K5">
        <v>0.2257000058889389</v>
      </c>
      <c r="L5">
        <v>0.18780000507831571</v>
      </c>
      <c r="M5">
        <v>0.16079999506473541</v>
      </c>
      <c r="N5">
        <v>0.20630000531673429</v>
      </c>
      <c r="O5">
        <v>2.0114040091245968</v>
      </c>
      <c r="P5">
        <v>2.0329908356717832</v>
      </c>
      <c r="Q5">
        <v>2.058464807665318</v>
      </c>
      <c r="R5">
        <v>2.0969082583161698</v>
      </c>
      <c r="S5">
        <v>2.097050334594468</v>
      </c>
      <c r="T5">
        <v>2.0987867196814012</v>
      </c>
      <c r="U5">
        <v>2.0989546370218699</v>
      </c>
      <c r="V5">
        <v>2.0989546370218699</v>
      </c>
    </row>
    <row r="6" spans="1:22" ht="15" customHeight="1" x14ac:dyDescent="0.25">
      <c r="A6" s="123"/>
      <c r="B6" s="3">
        <f t="shared" si="0"/>
        <v>3</v>
      </c>
      <c r="C6" s="3" t="s">
        <v>72</v>
      </c>
      <c r="D6" s="3">
        <v>8</v>
      </c>
      <c r="E6" s="3"/>
      <c r="F6" s="3"/>
      <c r="G6">
        <v>3.8699999451637268E-2</v>
      </c>
      <c r="H6">
        <v>0.1234000027179718</v>
      </c>
      <c r="I6">
        <v>6.210000067949295E-2</v>
      </c>
      <c r="J6">
        <v>2.009999938309193E-2</v>
      </c>
      <c r="K6">
        <v>0.22560000419616699</v>
      </c>
      <c r="L6">
        <v>0.244499996304512</v>
      </c>
      <c r="M6">
        <v>0.15219999849796301</v>
      </c>
      <c r="N6">
        <v>0.19850000739097601</v>
      </c>
      <c r="O6">
        <v>2.005043176622888</v>
      </c>
      <c r="P6">
        <v>2.0058930147414942</v>
      </c>
      <c r="Q6">
        <v>2.027582576505595</v>
      </c>
      <c r="R6">
        <v>2.0401036065186831</v>
      </c>
      <c r="S6">
        <v>2.0423272519656739</v>
      </c>
      <c r="T6">
        <v>2.044159063154765</v>
      </c>
      <c r="U6">
        <v>2.0441767075429289</v>
      </c>
      <c r="V6">
        <v>2.0441767075429289</v>
      </c>
    </row>
    <row r="7" spans="1:22" ht="15" customHeight="1" x14ac:dyDescent="0.25">
      <c r="A7" s="123"/>
      <c r="B7" s="3">
        <f t="shared" si="0"/>
        <v>4</v>
      </c>
      <c r="C7" s="3" t="s">
        <v>67</v>
      </c>
      <c r="D7" s="3">
        <v>10</v>
      </c>
      <c r="E7" s="3"/>
      <c r="F7" s="3"/>
      <c r="G7">
        <v>2.3900000378489491E-2</v>
      </c>
      <c r="H7">
        <v>0.13809999823570249</v>
      </c>
      <c r="I7">
        <v>5.260000005364418E-2</v>
      </c>
      <c r="J7">
        <v>1.7200000584125519E-2</v>
      </c>
      <c r="K7">
        <v>0.2058999985456467</v>
      </c>
      <c r="L7">
        <v>0.2294999957084656</v>
      </c>
      <c r="M7">
        <v>0.1569000035524368</v>
      </c>
      <c r="N7">
        <v>0.2030999958515167</v>
      </c>
      <c r="O7">
        <v>1.6840142831080669</v>
      </c>
      <c r="P7">
        <v>1.690012011411629</v>
      </c>
      <c r="Q7">
        <v>1.7299965066478149</v>
      </c>
      <c r="R7">
        <v>1.7345177015676969</v>
      </c>
      <c r="S7">
        <v>1.7346880205666251</v>
      </c>
      <c r="T7">
        <v>1.736304685961586</v>
      </c>
      <c r="U7">
        <v>1.7363729183748591</v>
      </c>
      <c r="V7">
        <v>1.7363729183748591</v>
      </c>
    </row>
    <row r="8" spans="1:22" ht="15" customHeight="1" x14ac:dyDescent="0.25">
      <c r="A8" s="123"/>
      <c r="B8" s="3">
        <f t="shared" si="0"/>
        <v>5</v>
      </c>
      <c r="C8" s="3" t="s">
        <v>33</v>
      </c>
      <c r="D8" s="3">
        <v>10</v>
      </c>
      <c r="E8" s="3"/>
      <c r="F8" s="3"/>
      <c r="G8">
        <v>1.4000000432133669E-2</v>
      </c>
      <c r="H8">
        <v>0.14839999377727511</v>
      </c>
      <c r="I8">
        <v>2.9100000858306881E-2</v>
      </c>
      <c r="J8">
        <v>2.10999995470047E-2</v>
      </c>
      <c r="K8">
        <v>0.18930000066757199</v>
      </c>
      <c r="L8">
        <v>0.28679999709129328</v>
      </c>
      <c r="M8">
        <v>0.1141000017523766</v>
      </c>
      <c r="N8">
        <v>0.16019999980926511</v>
      </c>
      <c r="O8">
        <v>1.1977978161353191</v>
      </c>
      <c r="P8">
        <v>1.2142205632249901</v>
      </c>
      <c r="Q8">
        <v>1.303675806488942</v>
      </c>
      <c r="R8">
        <v>1.3166510199294641</v>
      </c>
      <c r="S8">
        <v>1.316787057676454</v>
      </c>
      <c r="T8">
        <v>1.317195403551398</v>
      </c>
      <c r="U8">
        <v>1.320570824605078</v>
      </c>
      <c r="V8">
        <v>1.320570824605078</v>
      </c>
    </row>
    <row r="9" spans="1:22" ht="15" customHeight="1" x14ac:dyDescent="0.25">
      <c r="A9" s="123"/>
      <c r="B9" s="3">
        <f t="shared" si="0"/>
        <v>6</v>
      </c>
      <c r="C9" s="3" t="s">
        <v>102</v>
      </c>
      <c r="D9" s="3">
        <v>20</v>
      </c>
      <c r="E9" s="3"/>
      <c r="F9" s="3"/>
      <c r="G9">
        <v>8.8999997824430466E-3</v>
      </c>
      <c r="H9">
        <v>0.1532000005245209</v>
      </c>
      <c r="I9">
        <v>2.690000087022781E-2</v>
      </c>
      <c r="J9">
        <v>2.300000004470348E-2</v>
      </c>
      <c r="K9">
        <v>0.16930000483989721</v>
      </c>
      <c r="L9">
        <v>0.25130000710487371</v>
      </c>
      <c r="M9">
        <v>0.10199999809265139</v>
      </c>
      <c r="N9">
        <v>0.1492999941110611</v>
      </c>
      <c r="O9">
        <v>1.1854495280792421</v>
      </c>
      <c r="P9">
        <v>1.204900561620617</v>
      </c>
      <c r="Q9">
        <v>1.269483173172959</v>
      </c>
      <c r="R9">
        <v>1.2695513934132301</v>
      </c>
      <c r="S9">
        <v>1.2695705895387379</v>
      </c>
      <c r="T9">
        <v>1.2700815500377329</v>
      </c>
      <c r="U9">
        <v>1.2703277142308571</v>
      </c>
      <c r="V9">
        <v>1.2703277142308571</v>
      </c>
    </row>
    <row r="10" spans="1:22" ht="15" customHeight="1" x14ac:dyDescent="0.25">
      <c r="A10" s="123"/>
      <c r="B10" s="3">
        <f t="shared" si="0"/>
        <v>7</v>
      </c>
      <c r="C10" s="3" t="s">
        <v>37</v>
      </c>
      <c r="D10" s="3">
        <v>5.5</v>
      </c>
      <c r="E10" s="3"/>
      <c r="F10" s="3"/>
      <c r="G10">
        <v>2.830000035464764E-2</v>
      </c>
      <c r="H10">
        <v>0.1339000016450882</v>
      </c>
      <c r="I10">
        <v>5.6299999356269843E-2</v>
      </c>
      <c r="J10">
        <v>1.7599999904632568E-2</v>
      </c>
      <c r="K10">
        <v>0.20319999754428861</v>
      </c>
      <c r="L10">
        <v>0.2840999960899353</v>
      </c>
      <c r="M10">
        <v>0.10710000246763229</v>
      </c>
      <c r="N10">
        <v>0.15379999577999109</v>
      </c>
      <c r="O10">
        <v>1.6316583929814421</v>
      </c>
      <c r="P10">
        <v>1.654697305457173</v>
      </c>
      <c r="Q10">
        <v>1.7181683241861649</v>
      </c>
      <c r="R10">
        <v>1.718179459285611</v>
      </c>
      <c r="S10">
        <v>1.718987251521678</v>
      </c>
      <c r="T10">
        <v>1.7190769881847889</v>
      </c>
      <c r="U10">
        <v>1.7197198347055069</v>
      </c>
      <c r="V10">
        <v>1.7197198347055069</v>
      </c>
    </row>
    <row r="11" spans="1:22" ht="15" customHeight="1" x14ac:dyDescent="0.25">
      <c r="A11" s="123"/>
      <c r="B11" s="3">
        <f t="shared" si="0"/>
        <v>8</v>
      </c>
      <c r="C11" s="3" t="s">
        <v>26</v>
      </c>
      <c r="D11" s="3">
        <v>8</v>
      </c>
      <c r="E11" s="3"/>
      <c r="F11" s="3"/>
      <c r="G11">
        <v>1.6000000759959221E-2</v>
      </c>
      <c r="H11">
        <v>0.1460999995470047</v>
      </c>
      <c r="I11">
        <v>3.6699999123811722E-2</v>
      </c>
      <c r="J11">
        <v>1.499999966472387E-2</v>
      </c>
      <c r="K11">
        <v>0.18029999732971189</v>
      </c>
      <c r="L11">
        <v>0.30450001358985901</v>
      </c>
      <c r="M11">
        <v>9.1899998486042023E-2</v>
      </c>
      <c r="N11">
        <v>0.13930000364780429</v>
      </c>
      <c r="O11">
        <v>1.2787968708197881</v>
      </c>
      <c r="P11">
        <v>1.3788000605205459</v>
      </c>
      <c r="Q11">
        <v>1.4462229721939719</v>
      </c>
      <c r="R11">
        <v>1.4535173849559</v>
      </c>
      <c r="S11">
        <v>1.455886547107055</v>
      </c>
      <c r="T11">
        <v>1.456143186442342</v>
      </c>
      <c r="U11">
        <v>1.4562826137777001</v>
      </c>
      <c r="V11">
        <v>1.4562826137777001</v>
      </c>
    </row>
    <row r="12" spans="1:22" ht="15" customHeight="1" x14ac:dyDescent="0.25">
      <c r="A12" s="123"/>
      <c r="B12" s="3">
        <f t="shared" si="0"/>
        <v>9</v>
      </c>
      <c r="C12" s="3" t="s">
        <v>27</v>
      </c>
      <c r="D12" s="3">
        <v>12</v>
      </c>
      <c r="E12" s="3"/>
      <c r="F12" s="3"/>
      <c r="G12">
        <v>1.410000026226044E-2</v>
      </c>
      <c r="H12">
        <v>0.14790000021457669</v>
      </c>
      <c r="I12">
        <v>2.199999988079071E-2</v>
      </c>
      <c r="J12">
        <v>2.339999936521053E-2</v>
      </c>
      <c r="K12">
        <v>0.16899999976158139</v>
      </c>
      <c r="L12">
        <v>0.29829999804496771</v>
      </c>
      <c r="M12">
        <v>0.10130000114440919</v>
      </c>
      <c r="N12">
        <v>0.14839999377727511</v>
      </c>
      <c r="O12">
        <v>1.1183053844049811</v>
      </c>
      <c r="P12">
        <v>1.1316639749679449</v>
      </c>
      <c r="Q12">
        <v>1.1814178936550139</v>
      </c>
      <c r="R12">
        <v>1.2016477013865701</v>
      </c>
      <c r="S12">
        <v>1.201812929905375</v>
      </c>
      <c r="T12">
        <v>1.2036078803815209</v>
      </c>
      <c r="U12">
        <v>1.2038503088752111</v>
      </c>
      <c r="V12">
        <v>1.2038503088752111</v>
      </c>
    </row>
    <row r="13" spans="1:22" ht="15" customHeight="1" x14ac:dyDescent="0.25">
      <c r="A13" s="119"/>
      <c r="B13" s="120"/>
      <c r="C13" s="120"/>
      <c r="D13" s="121"/>
      <c r="E13" s="4" t="s">
        <v>130</v>
      </c>
      <c r="F13" s="4"/>
    </row>
    <row r="14" spans="1:22" ht="15" customHeight="1" x14ac:dyDescent="0.25">
      <c r="A14" s="122" t="s">
        <v>152</v>
      </c>
      <c r="B14" s="3">
        <f>B12+1</f>
        <v>10</v>
      </c>
      <c r="C14" s="3" t="s">
        <v>107</v>
      </c>
      <c r="D14" s="3">
        <v>50</v>
      </c>
      <c r="E14" s="3"/>
      <c r="F14" s="3"/>
      <c r="G14">
        <v>3.2099999487400048E-2</v>
      </c>
      <c r="H14">
        <v>0.1941999942064285</v>
      </c>
      <c r="I14">
        <v>3.4800000488758087E-2</v>
      </c>
      <c r="J14">
        <v>7.8299999237060547E-2</v>
      </c>
      <c r="K14">
        <v>9.0499997138977051E-2</v>
      </c>
      <c r="L14">
        <v>0.21789999306201929</v>
      </c>
      <c r="M14">
        <v>3.2999999821186073E-2</v>
      </c>
      <c r="N14">
        <v>7.9400002956390381E-2</v>
      </c>
      <c r="O14">
        <v>1.0423810934732789</v>
      </c>
      <c r="P14">
        <v>1.051102712208078</v>
      </c>
      <c r="Q14">
        <v>1.1166183430774861</v>
      </c>
      <c r="R14">
        <v>1.1166302816171041</v>
      </c>
      <c r="S14">
        <v>1.1187610455816319</v>
      </c>
      <c r="T14">
        <v>1.1209116081092321</v>
      </c>
      <c r="U14">
        <v>1.1209432326582529</v>
      </c>
      <c r="V14">
        <v>1.1209432326582529</v>
      </c>
    </row>
    <row r="15" spans="1:22" ht="15" customHeight="1" x14ac:dyDescent="0.25">
      <c r="A15" s="123"/>
      <c r="B15" s="3">
        <f t="shared" ref="B15:B22" si="1">B14+1</f>
        <v>11</v>
      </c>
      <c r="C15" s="3" t="s">
        <v>44</v>
      </c>
      <c r="D15" s="3">
        <v>19</v>
      </c>
      <c r="E15" s="3"/>
      <c r="F15" s="3"/>
      <c r="G15">
        <v>2.9799999669194221E-2</v>
      </c>
      <c r="H15">
        <v>0.1917999982833862</v>
      </c>
      <c r="I15">
        <v>3.2000001519918442E-2</v>
      </c>
      <c r="J15">
        <v>7.5599998235702515E-2</v>
      </c>
      <c r="K15">
        <v>0.1024999991059303</v>
      </c>
      <c r="L15">
        <v>0.16889999806880951</v>
      </c>
      <c r="M15">
        <v>5.2999998442828664E-3</v>
      </c>
      <c r="N15">
        <v>5.2700001746416092E-2</v>
      </c>
      <c r="O15">
        <v>0.58692517717220549</v>
      </c>
      <c r="P15">
        <v>0.7598875500635085</v>
      </c>
      <c r="Q15">
        <v>0.85267283006109273</v>
      </c>
      <c r="R15">
        <v>0.85945079377460254</v>
      </c>
      <c r="S15">
        <v>0.85963900150482209</v>
      </c>
      <c r="T15">
        <v>0.85996452338021789</v>
      </c>
      <c r="U15">
        <v>0.8601188691399746</v>
      </c>
      <c r="V15">
        <v>0.8601188691399746</v>
      </c>
    </row>
    <row r="16" spans="1:22" ht="15" customHeight="1" x14ac:dyDescent="0.25">
      <c r="A16" s="123"/>
      <c r="B16" s="3">
        <f t="shared" si="1"/>
        <v>12</v>
      </c>
      <c r="C16" s="3" t="s">
        <v>66</v>
      </c>
      <c r="D16" s="3">
        <v>5</v>
      </c>
      <c r="E16" s="3"/>
      <c r="F16" s="14"/>
      <c r="G16">
        <v>3.2099999487400048E-2</v>
      </c>
      <c r="H16">
        <v>0.19410000741481781</v>
      </c>
      <c r="I16">
        <v>3.4600000828504562E-2</v>
      </c>
      <c r="J16">
        <v>7.8000001609325409E-2</v>
      </c>
      <c r="K16">
        <v>0.1044000014662743</v>
      </c>
      <c r="L16">
        <v>0.1605000048875809</v>
      </c>
      <c r="M16">
        <v>2.27000005543232E-2</v>
      </c>
      <c r="N16">
        <v>6.849999725818634E-2</v>
      </c>
      <c r="O16">
        <v>0.96822614821872077</v>
      </c>
      <c r="P16">
        <v>0.99308158072609121</v>
      </c>
      <c r="Q16">
        <v>1.044226322032211</v>
      </c>
      <c r="R16">
        <v>1.053337689286763</v>
      </c>
      <c r="S16">
        <v>1.054968401768523</v>
      </c>
      <c r="T16">
        <v>1.0562498627452761</v>
      </c>
      <c r="U16">
        <v>1.056259396178596</v>
      </c>
      <c r="V16">
        <v>1.056259396178596</v>
      </c>
    </row>
    <row r="17" spans="1:22" ht="15" customHeight="1" x14ac:dyDescent="0.25">
      <c r="A17" s="123"/>
      <c r="B17" s="3">
        <f t="shared" si="1"/>
        <v>13</v>
      </c>
      <c r="C17" s="3" t="s">
        <v>45</v>
      </c>
      <c r="D17" s="3">
        <v>24</v>
      </c>
      <c r="E17" s="3"/>
      <c r="F17" s="3"/>
      <c r="G17">
        <v>1.5200000256299971E-2</v>
      </c>
      <c r="H17">
        <v>0.17710000276565549</v>
      </c>
      <c r="I17">
        <v>1.970000006258488E-2</v>
      </c>
      <c r="J17">
        <v>6.3299998641014099E-2</v>
      </c>
      <c r="K17">
        <v>0.1233000010251999</v>
      </c>
      <c r="L17">
        <v>0.1824000030755997</v>
      </c>
      <c r="M17">
        <v>5.820000171661377E-2</v>
      </c>
      <c r="N17">
        <v>0.1054999977350235</v>
      </c>
      <c r="O17">
        <v>0.90759179337709506</v>
      </c>
      <c r="P17">
        <v>0.90948930001935469</v>
      </c>
      <c r="Q17">
        <v>0.93972492517198236</v>
      </c>
      <c r="R17">
        <v>0.95180202156315152</v>
      </c>
      <c r="S17">
        <v>0.95518208285744022</v>
      </c>
      <c r="T17">
        <v>0.95549733193149078</v>
      </c>
      <c r="U17">
        <v>0.95732624640762698</v>
      </c>
      <c r="V17">
        <v>0.95732624640762698</v>
      </c>
    </row>
    <row r="18" spans="1:22" ht="15" customHeight="1" x14ac:dyDescent="0.25">
      <c r="A18" s="123"/>
      <c r="B18" s="3">
        <f t="shared" si="1"/>
        <v>14</v>
      </c>
      <c r="C18" s="3" t="s">
        <v>36</v>
      </c>
      <c r="D18" s="3">
        <v>11</v>
      </c>
      <c r="E18" s="3"/>
      <c r="F18" s="3"/>
      <c r="G18">
        <v>2.79999990016222E-3</v>
      </c>
      <c r="H18">
        <v>0.15940000116825101</v>
      </c>
      <c r="I18">
        <v>1.30000002682209E-2</v>
      </c>
      <c r="J18">
        <v>3.3700000494718552E-2</v>
      </c>
      <c r="K18">
        <v>8.4100000560283661E-2</v>
      </c>
      <c r="L18">
        <v>0.23960000276565549</v>
      </c>
      <c r="M18">
        <v>3.8699999451637268E-2</v>
      </c>
      <c r="N18">
        <v>8.5799999535083771E-2</v>
      </c>
      <c r="O18">
        <v>0.66386493220368836</v>
      </c>
      <c r="P18">
        <v>0.74696821490187548</v>
      </c>
      <c r="Q18">
        <v>0.7704977345523415</v>
      </c>
      <c r="R18">
        <v>0.77742016846041762</v>
      </c>
      <c r="S18">
        <v>0.77822864625087285</v>
      </c>
      <c r="T18">
        <v>0.77930412925193671</v>
      </c>
      <c r="U18">
        <v>0.7793574407868703</v>
      </c>
      <c r="V18">
        <v>0.7793574407868703</v>
      </c>
    </row>
    <row r="19" spans="1:22" ht="15" customHeight="1" x14ac:dyDescent="0.25">
      <c r="A19" s="123"/>
      <c r="B19" s="3">
        <f t="shared" si="1"/>
        <v>15</v>
      </c>
      <c r="C19" s="3" t="s">
        <v>29</v>
      </c>
      <c r="D19" s="3">
        <v>15</v>
      </c>
      <c r="E19" s="3"/>
      <c r="F19" s="3"/>
      <c r="G19">
        <v>7.9999997979030013E-4</v>
      </c>
      <c r="H19">
        <v>0.161300003528595</v>
      </c>
      <c r="I19">
        <v>1.030000019818544E-2</v>
      </c>
      <c r="J19">
        <v>3.6899998784065247E-2</v>
      </c>
      <c r="K19">
        <v>9.1700002551078796E-2</v>
      </c>
      <c r="L19">
        <v>0.20360000431537631</v>
      </c>
      <c r="M19">
        <v>2.5399999693036079E-2</v>
      </c>
      <c r="N19">
        <v>7.0100001990795135E-2</v>
      </c>
      <c r="O19">
        <v>0.66605633659486918</v>
      </c>
      <c r="P19">
        <v>0.76788681581149965</v>
      </c>
      <c r="Q19">
        <v>0.80124880220927464</v>
      </c>
      <c r="R19">
        <v>0.82434146016552534</v>
      </c>
      <c r="S19">
        <v>0.8258238054016005</v>
      </c>
      <c r="T19">
        <v>0.82601065412727381</v>
      </c>
      <c r="U19">
        <v>0.82607435795498418</v>
      </c>
      <c r="V19">
        <v>0.82607435795498418</v>
      </c>
    </row>
    <row r="20" spans="1:22" ht="15" customHeight="1" x14ac:dyDescent="0.25">
      <c r="A20" s="123"/>
      <c r="B20" s="3">
        <f t="shared" si="1"/>
        <v>16</v>
      </c>
      <c r="C20" s="3" t="s">
        <v>107</v>
      </c>
      <c r="D20" s="3">
        <v>19</v>
      </c>
      <c r="E20" s="3"/>
      <c r="F20" s="3"/>
      <c r="G20">
        <v>2.370000071823597E-2</v>
      </c>
      <c r="H20">
        <v>0.18569999933242801</v>
      </c>
      <c r="I20">
        <v>2.4499999359250069E-2</v>
      </c>
      <c r="J20">
        <v>6.7699998617172241E-2</v>
      </c>
      <c r="K20">
        <v>0.1054999977350235</v>
      </c>
      <c r="L20">
        <v>0.1624000072479248</v>
      </c>
      <c r="M20">
        <v>3.5700000822544098E-2</v>
      </c>
      <c r="N20">
        <v>8.2900002598762512E-2</v>
      </c>
      <c r="O20">
        <v>0.80195832531319355</v>
      </c>
      <c r="P20">
        <v>0.81598649886461216</v>
      </c>
      <c r="Q20">
        <v>0.85974582769751007</v>
      </c>
      <c r="R20">
        <v>0.87107736294489191</v>
      </c>
      <c r="S20">
        <v>0.87500188285097624</v>
      </c>
      <c r="T20">
        <v>0.87683838967866146</v>
      </c>
      <c r="U20">
        <v>0.87710161897002359</v>
      </c>
      <c r="V20">
        <v>0.87710161897002359</v>
      </c>
    </row>
    <row r="21" spans="1:22" ht="15" customHeight="1" x14ac:dyDescent="0.25">
      <c r="A21" s="123"/>
      <c r="B21" s="3">
        <f t="shared" si="1"/>
        <v>17</v>
      </c>
      <c r="C21" s="3" t="s">
        <v>110</v>
      </c>
      <c r="D21" s="3">
        <v>16.5</v>
      </c>
      <c r="E21" s="3"/>
      <c r="F21" s="3"/>
      <c r="G21">
        <v>1.480000000447035E-2</v>
      </c>
      <c r="H21">
        <v>0.17679999768733981</v>
      </c>
      <c r="I21">
        <v>1.350000035017729E-2</v>
      </c>
      <c r="J21">
        <v>5.5199999362230301E-2</v>
      </c>
      <c r="K21">
        <v>8.6999997496604919E-2</v>
      </c>
      <c r="L21">
        <v>0.17299999296665189</v>
      </c>
      <c r="M21">
        <v>3.229999914765358E-2</v>
      </c>
      <c r="N21">
        <v>2.5499999523162838E-2</v>
      </c>
      <c r="O21">
        <v>0.39934814011201542</v>
      </c>
      <c r="P21">
        <v>0.40309708174522269</v>
      </c>
      <c r="Q21">
        <v>0.4943222612255353</v>
      </c>
      <c r="R21">
        <v>0.5608702160052379</v>
      </c>
      <c r="S21">
        <v>0.56890126194566926</v>
      </c>
      <c r="T21">
        <v>0.56921265831236634</v>
      </c>
      <c r="U21">
        <v>0.56960174163071053</v>
      </c>
      <c r="V21">
        <v>0.56960174163071053</v>
      </c>
    </row>
    <row r="22" spans="1:22" ht="15" customHeight="1" x14ac:dyDescent="0.25">
      <c r="A22" s="123"/>
      <c r="B22" s="3">
        <f t="shared" si="1"/>
        <v>18</v>
      </c>
      <c r="C22" s="3" t="s">
        <v>96</v>
      </c>
      <c r="D22" s="3">
        <v>11</v>
      </c>
      <c r="E22" s="3"/>
      <c r="F22" s="3"/>
      <c r="G22">
        <v>1.549999974668026E-2</v>
      </c>
      <c r="H22">
        <v>0.177499994635582</v>
      </c>
      <c r="I22">
        <v>1.4399999752640721E-2</v>
      </c>
      <c r="J22">
        <v>5.6800000369548798E-2</v>
      </c>
      <c r="K22">
        <v>0.15219999849796301</v>
      </c>
      <c r="L22">
        <v>0.11299999803304669</v>
      </c>
      <c r="M22">
        <v>3.299999982118607E-3</v>
      </c>
      <c r="N22">
        <v>4.4300001114606857E-2</v>
      </c>
      <c r="O22">
        <v>0.28545743195881379</v>
      </c>
      <c r="P22">
        <v>0.43187053829058281</v>
      </c>
      <c r="Q22">
        <v>0.53875923048275509</v>
      </c>
      <c r="R22">
        <v>0.64605030500703697</v>
      </c>
      <c r="S22">
        <v>0.6577046718068964</v>
      </c>
      <c r="T22">
        <v>0.66327016013298901</v>
      </c>
      <c r="U22">
        <v>0.66347591001082784</v>
      </c>
      <c r="V22">
        <v>0.66347591001082784</v>
      </c>
    </row>
    <row r="23" spans="1:22" ht="15" customHeight="1" x14ac:dyDescent="0.25">
      <c r="A23" s="119"/>
      <c r="B23" s="120"/>
      <c r="C23" s="120"/>
      <c r="D23" s="121"/>
      <c r="E23" s="4" t="s">
        <v>165</v>
      </c>
      <c r="F23" s="4"/>
    </row>
    <row r="24" spans="1:22" ht="15" customHeight="1" x14ac:dyDescent="0.25">
      <c r="A24" s="122" t="s">
        <v>152</v>
      </c>
      <c r="B24" s="3">
        <f>B22+1</f>
        <v>19</v>
      </c>
      <c r="C24" s="3" t="s">
        <v>45</v>
      </c>
      <c r="D24" s="3">
        <v>36</v>
      </c>
      <c r="E24" s="3"/>
      <c r="F24" s="3"/>
      <c r="G24">
        <v>2.009999938309193E-2</v>
      </c>
      <c r="H24">
        <v>0.18209999799728391</v>
      </c>
      <c r="I24">
        <v>2.2199999541044239E-2</v>
      </c>
      <c r="J24">
        <v>6.5600000321865082E-2</v>
      </c>
      <c r="K24">
        <v>7.0000000298023224E-2</v>
      </c>
      <c r="L24">
        <v>0.28080001473426819</v>
      </c>
      <c r="M24">
        <v>4.5099999755620963E-2</v>
      </c>
      <c r="N24">
        <v>2.5200000032782551E-2</v>
      </c>
      <c r="O24">
        <v>0.61314766110742069</v>
      </c>
      <c r="P24">
        <v>0.64136729842771056</v>
      </c>
      <c r="Q24">
        <v>0.72551199491728957</v>
      </c>
      <c r="R24">
        <v>0.7255198924565992</v>
      </c>
      <c r="S24">
        <v>0.74057421255941203</v>
      </c>
      <c r="T24">
        <v>0.74059410789216429</v>
      </c>
      <c r="U24">
        <v>0.74065410960409594</v>
      </c>
      <c r="V24">
        <v>0.74065410960409594</v>
      </c>
    </row>
    <row r="25" spans="1:22" ht="15" customHeight="1" x14ac:dyDescent="0.25">
      <c r="A25" s="123"/>
      <c r="B25" s="3">
        <f t="shared" ref="B25:B32" si="2">B24+1</f>
        <v>20</v>
      </c>
      <c r="C25" s="3" t="s">
        <v>95</v>
      </c>
      <c r="D25" s="3">
        <v>10.5</v>
      </c>
      <c r="E25" s="3"/>
      <c r="F25" s="3"/>
      <c r="G25">
        <v>2.999999932944775E-2</v>
      </c>
      <c r="H25">
        <v>0.19200000166893011</v>
      </c>
      <c r="I25">
        <v>3.0300000682473179E-2</v>
      </c>
      <c r="J25">
        <v>7.3600001633167267E-2</v>
      </c>
      <c r="K25">
        <v>6.9700002670288086E-2</v>
      </c>
      <c r="L25">
        <v>0.24179999530315399</v>
      </c>
      <c r="M25">
        <v>5.2000001072883613E-2</v>
      </c>
      <c r="N25">
        <v>1.30000002682209E-2</v>
      </c>
      <c r="O25">
        <v>0.58898177578720401</v>
      </c>
      <c r="P25">
        <v>0.64913868504224681</v>
      </c>
      <c r="Q25">
        <v>0.83238831975661387</v>
      </c>
      <c r="R25">
        <v>0.83323081191808057</v>
      </c>
      <c r="S25">
        <v>0.84212954767226555</v>
      </c>
      <c r="T25">
        <v>0.84320653742816287</v>
      </c>
      <c r="U25">
        <v>0.84340265939364434</v>
      </c>
      <c r="V25">
        <v>0.84340265939364434</v>
      </c>
    </row>
    <row r="26" spans="1:22" ht="15" customHeight="1" x14ac:dyDescent="0.25">
      <c r="A26" s="123"/>
      <c r="B26" s="3">
        <f t="shared" si="2"/>
        <v>21</v>
      </c>
      <c r="C26" s="3" t="s">
        <v>36</v>
      </c>
      <c r="D26" s="3">
        <v>15.5</v>
      </c>
      <c r="E26" s="3"/>
      <c r="F26" s="3"/>
      <c r="G26">
        <v>1.319999992847443E-2</v>
      </c>
      <c r="H26">
        <v>0.17520000040531161</v>
      </c>
      <c r="I26">
        <v>1.2400000356137751E-2</v>
      </c>
      <c r="J26">
        <v>5.0599999725818627E-2</v>
      </c>
      <c r="K26">
        <v>6.3199996948242188E-2</v>
      </c>
      <c r="L26">
        <v>0.25350001454353333</v>
      </c>
      <c r="M26">
        <v>6.5300002694129944E-2</v>
      </c>
      <c r="N26">
        <v>2.140000090003014E-2</v>
      </c>
      <c r="O26">
        <v>0.16725301014813149</v>
      </c>
      <c r="P26">
        <v>0.16785712125612801</v>
      </c>
      <c r="Q26">
        <v>0.50484926591692947</v>
      </c>
      <c r="R26">
        <v>0.5184893071289024</v>
      </c>
      <c r="S26">
        <v>0.52681345822903114</v>
      </c>
      <c r="T26">
        <v>0.52833103760698386</v>
      </c>
      <c r="U26">
        <v>0.52942492559881726</v>
      </c>
      <c r="V26">
        <v>0.52942492559881726</v>
      </c>
    </row>
    <row r="27" spans="1:22" ht="15" customHeight="1" x14ac:dyDescent="0.25">
      <c r="A27" s="123"/>
      <c r="B27" s="3">
        <f t="shared" si="2"/>
        <v>22</v>
      </c>
      <c r="C27" s="3" t="s">
        <v>32</v>
      </c>
      <c r="D27" s="3">
        <v>7.5</v>
      </c>
      <c r="E27" s="3"/>
      <c r="F27" s="3"/>
      <c r="G27">
        <v>1.2299999594688421E-2</v>
      </c>
      <c r="H27">
        <v>0.1743000000715256</v>
      </c>
      <c r="I27">
        <v>1.1599999852478501E-2</v>
      </c>
      <c r="J27">
        <v>4.7800000756978989E-2</v>
      </c>
      <c r="K27">
        <v>7.1800000965595245E-2</v>
      </c>
      <c r="L27">
        <v>0.30989998579025269</v>
      </c>
      <c r="M27">
        <v>0.13920000195503229</v>
      </c>
      <c r="N27">
        <v>9.2600002884864807E-2</v>
      </c>
      <c r="O27">
        <v>0.78895429310057941</v>
      </c>
      <c r="P27">
        <v>0.7912609439266266</v>
      </c>
      <c r="Q27">
        <v>0.84957635013467603</v>
      </c>
      <c r="R27">
        <v>0.87560929070424498</v>
      </c>
      <c r="S27">
        <v>0.89907109444313993</v>
      </c>
      <c r="T27">
        <v>0.89951453414025806</v>
      </c>
      <c r="U27">
        <v>0.8995154487878223</v>
      </c>
      <c r="V27">
        <v>0.8995154487878223</v>
      </c>
    </row>
    <row r="28" spans="1:22" ht="15" customHeight="1" x14ac:dyDescent="0.25">
      <c r="A28" s="123"/>
      <c r="B28" s="3">
        <f t="shared" si="2"/>
        <v>23</v>
      </c>
      <c r="C28" s="3" t="s">
        <v>18</v>
      </c>
      <c r="D28" s="3">
        <v>11</v>
      </c>
      <c r="E28" s="3"/>
      <c r="F28" s="3"/>
      <c r="G28">
        <v>2.1199999377131459E-2</v>
      </c>
      <c r="H28">
        <v>0.1832000017166138</v>
      </c>
      <c r="I28">
        <v>1.909999921917915E-2</v>
      </c>
      <c r="J28">
        <v>6.1000000685453408E-2</v>
      </c>
      <c r="K28">
        <v>4.0899999439716339E-2</v>
      </c>
      <c r="L28">
        <v>0.27709999680519098</v>
      </c>
      <c r="M28">
        <v>0.12039999663829801</v>
      </c>
      <c r="N28">
        <v>7.5000002980232239E-2</v>
      </c>
      <c r="O28">
        <v>0.57974739157532218</v>
      </c>
      <c r="P28">
        <v>0.58257880262621964</v>
      </c>
      <c r="Q28">
        <v>0.79231590528168627</v>
      </c>
      <c r="R28">
        <v>0.79358110562220063</v>
      </c>
      <c r="S28">
        <v>0.79389035488748694</v>
      </c>
      <c r="T28">
        <v>0.79798265181602213</v>
      </c>
      <c r="U28">
        <v>0.79798878291646802</v>
      </c>
      <c r="V28">
        <v>0.79798878291646802</v>
      </c>
    </row>
    <row r="29" spans="1:22" ht="15" customHeight="1" x14ac:dyDescent="0.25">
      <c r="A29" s="123"/>
      <c r="B29" s="3">
        <f t="shared" si="2"/>
        <v>24</v>
      </c>
      <c r="C29" s="3" t="s">
        <v>21</v>
      </c>
      <c r="D29" s="3">
        <v>13.5</v>
      </c>
      <c r="E29" s="3"/>
      <c r="F29" s="3" t="s">
        <v>178</v>
      </c>
      <c r="G29">
        <v>2.239999920129776E-2</v>
      </c>
      <c r="H29">
        <v>0.18440000712871549</v>
      </c>
      <c r="I29">
        <v>2.2099999710917469E-2</v>
      </c>
      <c r="J29">
        <v>6.5099999308586121E-2</v>
      </c>
      <c r="K29">
        <v>3.3700000494718552E-2</v>
      </c>
      <c r="L29">
        <v>0.26039999723434448</v>
      </c>
      <c r="M29">
        <v>9.960000216960907E-2</v>
      </c>
      <c r="N29">
        <v>5.5199999362230301E-2</v>
      </c>
      <c r="O29">
        <v>0.55961291002339475</v>
      </c>
      <c r="P29">
        <v>0.56214192167864985</v>
      </c>
      <c r="Q29">
        <v>0.73458017095782813</v>
      </c>
      <c r="R29">
        <v>0.73575203640443432</v>
      </c>
      <c r="S29">
        <v>0.73577824959404903</v>
      </c>
      <c r="T29">
        <v>0.74089265826229678</v>
      </c>
      <c r="U29">
        <v>0.7410134199352828</v>
      </c>
      <c r="V29">
        <v>0.7410134199352828</v>
      </c>
    </row>
    <row r="30" spans="1:22" ht="15" customHeight="1" x14ac:dyDescent="0.25">
      <c r="A30" s="123"/>
      <c r="B30" s="3">
        <f t="shared" si="2"/>
        <v>25</v>
      </c>
      <c r="C30" s="3" t="s">
        <v>82</v>
      </c>
      <c r="D30" s="3">
        <v>8</v>
      </c>
      <c r="E30" s="3"/>
      <c r="F30" s="3"/>
      <c r="G30">
        <v>6.5000001341104507E-3</v>
      </c>
      <c r="H30">
        <v>0.16840000450611109</v>
      </c>
      <c r="I30">
        <v>7.6000001281499863E-3</v>
      </c>
      <c r="J30">
        <v>4.7400001436471939E-2</v>
      </c>
      <c r="K30">
        <v>4.7699999064207077E-2</v>
      </c>
      <c r="L30">
        <v>0.2316000014543533</v>
      </c>
      <c r="M30">
        <v>3.5100001841783517E-2</v>
      </c>
      <c r="N30">
        <v>2.27000005543232E-2</v>
      </c>
      <c r="O30">
        <v>0.1913591136174741</v>
      </c>
      <c r="P30">
        <v>0.28381348159311748</v>
      </c>
      <c r="Q30">
        <v>0.39276051129908968</v>
      </c>
      <c r="R30">
        <v>0.40978160979270339</v>
      </c>
      <c r="S30">
        <v>0.4120755803286561</v>
      </c>
      <c r="T30">
        <v>0.41431457504056979</v>
      </c>
      <c r="U30">
        <v>0.41575928228326942</v>
      </c>
      <c r="V30">
        <v>0.41575928228326942</v>
      </c>
    </row>
    <row r="31" spans="1:22" ht="15" customHeight="1" x14ac:dyDescent="0.25">
      <c r="A31" s="123"/>
      <c r="B31" s="3">
        <f t="shared" si="2"/>
        <v>26</v>
      </c>
      <c r="C31" s="3" t="s">
        <v>39</v>
      </c>
      <c r="D31" s="3">
        <v>4.5</v>
      </c>
      <c r="E31" s="3"/>
      <c r="F31" s="3"/>
      <c r="G31">
        <v>1.579999923706055E-2</v>
      </c>
      <c r="H31">
        <v>0.17779999971389771</v>
      </c>
      <c r="I31">
        <v>1.319999992847443E-2</v>
      </c>
      <c r="J31">
        <v>5.1100000739097602E-2</v>
      </c>
      <c r="K31">
        <v>4.6999998390674591E-2</v>
      </c>
      <c r="L31">
        <v>0.2449000030755997</v>
      </c>
      <c r="M31">
        <v>8.619999885559082E-2</v>
      </c>
      <c r="N31">
        <v>4.5000001788139343E-2</v>
      </c>
      <c r="O31">
        <v>0.35679227561128068</v>
      </c>
      <c r="P31">
        <v>0.47466970412814458</v>
      </c>
      <c r="Q31">
        <v>0.67379009681693203</v>
      </c>
      <c r="R31">
        <v>0.68345656795693144</v>
      </c>
      <c r="S31">
        <v>0.69189952115459419</v>
      </c>
      <c r="T31">
        <v>0.69206579357950471</v>
      </c>
      <c r="U31">
        <v>0.69218138402176876</v>
      </c>
      <c r="V31">
        <v>0.69218138402176876</v>
      </c>
    </row>
    <row r="32" spans="1:22" ht="15" customHeight="1" x14ac:dyDescent="0.25">
      <c r="A32" s="123"/>
      <c r="B32" s="3">
        <f t="shared" si="2"/>
        <v>27</v>
      </c>
      <c r="C32" s="3" t="s">
        <v>38</v>
      </c>
      <c r="D32" s="3">
        <v>5.5</v>
      </c>
      <c r="E32" s="3"/>
      <c r="F32" s="3"/>
      <c r="G32">
        <v>1.549999974668026E-2</v>
      </c>
      <c r="H32">
        <v>0.177499994635582</v>
      </c>
      <c r="I32">
        <v>1.5900000929832458E-2</v>
      </c>
      <c r="J32">
        <v>4.7200001776218407E-2</v>
      </c>
      <c r="K32">
        <v>4.4199999421834953E-2</v>
      </c>
      <c r="L32">
        <v>0.26910001039504999</v>
      </c>
      <c r="M32">
        <v>0.1182999983429909</v>
      </c>
      <c r="N32">
        <v>7.1999996900558472E-2</v>
      </c>
      <c r="O32">
        <v>0.51349704525411521</v>
      </c>
      <c r="P32">
        <v>0.51389649249731728</v>
      </c>
      <c r="Q32">
        <v>0.78762133969314196</v>
      </c>
      <c r="R32">
        <v>0.79584616754078741</v>
      </c>
      <c r="S32">
        <v>0.79588327947747473</v>
      </c>
      <c r="T32">
        <v>0.7959954765267061</v>
      </c>
      <c r="U32">
        <v>0.79601229876409296</v>
      </c>
      <c r="V32">
        <v>0.79601229876409296</v>
      </c>
    </row>
    <row r="33" spans="1:22" ht="15" customHeight="1" x14ac:dyDescent="0.25">
      <c r="A33" s="119"/>
      <c r="B33" s="120"/>
      <c r="C33" s="120"/>
      <c r="D33" s="121"/>
      <c r="E33" s="4" t="s">
        <v>94</v>
      </c>
      <c r="F33" s="4"/>
    </row>
    <row r="34" spans="1:22" ht="15" customHeight="1" x14ac:dyDescent="0.25">
      <c r="A34" s="122" t="s">
        <v>152</v>
      </c>
      <c r="B34" s="3">
        <f>B32+1</f>
        <v>28</v>
      </c>
      <c r="C34" s="3" t="s">
        <v>38</v>
      </c>
      <c r="D34" s="3">
        <v>5</v>
      </c>
      <c r="E34" s="3"/>
      <c r="F34" s="3"/>
      <c r="G34">
        <v>2.499999944120646E-3</v>
      </c>
      <c r="H34">
        <v>0.16120000183582309</v>
      </c>
      <c r="I34">
        <v>1.940000057220459E-2</v>
      </c>
      <c r="J34">
        <v>3.2900001853704453E-2</v>
      </c>
      <c r="K34">
        <v>3.3700000494718552E-2</v>
      </c>
      <c r="L34">
        <v>0.2581000030040741</v>
      </c>
      <c r="M34">
        <v>7.4600003659725189E-2</v>
      </c>
      <c r="N34">
        <v>3.4099999815225601E-2</v>
      </c>
      <c r="O34">
        <v>7.0356953495386648E-2</v>
      </c>
      <c r="P34">
        <v>0.48520642187890067</v>
      </c>
      <c r="Q34">
        <v>0.5399452870305157</v>
      </c>
      <c r="R34">
        <v>0.6126221372522308</v>
      </c>
      <c r="S34">
        <v>0.6154645609075623</v>
      </c>
      <c r="T34">
        <v>0.61897036523919935</v>
      </c>
      <c r="U34">
        <v>0.62396459268046534</v>
      </c>
      <c r="V34">
        <v>0.62396459268046534</v>
      </c>
    </row>
    <row r="35" spans="1:22" ht="15" customHeight="1" x14ac:dyDescent="0.25">
      <c r="A35" s="123"/>
      <c r="B35" s="3">
        <f t="shared" ref="B35:B42" si="3">B34+1</f>
        <v>29</v>
      </c>
      <c r="C35" s="3" t="s">
        <v>32</v>
      </c>
      <c r="D35" s="3">
        <v>6</v>
      </c>
      <c r="E35" s="3"/>
      <c r="F35" s="3"/>
      <c r="G35">
        <v>1.8999999389052391E-2</v>
      </c>
      <c r="H35">
        <v>0.1809999942779541</v>
      </c>
      <c r="I35">
        <v>1.6699999570846561E-2</v>
      </c>
      <c r="J35">
        <v>5.1399998366832733E-2</v>
      </c>
      <c r="K35">
        <v>1.9999999552965161E-2</v>
      </c>
      <c r="L35">
        <v>0.26089999079704279</v>
      </c>
      <c r="M35">
        <v>8.1100001931190491E-2</v>
      </c>
      <c r="N35">
        <v>4.050000011920929E-2</v>
      </c>
      <c r="O35">
        <v>0.42460805302307542</v>
      </c>
      <c r="P35">
        <v>0.5196769544842611</v>
      </c>
      <c r="Q35">
        <v>0.67348625844205989</v>
      </c>
      <c r="R35">
        <v>0.68437959182794283</v>
      </c>
      <c r="S35">
        <v>0.68675104935575049</v>
      </c>
      <c r="T35">
        <v>0.69918520273948337</v>
      </c>
      <c r="U35">
        <v>0.69933945462693503</v>
      </c>
      <c r="V35">
        <v>0.69933945462693503</v>
      </c>
    </row>
    <row r="36" spans="1:22" ht="15" customHeight="1" x14ac:dyDescent="0.25">
      <c r="A36" s="123"/>
      <c r="B36" s="3">
        <f t="shared" si="3"/>
        <v>30</v>
      </c>
      <c r="C36" s="3" t="s">
        <v>23</v>
      </c>
      <c r="D36" s="3">
        <v>5.5</v>
      </c>
      <c r="E36" s="3"/>
      <c r="F36" s="3"/>
      <c r="G36">
        <v>2.3499999195337299E-2</v>
      </c>
      <c r="H36">
        <v>0.18549999594688421</v>
      </c>
      <c r="I36">
        <v>1.9799999892711639E-2</v>
      </c>
      <c r="J36">
        <v>6.1099998652935028E-2</v>
      </c>
      <c r="K36">
        <v>3.3500000834465027E-2</v>
      </c>
      <c r="L36">
        <v>0.23819999396800989</v>
      </c>
      <c r="M36">
        <v>8.7300002574920654E-2</v>
      </c>
      <c r="N36">
        <v>4.2300000786781311E-2</v>
      </c>
      <c r="O36">
        <v>0.50984868442739761</v>
      </c>
      <c r="P36">
        <v>0.51489341099144348</v>
      </c>
      <c r="Q36">
        <v>0.69915709997282915</v>
      </c>
      <c r="R36">
        <v>0.70528790752117487</v>
      </c>
      <c r="S36">
        <v>0.70924347346850902</v>
      </c>
      <c r="T36">
        <v>0.70924426272861152</v>
      </c>
      <c r="U36">
        <v>0.70933205737797766</v>
      </c>
      <c r="V36">
        <v>0.70933205737797766</v>
      </c>
    </row>
    <row r="37" spans="1:22" ht="15" customHeight="1" x14ac:dyDescent="0.25">
      <c r="A37" s="123"/>
      <c r="B37" s="3">
        <f t="shared" si="3"/>
        <v>31</v>
      </c>
      <c r="C37" s="3" t="s">
        <v>25</v>
      </c>
      <c r="D37" s="3">
        <v>32</v>
      </c>
      <c r="E37" s="3"/>
      <c r="F37" s="3"/>
      <c r="G37">
        <v>8.7999999523162842E-3</v>
      </c>
      <c r="H37">
        <v>0.17080000042915339</v>
      </c>
      <c r="I37">
        <v>9.3999998643994331E-3</v>
      </c>
      <c r="J37">
        <v>4.7600001096725457E-2</v>
      </c>
      <c r="K37">
        <v>2.8400000184774399E-2</v>
      </c>
      <c r="L37">
        <v>0.23139999806880951</v>
      </c>
      <c r="M37">
        <v>6.3600003719329834E-2</v>
      </c>
      <c r="N37">
        <v>2.2900000214576721E-2</v>
      </c>
      <c r="O37">
        <v>0.1806478236166181</v>
      </c>
      <c r="P37">
        <v>0.25548753437736471</v>
      </c>
      <c r="Q37">
        <v>0.35805754540654738</v>
      </c>
      <c r="R37">
        <v>0.39834476146290682</v>
      </c>
      <c r="S37">
        <v>0.40711895264387071</v>
      </c>
      <c r="T37">
        <v>0.40714131986631957</v>
      </c>
      <c r="U37">
        <v>0.40805675374244599</v>
      </c>
      <c r="V37">
        <v>0.40805675374244599</v>
      </c>
    </row>
    <row r="38" spans="1:22" ht="15" customHeight="1" x14ac:dyDescent="0.25">
      <c r="A38" s="123"/>
      <c r="B38" s="3">
        <f t="shared" si="3"/>
        <v>32</v>
      </c>
      <c r="C38" s="3" t="s">
        <v>23</v>
      </c>
      <c r="D38" s="3">
        <v>3.5</v>
      </c>
      <c r="E38" s="3"/>
      <c r="F38" s="3"/>
      <c r="G38">
        <v>4.6999999321997166E-3</v>
      </c>
      <c r="H38">
        <v>0.1666000038385391</v>
      </c>
      <c r="I38">
        <v>1.3899999670684339E-2</v>
      </c>
      <c r="J38">
        <v>3.9200000464916229E-2</v>
      </c>
      <c r="K38">
        <v>2.569999918341637E-2</v>
      </c>
      <c r="L38">
        <v>0.27559998631477362</v>
      </c>
      <c r="M38">
        <v>0.1008000001311302</v>
      </c>
      <c r="N38">
        <v>5.6000001728534698E-2</v>
      </c>
      <c r="O38">
        <v>0.33270013155618189</v>
      </c>
      <c r="P38">
        <v>0.48259100174371672</v>
      </c>
      <c r="Q38">
        <v>0.58394949409498531</v>
      </c>
      <c r="R38">
        <v>0.59763242235586722</v>
      </c>
      <c r="S38">
        <v>0.6030653374545788</v>
      </c>
      <c r="T38">
        <v>0.60310183351638635</v>
      </c>
      <c r="U38">
        <v>0.60403767207568937</v>
      </c>
      <c r="V38">
        <v>0.60403767207568937</v>
      </c>
    </row>
    <row r="39" spans="1:22" ht="15" customHeight="1" x14ac:dyDescent="0.25">
      <c r="A39" s="123"/>
      <c r="B39" s="3">
        <f t="shared" si="3"/>
        <v>33</v>
      </c>
      <c r="C39" s="3" t="s">
        <v>68</v>
      </c>
      <c r="D39" s="3">
        <v>3.5</v>
      </c>
      <c r="E39" s="3"/>
      <c r="F39" s="3"/>
      <c r="G39">
        <v>9.6000004559755325E-3</v>
      </c>
      <c r="H39">
        <v>0.1714999973773956</v>
      </c>
      <c r="I39">
        <v>1.200000010430813E-2</v>
      </c>
      <c r="J39">
        <v>4.5600000768899918E-2</v>
      </c>
      <c r="K39">
        <v>4.6599999070167542E-2</v>
      </c>
      <c r="L39">
        <v>0.29370000958442688</v>
      </c>
      <c r="M39">
        <v>9.9399998784065247E-2</v>
      </c>
      <c r="N39">
        <v>5.2700001746416092E-2</v>
      </c>
      <c r="O39">
        <v>0.58205272838536259</v>
      </c>
      <c r="P39">
        <v>0.58236425363989397</v>
      </c>
      <c r="Q39">
        <v>0.71205818641050822</v>
      </c>
      <c r="R39">
        <v>0.71207173616130659</v>
      </c>
      <c r="S39">
        <v>0.71373143047043619</v>
      </c>
      <c r="T39">
        <v>0.71383970757302762</v>
      </c>
      <c r="U39">
        <v>0.71451936989600784</v>
      </c>
      <c r="V39">
        <v>0.71451936989600784</v>
      </c>
    </row>
    <row r="40" spans="1:22" ht="15" customHeight="1" x14ac:dyDescent="0.25">
      <c r="A40" s="123"/>
      <c r="B40" s="3">
        <f t="shared" si="3"/>
        <v>34</v>
      </c>
      <c r="C40" s="3" t="s">
        <v>19</v>
      </c>
      <c r="D40" s="3">
        <v>6.5</v>
      </c>
      <c r="E40" s="5"/>
      <c r="F40" s="5" t="s">
        <v>179</v>
      </c>
      <c r="G40">
        <v>1.530000008642673E-2</v>
      </c>
      <c r="H40">
        <v>0.1772000044584274</v>
      </c>
      <c r="I40">
        <v>1.429999992251396E-2</v>
      </c>
      <c r="J40">
        <v>5.4200001060962677E-2</v>
      </c>
      <c r="K40">
        <v>4.9199998378753662E-2</v>
      </c>
      <c r="L40">
        <v>0.30149999260902399</v>
      </c>
      <c r="M40">
        <v>9.830000251531601E-2</v>
      </c>
      <c r="N40">
        <v>5.2700001746416092E-2</v>
      </c>
      <c r="O40">
        <v>0.50723805170521052</v>
      </c>
      <c r="P40">
        <v>0.51489811591172052</v>
      </c>
      <c r="Q40">
        <v>0.62765613384057684</v>
      </c>
      <c r="R40">
        <v>0.62833462403176155</v>
      </c>
      <c r="S40">
        <v>0.6323630407549764</v>
      </c>
      <c r="T40">
        <v>0.63308371243629402</v>
      </c>
      <c r="U40">
        <v>0.63478835150789303</v>
      </c>
      <c r="V40">
        <v>0.63478835150789303</v>
      </c>
    </row>
    <row r="41" spans="1:22" ht="15" customHeight="1" x14ac:dyDescent="0.25">
      <c r="A41" s="123"/>
      <c r="B41" s="3">
        <f t="shared" si="3"/>
        <v>35</v>
      </c>
      <c r="C41" s="3" t="s">
        <v>50</v>
      </c>
      <c r="D41" s="3">
        <v>1</v>
      </c>
      <c r="E41" s="5"/>
      <c r="F41" s="5"/>
      <c r="G41">
        <v>2.3800000548362728E-2</v>
      </c>
      <c r="H41">
        <v>0.18580000102519989</v>
      </c>
      <c r="I41">
        <v>1.9500000402331349E-2</v>
      </c>
      <c r="J41">
        <v>6.0199998319149017E-2</v>
      </c>
      <c r="K41">
        <v>8.1799998879432678E-2</v>
      </c>
      <c r="L41">
        <v>0.33809998631477362</v>
      </c>
      <c r="M41">
        <v>0.13259999454021451</v>
      </c>
      <c r="N41">
        <v>8.7099999189376831E-2</v>
      </c>
      <c r="O41">
        <v>0.77940557849894154</v>
      </c>
      <c r="P41">
        <v>0.79985930326739241</v>
      </c>
      <c r="Q41">
        <v>0.91363612987889586</v>
      </c>
      <c r="R41">
        <v>0.91554582096559733</v>
      </c>
      <c r="S41">
        <v>0.91664274150293434</v>
      </c>
      <c r="T41">
        <v>0.920280593346128</v>
      </c>
      <c r="U41">
        <v>0.92050725324282523</v>
      </c>
      <c r="V41">
        <v>0.92050725324282523</v>
      </c>
    </row>
    <row r="42" spans="1:22" ht="15" customHeight="1" x14ac:dyDescent="0.25">
      <c r="A42" s="123"/>
      <c r="B42" s="6">
        <f t="shared" si="3"/>
        <v>36</v>
      </c>
      <c r="C42" s="6" t="s">
        <v>26</v>
      </c>
      <c r="D42" s="6">
        <v>5</v>
      </c>
      <c r="E42" s="7"/>
      <c r="F42" s="7"/>
      <c r="G42">
        <v>1.4200000092387199E-2</v>
      </c>
      <c r="H42">
        <v>0.17620000243186951</v>
      </c>
      <c r="I42">
        <v>1.6699999570846561E-2</v>
      </c>
      <c r="J42">
        <v>4.5000001788139343E-2</v>
      </c>
      <c r="K42">
        <v>7.0500001311302185E-2</v>
      </c>
      <c r="L42">
        <v>0.32539999485015869</v>
      </c>
      <c r="M42">
        <v>0.15579999983310699</v>
      </c>
      <c r="N42">
        <v>0.10939999669790269</v>
      </c>
      <c r="O42">
        <v>0.86762519540653982</v>
      </c>
      <c r="P42">
        <v>0.88716106950250539</v>
      </c>
      <c r="Q42">
        <v>1.008564601727417</v>
      </c>
      <c r="R42">
        <v>1.0091449791010361</v>
      </c>
      <c r="S42">
        <v>1.0105935585211629</v>
      </c>
      <c r="T42">
        <v>1.012566074743166</v>
      </c>
      <c r="U42">
        <v>1.01256750590935</v>
      </c>
      <c r="V42">
        <v>1.01256750590935</v>
      </c>
    </row>
    <row r="43" spans="1:22" ht="15" customHeight="1" x14ac:dyDescent="0.25">
      <c r="A43" s="119"/>
      <c r="B43" s="120"/>
      <c r="C43" s="120"/>
      <c r="D43" s="121"/>
      <c r="E43" s="4"/>
      <c r="F43" s="8"/>
      <c r="G43" s="9"/>
      <c r="H43" s="10"/>
      <c r="I43" s="10"/>
      <c r="J43" s="10"/>
      <c r="K43" s="10"/>
      <c r="L43" s="10"/>
      <c r="M43" s="10"/>
      <c r="N43" s="11"/>
    </row>
  </sheetData>
  <mergeCells count="15">
    <mergeCell ref="A43:D43"/>
    <mergeCell ref="A13:D13"/>
    <mergeCell ref="A14:A22"/>
    <mergeCell ref="A23:D23"/>
    <mergeCell ref="A24:A32"/>
    <mergeCell ref="A33:D33"/>
    <mergeCell ref="A34:A42"/>
    <mergeCell ref="O1:V1"/>
    <mergeCell ref="O2:V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3"/>
  <sheetViews>
    <sheetView zoomScale="60" zoomScaleNormal="60" workbookViewId="0">
      <selection activeCell="S43" sqref="S43"/>
    </sheetView>
  </sheetViews>
  <sheetFormatPr baseColWidth="10" defaultColWidth="8.88671875" defaultRowHeight="13.2" x14ac:dyDescent="0.25"/>
  <cols>
    <col min="1" max="1" width="12.5546875" style="15" bestFit="1" customWidth="1"/>
    <col min="2" max="2" width="18.44140625" style="15" bestFit="1" customWidth="1"/>
    <col min="3" max="3" width="10.6640625" style="15" bestFit="1" customWidth="1"/>
    <col min="4" max="4" width="17.33203125" style="15" bestFit="1" customWidth="1"/>
    <col min="5" max="5" width="25.33203125" style="15" bestFit="1" customWidth="1"/>
    <col min="6" max="6" width="14.77734375" style="15" bestFit="1" customWidth="1"/>
    <col min="7" max="14" width="13.44140625" style="15" bestFit="1" customWidth="1"/>
  </cols>
  <sheetData>
    <row r="1" spans="1:22" ht="17.399999999999999" customHeight="1" x14ac:dyDescent="0.3">
      <c r="G1" s="124" t="s">
        <v>0</v>
      </c>
      <c r="H1" s="125"/>
      <c r="I1" s="125"/>
      <c r="J1" s="125"/>
      <c r="K1" s="125"/>
      <c r="L1" s="125"/>
      <c r="M1" s="125"/>
      <c r="N1" s="126"/>
      <c r="O1" s="117" t="s">
        <v>1</v>
      </c>
      <c r="P1" s="118"/>
      <c r="Q1" s="118"/>
      <c r="R1" s="118"/>
      <c r="S1" s="118"/>
      <c r="T1" s="118"/>
      <c r="U1" s="118"/>
      <c r="V1" s="118"/>
    </row>
    <row r="2" spans="1:22" ht="17.399999999999999" customHeight="1" x14ac:dyDescent="0.3">
      <c r="G2" s="127" t="s">
        <v>2</v>
      </c>
      <c r="H2" s="121"/>
      <c r="I2" s="128" t="s">
        <v>3</v>
      </c>
      <c r="J2" s="121"/>
      <c r="K2" s="128" t="s">
        <v>4</v>
      </c>
      <c r="L2" s="121"/>
      <c r="M2" s="128" t="s">
        <v>5</v>
      </c>
      <c r="N2" s="121"/>
      <c r="O2" s="117" t="s">
        <v>6</v>
      </c>
      <c r="P2" s="118"/>
      <c r="Q2" s="118"/>
      <c r="R2" s="118"/>
      <c r="S2" s="118"/>
      <c r="T2" s="118"/>
      <c r="U2" s="118"/>
      <c r="V2" s="118"/>
    </row>
    <row r="3" spans="1:22" ht="17.399999999999999" customHeight="1" x14ac:dyDescent="0.3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2" t="s">
        <v>13</v>
      </c>
      <c r="H3" s="1" t="s">
        <v>14</v>
      </c>
      <c r="I3" s="1" t="s">
        <v>13</v>
      </c>
      <c r="J3" s="1" t="s">
        <v>14</v>
      </c>
      <c r="K3" s="1" t="s">
        <v>13</v>
      </c>
      <c r="L3" s="1" t="s">
        <v>14</v>
      </c>
      <c r="M3" s="1" t="s">
        <v>13</v>
      </c>
      <c r="N3" s="1" t="s">
        <v>14</v>
      </c>
      <c r="O3" s="16">
        <v>2</v>
      </c>
      <c r="P3" s="16">
        <v>3</v>
      </c>
      <c r="Q3" s="16">
        <v>4</v>
      </c>
      <c r="R3" s="16">
        <v>5</v>
      </c>
      <c r="S3" s="16">
        <v>6</v>
      </c>
      <c r="T3" s="16">
        <v>7</v>
      </c>
      <c r="U3" s="16">
        <v>8</v>
      </c>
      <c r="V3" s="16">
        <v>9</v>
      </c>
    </row>
    <row r="4" spans="1:22" ht="15" customHeight="1" x14ac:dyDescent="0.25">
      <c r="A4" s="122" t="s">
        <v>152</v>
      </c>
      <c r="B4" s="3">
        <v>1</v>
      </c>
      <c r="C4" s="3" t="s">
        <v>28</v>
      </c>
      <c r="D4" s="3">
        <v>12</v>
      </c>
      <c r="E4" s="3"/>
      <c r="F4" s="3"/>
      <c r="G4">
        <v>8.39999970048666E-3</v>
      </c>
      <c r="H4">
        <v>0.15369999408721921</v>
      </c>
      <c r="I4">
        <v>7.0000002160668373E-3</v>
      </c>
      <c r="J4">
        <v>3.6800000816583633E-2</v>
      </c>
      <c r="K4">
        <v>7.6999999582767487E-2</v>
      </c>
      <c r="L4">
        <v>0.19529999792575839</v>
      </c>
      <c r="M4">
        <v>0.1026000007987022</v>
      </c>
      <c r="N4">
        <v>0.14810000360012049</v>
      </c>
      <c r="O4">
        <v>0.79984688916938884</v>
      </c>
      <c r="P4">
        <v>0.80007246429822576</v>
      </c>
      <c r="Q4">
        <v>0.82149076336733318</v>
      </c>
      <c r="R4">
        <v>0.82377205131640863</v>
      </c>
      <c r="S4">
        <v>0.82864017443982296</v>
      </c>
      <c r="T4">
        <v>0.82974092141959255</v>
      </c>
      <c r="U4">
        <v>0.8298207096629614</v>
      </c>
      <c r="V4">
        <v>0.8298207096629614</v>
      </c>
    </row>
    <row r="5" spans="1:22" ht="15" customHeight="1" x14ac:dyDescent="0.25">
      <c r="A5" s="123"/>
      <c r="B5" s="3">
        <f t="shared" ref="B5:B12" si="0">B4+1</f>
        <v>2</v>
      </c>
      <c r="C5" s="13" t="s">
        <v>45</v>
      </c>
      <c r="D5" s="3">
        <v>17.5</v>
      </c>
      <c r="E5" s="3"/>
      <c r="F5" s="3"/>
      <c r="G5">
        <v>1.0599999688565729E-2</v>
      </c>
      <c r="H5">
        <v>0.15139999985694891</v>
      </c>
      <c r="I5">
        <v>9.3999998643994331E-3</v>
      </c>
      <c r="J5">
        <v>3.4400001168251038E-2</v>
      </c>
      <c r="K5">
        <v>0.124099999666214</v>
      </c>
      <c r="L5">
        <v>0.3003000020980835</v>
      </c>
      <c r="M5">
        <v>8.7499998509883881E-2</v>
      </c>
      <c r="N5">
        <v>0.13400000333786011</v>
      </c>
      <c r="O5">
        <v>0.78897299623837469</v>
      </c>
      <c r="P5">
        <v>0.89459722598932012</v>
      </c>
      <c r="Q5">
        <v>0.90777188686191534</v>
      </c>
      <c r="R5">
        <v>0.90800214660848488</v>
      </c>
      <c r="S5">
        <v>0.91307564744185921</v>
      </c>
      <c r="T5">
        <v>0.91550236260044127</v>
      </c>
      <c r="U5">
        <v>0.91553875930052564</v>
      </c>
      <c r="V5">
        <v>0.91553875930052564</v>
      </c>
    </row>
    <row r="6" spans="1:22" ht="15" customHeight="1" x14ac:dyDescent="0.25">
      <c r="A6" s="123"/>
      <c r="B6" s="3">
        <f t="shared" si="0"/>
        <v>3</v>
      </c>
      <c r="C6" s="3" t="s">
        <v>36</v>
      </c>
      <c r="D6" s="3">
        <v>15</v>
      </c>
      <c r="E6" s="3"/>
      <c r="F6" s="3"/>
      <c r="G6">
        <v>1.8500000238418579E-2</v>
      </c>
      <c r="H6">
        <v>0.14360000193119049</v>
      </c>
      <c r="I6">
        <v>1.7899999395012859E-2</v>
      </c>
      <c r="J6">
        <v>2.60000005364418E-2</v>
      </c>
      <c r="K6">
        <v>0.11370000243186951</v>
      </c>
      <c r="L6">
        <v>0.29089999198913569</v>
      </c>
      <c r="M6">
        <v>7.6499998569488525E-2</v>
      </c>
      <c r="N6">
        <v>0.1229000017046928</v>
      </c>
      <c r="O6">
        <v>0.85631122428289719</v>
      </c>
      <c r="P6">
        <v>0.94241507651019052</v>
      </c>
      <c r="Q6">
        <v>0.94754921584002583</v>
      </c>
      <c r="R6">
        <v>0.94769949834262224</v>
      </c>
      <c r="S6">
        <v>0.94912196840073559</v>
      </c>
      <c r="T6">
        <v>0.96008329519060198</v>
      </c>
      <c r="U6">
        <v>0.96008481284908631</v>
      </c>
      <c r="V6">
        <v>0.96008481284908631</v>
      </c>
    </row>
    <row r="7" spans="1:22" ht="15" customHeight="1" x14ac:dyDescent="0.25">
      <c r="A7" s="123"/>
      <c r="B7" s="3">
        <f t="shared" si="0"/>
        <v>4</v>
      </c>
      <c r="C7" s="3" t="s">
        <v>35</v>
      </c>
      <c r="D7" s="3">
        <v>29</v>
      </c>
      <c r="E7" s="3"/>
      <c r="F7" s="3"/>
      <c r="G7">
        <v>3.0300000682473179E-2</v>
      </c>
      <c r="H7">
        <v>0.13179999589920041</v>
      </c>
      <c r="I7">
        <v>2.9500000178813931E-2</v>
      </c>
      <c r="J7">
        <v>1.4399999752640721E-2</v>
      </c>
      <c r="K7">
        <v>4.5699998736381531E-2</v>
      </c>
      <c r="L7">
        <v>0.25510001182556152</v>
      </c>
      <c r="M7">
        <v>5.5199999362230301E-2</v>
      </c>
      <c r="N7">
        <v>0.10199999809265139</v>
      </c>
      <c r="O7">
        <v>0.88672530186202125</v>
      </c>
      <c r="P7">
        <v>0.97743486746139618</v>
      </c>
      <c r="Q7">
        <v>0.97917356297293101</v>
      </c>
      <c r="R7">
        <v>0.97919298877598249</v>
      </c>
      <c r="S7">
        <v>0.97922623198725556</v>
      </c>
      <c r="T7">
        <v>0.97927506830653221</v>
      </c>
      <c r="U7">
        <v>0.98007119713298185</v>
      </c>
      <c r="V7">
        <v>0.98007119713298185</v>
      </c>
    </row>
    <row r="8" spans="1:22" ht="15" customHeight="1" x14ac:dyDescent="0.25">
      <c r="A8" s="123"/>
      <c r="B8" s="3">
        <f t="shared" si="0"/>
        <v>5</v>
      </c>
      <c r="C8" s="3" t="s">
        <v>18</v>
      </c>
      <c r="D8" s="3">
        <v>10.5</v>
      </c>
      <c r="E8" s="3"/>
      <c r="F8" s="3"/>
      <c r="G8">
        <v>2.899999963119626E-3</v>
      </c>
      <c r="H8">
        <v>0.1590999960899353</v>
      </c>
      <c r="I8">
        <v>7.9999997979030013E-4</v>
      </c>
      <c r="J8">
        <v>4.4500000774860382E-2</v>
      </c>
      <c r="K8">
        <v>4.1299998760223389E-2</v>
      </c>
      <c r="L8">
        <v>0.23989999294281009</v>
      </c>
      <c r="M8">
        <v>3.4600000828504562E-2</v>
      </c>
      <c r="N8">
        <v>7.980000227689743E-2</v>
      </c>
      <c r="O8">
        <v>0.36342537758884269</v>
      </c>
      <c r="P8">
        <v>0.37068365205076231</v>
      </c>
      <c r="Q8">
        <v>0.37970357606612959</v>
      </c>
      <c r="R8">
        <v>0.38033812299756797</v>
      </c>
      <c r="S8">
        <v>0.38206918700910819</v>
      </c>
      <c r="T8">
        <v>0.39047763497958121</v>
      </c>
      <c r="U8">
        <v>0.39048438628709842</v>
      </c>
      <c r="V8">
        <v>0.39048438628709842</v>
      </c>
    </row>
    <row r="9" spans="1:22" ht="15" customHeight="1" x14ac:dyDescent="0.25">
      <c r="A9" s="123"/>
      <c r="B9" s="3">
        <f t="shared" si="0"/>
        <v>6</v>
      </c>
      <c r="C9" s="3" t="s">
        <v>72</v>
      </c>
      <c r="D9" s="3">
        <v>7.5</v>
      </c>
      <c r="E9" s="3"/>
      <c r="F9" s="3"/>
      <c r="G9">
        <v>1.5900000929832458E-2</v>
      </c>
      <c r="H9">
        <v>0.17790000140666959</v>
      </c>
      <c r="I9">
        <v>1.6899999231100079E-2</v>
      </c>
      <c r="J9">
        <v>6.0300000011920929E-2</v>
      </c>
      <c r="K9">
        <v>1.3700000010430809E-2</v>
      </c>
      <c r="L9">
        <v>0.2449000030755997</v>
      </c>
      <c r="M9">
        <v>1.4399999752640721E-2</v>
      </c>
      <c r="N9">
        <v>6.1700001358985901E-2</v>
      </c>
      <c r="O9">
        <v>0.30695546579613309</v>
      </c>
      <c r="P9">
        <v>0.31911365645781642</v>
      </c>
      <c r="Q9">
        <v>0.32331710826554022</v>
      </c>
      <c r="R9">
        <v>0.3337546115876609</v>
      </c>
      <c r="S9">
        <v>0.33464523809571139</v>
      </c>
      <c r="T9">
        <v>0.33564147199295519</v>
      </c>
      <c r="U9">
        <v>0.33565161438694052</v>
      </c>
      <c r="V9">
        <v>0.33565161438694052</v>
      </c>
    </row>
    <row r="10" spans="1:22" ht="15" customHeight="1" x14ac:dyDescent="0.25">
      <c r="A10" s="123"/>
      <c r="B10" s="3">
        <f t="shared" si="0"/>
        <v>7</v>
      </c>
      <c r="C10" s="3" t="s">
        <v>105</v>
      </c>
      <c r="D10" s="3">
        <v>50</v>
      </c>
      <c r="E10" s="3"/>
      <c r="F10" s="3" t="s">
        <v>180</v>
      </c>
      <c r="G10">
        <v>2.099999925121665E-3</v>
      </c>
      <c r="H10">
        <v>0.1641999930143356</v>
      </c>
      <c r="I10">
        <v>1.1599999852478501E-2</v>
      </c>
      <c r="J10">
        <v>3.7999998778104782E-2</v>
      </c>
      <c r="K10">
        <v>0.1032999977469444</v>
      </c>
      <c r="L10">
        <v>0.32929998636245728</v>
      </c>
      <c r="M10">
        <v>1.9999999552965161E-2</v>
      </c>
      <c r="N10">
        <v>6.5600000321865082E-2</v>
      </c>
      <c r="O10">
        <v>3.7939274624166991E-2</v>
      </c>
      <c r="P10">
        <v>0.4942100658663543</v>
      </c>
      <c r="Q10">
        <v>0.54414740019974572</v>
      </c>
      <c r="R10">
        <v>0.56804412706871743</v>
      </c>
      <c r="S10">
        <v>0.57119122638547692</v>
      </c>
      <c r="T10">
        <v>0.57356247261031812</v>
      </c>
      <c r="U10">
        <v>0.57356249841088169</v>
      </c>
      <c r="V10">
        <v>0.57356249841088169</v>
      </c>
    </row>
    <row r="11" spans="1:22" ht="15" customHeight="1" x14ac:dyDescent="0.25">
      <c r="A11" s="123"/>
      <c r="B11" s="3">
        <f t="shared" si="0"/>
        <v>8</v>
      </c>
      <c r="C11" s="3" t="s">
        <v>16</v>
      </c>
      <c r="D11" s="3">
        <v>49</v>
      </c>
      <c r="E11" s="3"/>
      <c r="F11" s="3"/>
      <c r="G11">
        <v>1.6599999740719799E-2</v>
      </c>
      <c r="H11">
        <v>0.1455000042915344</v>
      </c>
      <c r="I11">
        <v>2.3900000378489491E-2</v>
      </c>
      <c r="J11">
        <v>2.10999995470047E-2</v>
      </c>
      <c r="K11">
        <v>8.5100002586841583E-2</v>
      </c>
      <c r="L11">
        <v>0.32179999351501459</v>
      </c>
      <c r="M11">
        <v>1.740000024437904E-2</v>
      </c>
      <c r="N11">
        <v>6.4800001680850983E-2</v>
      </c>
      <c r="O11">
        <v>0.55100614274302151</v>
      </c>
      <c r="P11">
        <v>0.66072418726997617</v>
      </c>
      <c r="Q11">
        <v>0.68170624955420733</v>
      </c>
      <c r="R11">
        <v>0.69060249299879495</v>
      </c>
      <c r="S11">
        <v>0.69088500066096725</v>
      </c>
      <c r="T11">
        <v>0.69224226038744896</v>
      </c>
      <c r="U11">
        <v>0.69227111720301704</v>
      </c>
      <c r="V11">
        <v>0.69227111720301704</v>
      </c>
    </row>
    <row r="12" spans="1:22" ht="15" customHeight="1" x14ac:dyDescent="0.25">
      <c r="A12" s="123"/>
      <c r="B12" s="3">
        <f t="shared" si="0"/>
        <v>9</v>
      </c>
      <c r="C12" s="3" t="s">
        <v>98</v>
      </c>
      <c r="D12" s="3">
        <v>10.5</v>
      </c>
      <c r="E12" s="3"/>
      <c r="F12" s="3"/>
      <c r="G12">
        <v>2.730000019073486E-2</v>
      </c>
      <c r="H12">
        <v>0.13470000028610229</v>
      </c>
      <c r="I12">
        <v>3.6200001835823059E-2</v>
      </c>
      <c r="J12">
        <v>8.500000461935997E-3</v>
      </c>
      <c r="K12">
        <v>1.810000091791153E-2</v>
      </c>
      <c r="L12">
        <v>0.24120000004768369</v>
      </c>
      <c r="M12">
        <v>2.2099999710917469E-2</v>
      </c>
      <c r="N12">
        <v>6.8400003015995026E-2</v>
      </c>
      <c r="O12">
        <v>0.90517572379246958</v>
      </c>
      <c r="P12">
        <v>0.92413410841377042</v>
      </c>
      <c r="Q12">
        <v>0.92703125206347836</v>
      </c>
      <c r="R12">
        <v>0.9316021448240428</v>
      </c>
      <c r="S12">
        <v>0.93410352343269776</v>
      </c>
      <c r="T12">
        <v>0.93544277043242308</v>
      </c>
      <c r="U12">
        <v>0.93571934616373087</v>
      </c>
      <c r="V12">
        <v>0.93571934616373087</v>
      </c>
    </row>
    <row r="13" spans="1:22" ht="15" customHeight="1" x14ac:dyDescent="0.25">
      <c r="A13" s="119"/>
      <c r="B13" s="120"/>
      <c r="C13" s="120"/>
      <c r="D13" s="121"/>
      <c r="E13" s="4" t="s">
        <v>94</v>
      </c>
      <c r="F13" s="4"/>
    </row>
    <row r="14" spans="1:22" ht="15" customHeight="1" x14ac:dyDescent="0.25">
      <c r="A14" s="122" t="s">
        <v>152</v>
      </c>
      <c r="B14" s="3">
        <f>B12+1</f>
        <v>10</v>
      </c>
      <c r="C14" s="3" t="s">
        <v>25</v>
      </c>
      <c r="D14" s="3">
        <v>17.5</v>
      </c>
      <c r="E14" s="3"/>
      <c r="F14" s="3"/>
      <c r="G14">
        <v>5.7999999262392521E-3</v>
      </c>
      <c r="H14">
        <v>0.1677999943494797</v>
      </c>
      <c r="I14">
        <v>1.0099999606609339E-2</v>
      </c>
      <c r="J14">
        <v>5.3899999707937241E-2</v>
      </c>
      <c r="K14">
        <v>0.14519999921321869</v>
      </c>
      <c r="L14">
        <v>0.35249999165534968</v>
      </c>
      <c r="M14">
        <v>4.479999840259552E-2</v>
      </c>
      <c r="N14">
        <v>9.0000003576278687E-2</v>
      </c>
      <c r="O14">
        <v>0.54263824552414586</v>
      </c>
      <c r="P14">
        <v>0.54266508457314999</v>
      </c>
      <c r="Q14">
        <v>0.65984872407061712</v>
      </c>
      <c r="R14">
        <v>0.65991177626791453</v>
      </c>
      <c r="S14">
        <v>0.66019401142678358</v>
      </c>
      <c r="T14">
        <v>0.66164312742403542</v>
      </c>
      <c r="U14">
        <v>0.6616431645773253</v>
      </c>
      <c r="V14">
        <v>0.6616431645773253</v>
      </c>
    </row>
    <row r="15" spans="1:22" ht="15" customHeight="1" x14ac:dyDescent="0.25">
      <c r="A15" s="123"/>
      <c r="B15" s="3">
        <f t="shared" ref="B15:B22" si="1">B14+1</f>
        <v>11</v>
      </c>
      <c r="C15" s="3" t="s">
        <v>42</v>
      </c>
      <c r="D15" s="3">
        <v>27</v>
      </c>
      <c r="E15" s="3"/>
      <c r="F15" s="3"/>
      <c r="G15">
        <v>9.6000004559755325E-3</v>
      </c>
      <c r="H15">
        <v>0.17159999907016751</v>
      </c>
      <c r="I15">
        <v>1.429999992251396E-2</v>
      </c>
      <c r="J15">
        <v>5.8100000023841858E-2</v>
      </c>
      <c r="K15">
        <v>0.1032000035047531</v>
      </c>
      <c r="L15">
        <v>0.31150001287460333</v>
      </c>
      <c r="M15">
        <v>3.5700000822544098E-2</v>
      </c>
      <c r="N15">
        <v>7.2400003671646118E-2</v>
      </c>
      <c r="O15">
        <v>0.54717762447701945</v>
      </c>
      <c r="P15">
        <v>0.77174909119468005</v>
      </c>
      <c r="Q15">
        <v>0.84893782263742346</v>
      </c>
      <c r="R15">
        <v>0.84956484546755739</v>
      </c>
      <c r="S15">
        <v>0.85577231744016524</v>
      </c>
      <c r="T15">
        <v>0.85577231858972247</v>
      </c>
      <c r="U15">
        <v>0.85585890267371423</v>
      </c>
      <c r="V15">
        <v>0.85585890267371423</v>
      </c>
    </row>
    <row r="16" spans="1:22" ht="15" customHeight="1" x14ac:dyDescent="0.25">
      <c r="A16" s="123"/>
      <c r="B16" s="3">
        <f t="shared" si="1"/>
        <v>12</v>
      </c>
      <c r="C16" s="3" t="s">
        <v>16</v>
      </c>
      <c r="D16" s="3">
        <v>27</v>
      </c>
      <c r="E16" s="3"/>
      <c r="F16" s="14"/>
      <c r="G16">
        <v>1.8500000238418579E-2</v>
      </c>
      <c r="H16">
        <v>0.18050000071525571</v>
      </c>
      <c r="I16">
        <v>1.610000059008598E-2</v>
      </c>
      <c r="J16">
        <v>5.8800000697374337E-2</v>
      </c>
      <c r="K16">
        <v>5.6600000709295273E-2</v>
      </c>
      <c r="L16">
        <v>0.2581000030040741</v>
      </c>
      <c r="M16">
        <v>3.9500001817941673E-2</v>
      </c>
      <c r="N16">
        <v>8.4799997508525848E-2</v>
      </c>
      <c r="O16">
        <v>0.46326446313019742</v>
      </c>
      <c r="P16">
        <v>0.48851238008202158</v>
      </c>
      <c r="Q16">
        <v>0.50504419095253872</v>
      </c>
      <c r="R16">
        <v>0.51711176300525363</v>
      </c>
      <c r="S16">
        <v>0.54074993237655566</v>
      </c>
      <c r="T16">
        <v>0.54239184641733895</v>
      </c>
      <c r="U16">
        <v>0.54325225599818017</v>
      </c>
      <c r="V16">
        <v>0.54325225599818017</v>
      </c>
    </row>
    <row r="17" spans="1:22" ht="15" customHeight="1" x14ac:dyDescent="0.25">
      <c r="A17" s="123"/>
      <c r="B17" s="3">
        <f t="shared" si="1"/>
        <v>13</v>
      </c>
      <c r="C17" s="3" t="s">
        <v>16</v>
      </c>
      <c r="D17" s="3">
        <v>30</v>
      </c>
      <c r="E17" s="3"/>
      <c r="F17" s="3"/>
      <c r="G17">
        <v>1.269999984651804E-2</v>
      </c>
      <c r="H17">
        <v>0.14939999580383301</v>
      </c>
      <c r="I17">
        <v>1.4200000092387199E-2</v>
      </c>
      <c r="J17">
        <v>2.9799999669194221E-2</v>
      </c>
      <c r="K17">
        <v>7.8800000250339508E-2</v>
      </c>
      <c r="L17">
        <v>0.31369999051094061</v>
      </c>
      <c r="M17">
        <v>1.449999958276749E-2</v>
      </c>
      <c r="N17">
        <v>3.3300001174211502E-2</v>
      </c>
      <c r="O17">
        <v>0.49809771789829149</v>
      </c>
      <c r="P17">
        <v>0.49844389165189878</v>
      </c>
      <c r="Q17">
        <v>0.55155026082698977</v>
      </c>
      <c r="R17">
        <v>0.55156483635646292</v>
      </c>
      <c r="S17">
        <v>0.55229625458881115</v>
      </c>
      <c r="T17">
        <v>0.55389401487562095</v>
      </c>
      <c r="U17">
        <v>0.55390412510567399</v>
      </c>
      <c r="V17">
        <v>0.55390412510567399</v>
      </c>
    </row>
    <row r="18" spans="1:22" ht="15" customHeight="1" x14ac:dyDescent="0.25">
      <c r="A18" s="123"/>
      <c r="B18" s="3">
        <f t="shared" si="1"/>
        <v>14</v>
      </c>
      <c r="C18" s="3" t="s">
        <v>19</v>
      </c>
      <c r="D18" s="3">
        <v>9</v>
      </c>
      <c r="E18" s="3"/>
      <c r="F18" s="3"/>
      <c r="G18">
        <v>1.049999985843897E-2</v>
      </c>
      <c r="H18">
        <v>0.15150000154972079</v>
      </c>
      <c r="I18">
        <v>1.2099999934434891E-2</v>
      </c>
      <c r="J18">
        <v>3.2000001519918442E-2</v>
      </c>
      <c r="K18">
        <v>6.4400002360343933E-2</v>
      </c>
      <c r="L18">
        <v>0.1953999996185303</v>
      </c>
      <c r="M18">
        <v>2.5100000202655789E-2</v>
      </c>
      <c r="N18">
        <v>6.1900001019239433E-2</v>
      </c>
      <c r="O18">
        <v>0.63373129300956166</v>
      </c>
      <c r="P18">
        <v>0.72554129285426006</v>
      </c>
      <c r="Q18">
        <v>0.72657685278334005</v>
      </c>
      <c r="R18">
        <v>0.72667631705987989</v>
      </c>
      <c r="S18">
        <v>0.76257408814021022</v>
      </c>
      <c r="T18">
        <v>0.76273189775577765</v>
      </c>
      <c r="U18">
        <v>0.76275872670147682</v>
      </c>
      <c r="V18">
        <v>0.76275872670147682</v>
      </c>
    </row>
    <row r="19" spans="1:22" ht="15" customHeight="1" x14ac:dyDescent="0.25">
      <c r="A19" s="123"/>
      <c r="B19" s="3">
        <f t="shared" si="1"/>
        <v>15</v>
      </c>
      <c r="C19" s="3" t="s">
        <v>39</v>
      </c>
      <c r="D19" s="3">
        <v>5</v>
      </c>
      <c r="E19" s="3"/>
      <c r="F19" s="3"/>
      <c r="G19">
        <v>7.3000001721084118E-3</v>
      </c>
      <c r="H19">
        <v>0.15469999611377719</v>
      </c>
      <c r="I19">
        <v>7.8999996185302734E-3</v>
      </c>
      <c r="J19">
        <v>3.6200001835823059E-2</v>
      </c>
      <c r="K19">
        <v>5.2499998360872269E-2</v>
      </c>
      <c r="L19">
        <v>0.2186000049114227</v>
      </c>
      <c r="M19">
        <v>1.9799999892711639E-2</v>
      </c>
      <c r="N19">
        <v>3.5399999469518661E-2</v>
      </c>
      <c r="O19">
        <v>0.45476438329798119</v>
      </c>
      <c r="P19">
        <v>0.58410898417755952</v>
      </c>
      <c r="Q19">
        <v>0.58423965163847624</v>
      </c>
      <c r="R19">
        <v>0.58459694718840116</v>
      </c>
      <c r="S19">
        <v>0.60777606761162706</v>
      </c>
      <c r="T19">
        <v>0.60781183895144264</v>
      </c>
      <c r="U19">
        <v>0.60785452159882181</v>
      </c>
      <c r="V19">
        <v>0.60785452159882181</v>
      </c>
    </row>
    <row r="20" spans="1:22" ht="15" customHeight="1" x14ac:dyDescent="0.25">
      <c r="A20" s="123"/>
      <c r="B20" s="3">
        <f t="shared" si="1"/>
        <v>16</v>
      </c>
      <c r="C20" s="3" t="s">
        <v>47</v>
      </c>
      <c r="D20" s="3">
        <v>5</v>
      </c>
      <c r="E20" s="3"/>
      <c r="F20" s="3"/>
      <c r="G20">
        <v>6.0000000521540642E-3</v>
      </c>
      <c r="H20">
        <v>0.15600000321865079</v>
      </c>
      <c r="I20">
        <v>1.30000002682209E-2</v>
      </c>
      <c r="J20">
        <v>3.2900001853704453E-2</v>
      </c>
      <c r="K20">
        <v>3.6899998784065247E-2</v>
      </c>
      <c r="L20">
        <v>0.27709999680519098</v>
      </c>
      <c r="M20">
        <v>3.4000001847743988E-2</v>
      </c>
      <c r="N20">
        <v>1.6000000759959221E-2</v>
      </c>
      <c r="O20">
        <v>0.45013622234994011</v>
      </c>
      <c r="P20">
        <v>0.55801758558892023</v>
      </c>
      <c r="Q20">
        <v>0.58203332809771069</v>
      </c>
      <c r="R20">
        <v>0.58571218280090087</v>
      </c>
      <c r="S20">
        <v>0.59183132622375367</v>
      </c>
      <c r="T20">
        <v>0.59439757479964761</v>
      </c>
      <c r="U20">
        <v>0.59443427549750982</v>
      </c>
      <c r="V20">
        <v>0.59443427549750982</v>
      </c>
    </row>
    <row r="21" spans="1:22" ht="15" customHeight="1" x14ac:dyDescent="0.25">
      <c r="A21" s="123"/>
      <c r="B21" s="3">
        <f t="shared" si="1"/>
        <v>17</v>
      </c>
      <c r="C21" s="3" t="s">
        <v>141</v>
      </c>
      <c r="D21" s="3">
        <v>10</v>
      </c>
      <c r="E21" s="3"/>
      <c r="F21" s="3"/>
      <c r="G21">
        <v>4.3999999761581421E-3</v>
      </c>
      <c r="H21">
        <v>0.1577000021934509</v>
      </c>
      <c r="I21">
        <v>1.710000075399876E-2</v>
      </c>
      <c r="J21">
        <v>3.1099999323487278E-2</v>
      </c>
      <c r="K21">
        <v>3.1500000506639481E-2</v>
      </c>
      <c r="L21">
        <v>0.25749999284744263</v>
      </c>
      <c r="M21">
        <v>3.4099999815225601E-2</v>
      </c>
      <c r="N21">
        <v>3.2499998807907098E-2</v>
      </c>
      <c r="O21">
        <v>0.57011238906482586</v>
      </c>
      <c r="P21">
        <v>0.89135930520992113</v>
      </c>
      <c r="Q21">
        <v>0.90096927884191746</v>
      </c>
      <c r="R21">
        <v>0.91293050410065146</v>
      </c>
      <c r="S21">
        <v>0.91904293772193502</v>
      </c>
      <c r="T21">
        <v>0.91986346915264805</v>
      </c>
      <c r="U21">
        <v>0.9198818906518873</v>
      </c>
      <c r="V21">
        <v>0.9198818906518873</v>
      </c>
    </row>
    <row r="22" spans="1:22" ht="15" customHeight="1" x14ac:dyDescent="0.25">
      <c r="A22" s="123"/>
      <c r="B22" s="3">
        <f t="shared" si="1"/>
        <v>18</v>
      </c>
      <c r="C22" s="3" t="s">
        <v>105</v>
      </c>
      <c r="D22" s="3">
        <v>50</v>
      </c>
      <c r="E22" s="3"/>
      <c r="F22" s="3" t="s">
        <v>180</v>
      </c>
      <c r="G22">
        <v>2.6100000366568569E-2</v>
      </c>
      <c r="H22">
        <v>0.13590000569820401</v>
      </c>
      <c r="I22">
        <v>2.690000087022781E-2</v>
      </c>
      <c r="J22">
        <v>1.710000075399876E-2</v>
      </c>
      <c r="K22">
        <v>3.359999880194664E-2</v>
      </c>
      <c r="L22">
        <v>0.25450000166893011</v>
      </c>
      <c r="M22">
        <v>2.2900000214576721E-2</v>
      </c>
      <c r="N22">
        <v>4.1499998420476913E-2</v>
      </c>
      <c r="O22">
        <v>0.96811852707191903</v>
      </c>
      <c r="P22">
        <v>1.0352520766619731</v>
      </c>
      <c r="Q22">
        <v>1.036806738341975</v>
      </c>
      <c r="R22">
        <v>1.038037402866181</v>
      </c>
      <c r="S22">
        <v>1.039761835260171</v>
      </c>
      <c r="T22">
        <v>1.0398355356090421</v>
      </c>
      <c r="U22">
        <v>1.0400403742678439</v>
      </c>
      <c r="V22">
        <v>1.0400403742678439</v>
      </c>
    </row>
    <row r="23" spans="1:22" ht="15" customHeight="1" x14ac:dyDescent="0.25">
      <c r="A23" s="119"/>
      <c r="B23" s="120"/>
      <c r="C23" s="120"/>
      <c r="D23" s="121"/>
      <c r="E23" s="4" t="s">
        <v>165</v>
      </c>
      <c r="F23" s="4" t="s">
        <v>175</v>
      </c>
    </row>
    <row r="24" spans="1:22" ht="15" customHeight="1" x14ac:dyDescent="0.25">
      <c r="A24" s="122" t="s">
        <v>152</v>
      </c>
      <c r="B24" s="3">
        <f>B22+1</f>
        <v>19</v>
      </c>
      <c r="C24" s="3" t="s">
        <v>105</v>
      </c>
      <c r="D24" s="3">
        <v>50</v>
      </c>
      <c r="E24" s="3"/>
      <c r="F24" s="3" t="s">
        <v>169</v>
      </c>
      <c r="G24">
        <v>8.7999999523162842E-3</v>
      </c>
      <c r="H24">
        <v>0.17080000042915339</v>
      </c>
      <c r="I24">
        <v>8.7999999523162842E-3</v>
      </c>
      <c r="J24">
        <v>5.1199998706579208E-2</v>
      </c>
      <c r="K24">
        <v>2.239999920129776E-2</v>
      </c>
      <c r="L24">
        <v>0.26210001111030579</v>
      </c>
      <c r="M24">
        <v>4.3299999088048928E-2</v>
      </c>
      <c r="N24">
        <v>4.999999888241291E-3</v>
      </c>
      <c r="O24">
        <v>0.1530172714977483</v>
      </c>
      <c r="P24">
        <v>0.33691445459267783</v>
      </c>
      <c r="Q24">
        <v>0.34895853113260178</v>
      </c>
      <c r="R24">
        <v>0.35126099563600433</v>
      </c>
      <c r="S24">
        <v>0.35780732004753241</v>
      </c>
      <c r="T24">
        <v>0.36246111843976808</v>
      </c>
      <c r="U24">
        <v>0.362465367926812</v>
      </c>
      <c r="V24">
        <v>0.362465367926812</v>
      </c>
    </row>
    <row r="25" spans="1:22" ht="15" customHeight="1" x14ac:dyDescent="0.25">
      <c r="A25" s="123"/>
      <c r="B25" s="3">
        <f t="shared" ref="B25:B32" si="2">B24+1</f>
        <v>20</v>
      </c>
      <c r="C25" s="3" t="s">
        <v>64</v>
      </c>
      <c r="D25" s="3">
        <v>4.5</v>
      </c>
      <c r="E25" s="3"/>
      <c r="F25" s="3"/>
      <c r="G25">
        <v>4.0000001899898052E-3</v>
      </c>
      <c r="H25">
        <v>0.16599999368190771</v>
      </c>
      <c r="I25">
        <v>5.7999999262392521E-3</v>
      </c>
      <c r="J25">
        <v>4.4900000095367432E-2</v>
      </c>
      <c r="K25">
        <v>3.8699999451637268E-2</v>
      </c>
      <c r="L25">
        <v>0.26530000567436218</v>
      </c>
      <c r="M25">
        <v>6.7000001668930054E-2</v>
      </c>
      <c r="N25">
        <v>2.070000022649765E-2</v>
      </c>
      <c r="O25">
        <v>0.37704932672971458</v>
      </c>
      <c r="P25">
        <v>0.51022141246719444</v>
      </c>
      <c r="Q25">
        <v>0.51326245611816879</v>
      </c>
      <c r="R25">
        <v>0.51593719569256036</v>
      </c>
      <c r="S25">
        <v>0.51685765988401466</v>
      </c>
      <c r="T25">
        <v>0.5226844460678729</v>
      </c>
      <c r="U25">
        <v>0.52268454647035789</v>
      </c>
      <c r="V25">
        <v>0.52268454647035789</v>
      </c>
    </row>
    <row r="26" spans="1:22" ht="15" customHeight="1" x14ac:dyDescent="0.25">
      <c r="A26" s="123"/>
      <c r="B26" s="3">
        <f t="shared" si="2"/>
        <v>21</v>
      </c>
      <c r="C26" s="3" t="s">
        <v>36</v>
      </c>
      <c r="D26" s="3">
        <v>11.5</v>
      </c>
      <c r="E26" s="3"/>
      <c r="F26" s="3"/>
      <c r="G26">
        <v>1.099999994039536E-2</v>
      </c>
      <c r="H26">
        <v>0.1730999946594238</v>
      </c>
      <c r="I26">
        <v>1.030000019818544E-2</v>
      </c>
      <c r="J26">
        <v>5.1899999380111687E-2</v>
      </c>
      <c r="K26">
        <v>7.0600003004074097E-2</v>
      </c>
      <c r="L26">
        <v>0.31670001149177551</v>
      </c>
      <c r="M26">
        <v>7.4199996888637543E-2</v>
      </c>
      <c r="N26">
        <v>2.9699999839067459E-2</v>
      </c>
      <c r="O26">
        <v>0.44899929211655082</v>
      </c>
      <c r="P26">
        <v>0.5092444466616185</v>
      </c>
      <c r="Q26">
        <v>0.54939014603187453</v>
      </c>
      <c r="R26">
        <v>0.55411667407802279</v>
      </c>
      <c r="S26">
        <v>0.55505630142693008</v>
      </c>
      <c r="T26">
        <v>0.55574122377606894</v>
      </c>
      <c r="U26">
        <v>0.55574361675613348</v>
      </c>
      <c r="V26">
        <v>0.55574361675613348</v>
      </c>
    </row>
    <row r="27" spans="1:22" ht="15" customHeight="1" x14ac:dyDescent="0.25">
      <c r="A27" s="123"/>
      <c r="B27" s="3">
        <f t="shared" si="2"/>
        <v>22</v>
      </c>
      <c r="C27" s="3" t="s">
        <v>39</v>
      </c>
      <c r="D27" s="3">
        <v>5.5</v>
      </c>
      <c r="E27" s="3"/>
      <c r="F27" s="3"/>
      <c r="G27">
        <v>2.199999988079071E-3</v>
      </c>
      <c r="H27">
        <v>0.16019999980926511</v>
      </c>
      <c r="I27">
        <v>4.8000002279877663E-3</v>
      </c>
      <c r="J27">
        <v>4.1299998760223389E-2</v>
      </c>
      <c r="K27">
        <v>5.9799998998641968E-2</v>
      </c>
      <c r="L27">
        <v>0.26679998636245728</v>
      </c>
      <c r="M27">
        <v>9.2799998819828033E-2</v>
      </c>
      <c r="N27">
        <v>4.6500001102685928E-2</v>
      </c>
      <c r="O27">
        <v>0.57356301100571916</v>
      </c>
      <c r="P27">
        <v>0.67732721945144903</v>
      </c>
      <c r="Q27">
        <v>0.68117559170167219</v>
      </c>
      <c r="R27">
        <v>0.68158102636755069</v>
      </c>
      <c r="S27">
        <v>0.68534100796433928</v>
      </c>
      <c r="T27">
        <v>0.68848994720266854</v>
      </c>
      <c r="U27">
        <v>0.68886004571218507</v>
      </c>
      <c r="V27">
        <v>0.68886004571218507</v>
      </c>
    </row>
    <row r="28" spans="1:22" ht="15" customHeight="1" x14ac:dyDescent="0.25">
      <c r="A28" s="123"/>
      <c r="B28" s="3">
        <f t="shared" si="2"/>
        <v>23</v>
      </c>
      <c r="C28" s="3" t="s">
        <v>78</v>
      </c>
      <c r="D28" s="3">
        <v>15</v>
      </c>
      <c r="E28" s="3"/>
      <c r="F28" s="3"/>
      <c r="G28">
        <v>3.3100001513957977E-2</v>
      </c>
      <c r="H28">
        <v>0.12890000641345981</v>
      </c>
      <c r="I28">
        <v>4.1700001806020737E-2</v>
      </c>
      <c r="J28">
        <v>4.1000000201165676E-3</v>
      </c>
      <c r="K28">
        <v>6.0600001364946372E-2</v>
      </c>
      <c r="L28">
        <v>0.2840999960899353</v>
      </c>
      <c r="M28">
        <v>7.5800001621246338E-2</v>
      </c>
      <c r="N28">
        <v>2.96000000089407E-2</v>
      </c>
      <c r="O28">
        <v>1.2001245325344561</v>
      </c>
      <c r="P28">
        <v>1.20301597304365</v>
      </c>
      <c r="Q28">
        <v>1.2065852947575859</v>
      </c>
      <c r="R28">
        <v>1.2066143189591629</v>
      </c>
      <c r="S28">
        <v>1.208532784501761</v>
      </c>
      <c r="T28">
        <v>1.2087640232843899</v>
      </c>
      <c r="U28">
        <v>1.208764311971483</v>
      </c>
      <c r="V28">
        <v>1.208764311971483</v>
      </c>
    </row>
    <row r="29" spans="1:22" ht="15" customHeight="1" x14ac:dyDescent="0.25">
      <c r="A29" s="123"/>
      <c r="B29" s="3">
        <f t="shared" si="2"/>
        <v>24</v>
      </c>
      <c r="C29" s="3" t="s">
        <v>61</v>
      </c>
      <c r="D29" s="3">
        <v>13</v>
      </c>
      <c r="E29" s="3"/>
      <c r="F29" s="3"/>
      <c r="G29">
        <v>1.119999960064888E-2</v>
      </c>
      <c r="H29">
        <v>0.1508000046014786</v>
      </c>
      <c r="I29">
        <v>9.3999998643994331E-3</v>
      </c>
      <c r="J29">
        <v>3.4400001168251038E-2</v>
      </c>
      <c r="K29">
        <v>0.11299999803304669</v>
      </c>
      <c r="L29">
        <v>0.33460000157356262</v>
      </c>
      <c r="M29">
        <v>7.6099999248981476E-2</v>
      </c>
      <c r="N29">
        <v>3.2900001853704453E-2</v>
      </c>
      <c r="O29">
        <v>0.67355686204473797</v>
      </c>
      <c r="P29">
        <v>0.67357430600917456</v>
      </c>
      <c r="Q29">
        <v>0.71670430081710013</v>
      </c>
      <c r="R29">
        <v>0.72344655538539893</v>
      </c>
      <c r="S29">
        <v>0.72402741134696824</v>
      </c>
      <c r="T29">
        <v>0.73573219983652483</v>
      </c>
      <c r="U29">
        <v>0.73582484795757375</v>
      </c>
      <c r="V29">
        <v>0.73582484795757375</v>
      </c>
    </row>
    <row r="30" spans="1:22" ht="15" customHeight="1" x14ac:dyDescent="0.25">
      <c r="A30" s="123"/>
      <c r="B30" s="3">
        <f t="shared" si="2"/>
        <v>25</v>
      </c>
      <c r="C30" s="3" t="s">
        <v>53</v>
      </c>
      <c r="D30" s="3">
        <v>9</v>
      </c>
      <c r="E30" s="3"/>
      <c r="F30" s="3"/>
      <c r="G30">
        <v>1.169999968260527E-2</v>
      </c>
      <c r="H30">
        <v>0.1737000048160553</v>
      </c>
      <c r="I30">
        <v>1.18000004440546E-2</v>
      </c>
      <c r="J30">
        <v>5.469999834895134E-2</v>
      </c>
      <c r="K30">
        <v>5.1899999380111687E-2</v>
      </c>
      <c r="L30">
        <v>0.23929999768733981</v>
      </c>
      <c r="M30">
        <v>9.0000003576278687E-2</v>
      </c>
      <c r="N30">
        <v>4.8399999737739563E-2</v>
      </c>
      <c r="O30">
        <v>0.62153051269436854</v>
      </c>
      <c r="P30">
        <v>0.62230615492165542</v>
      </c>
      <c r="Q30">
        <v>0.62235584272917166</v>
      </c>
      <c r="R30">
        <v>0.62252485077155773</v>
      </c>
      <c r="S30">
        <v>0.64345032222238352</v>
      </c>
      <c r="T30">
        <v>0.64712462444077745</v>
      </c>
      <c r="U30">
        <v>0.64715012476300682</v>
      </c>
      <c r="V30">
        <v>0.64715012476300682</v>
      </c>
    </row>
    <row r="31" spans="1:22" ht="15" customHeight="1" x14ac:dyDescent="0.25">
      <c r="A31" s="123"/>
      <c r="B31" s="3">
        <f t="shared" si="2"/>
        <v>26</v>
      </c>
      <c r="C31" s="3" t="s">
        <v>71</v>
      </c>
      <c r="D31" s="3">
        <v>11</v>
      </c>
      <c r="E31" s="3"/>
      <c r="F31" s="3"/>
      <c r="G31">
        <v>1.250000018626451E-2</v>
      </c>
      <c r="H31">
        <v>0.14949999749660489</v>
      </c>
      <c r="I31">
        <v>1.2400000356137751E-2</v>
      </c>
      <c r="J31">
        <v>3.1500000506639481E-2</v>
      </c>
      <c r="K31">
        <v>6.3000001013278961E-2</v>
      </c>
      <c r="L31">
        <v>0.258899986743927</v>
      </c>
      <c r="M31">
        <v>8.9900001883506775E-2</v>
      </c>
      <c r="N31">
        <v>4.6000000089406967E-2</v>
      </c>
      <c r="O31">
        <v>0.75828289753689915</v>
      </c>
      <c r="P31">
        <v>0.75870167094768026</v>
      </c>
      <c r="Q31">
        <v>0.75873317042421895</v>
      </c>
      <c r="R31">
        <v>0.76382045923560704</v>
      </c>
      <c r="S31">
        <v>0.7678104445069589</v>
      </c>
      <c r="T31">
        <v>0.76837261383061761</v>
      </c>
      <c r="U31">
        <v>0.76851690718412313</v>
      </c>
      <c r="V31">
        <v>0.76851690718412313</v>
      </c>
    </row>
    <row r="32" spans="1:22" ht="15" customHeight="1" x14ac:dyDescent="0.25">
      <c r="A32" s="123"/>
      <c r="B32" s="3">
        <f t="shared" si="2"/>
        <v>27</v>
      </c>
      <c r="C32" s="3" t="s">
        <v>27</v>
      </c>
      <c r="D32" s="3">
        <v>13.5</v>
      </c>
      <c r="E32" s="3"/>
      <c r="F32" s="3"/>
      <c r="G32">
        <v>2.9799999669194221E-2</v>
      </c>
      <c r="H32">
        <v>0.13220000267028811</v>
      </c>
      <c r="I32">
        <v>2.7899999171495441E-2</v>
      </c>
      <c r="J32">
        <v>1.6499999910593029E-2</v>
      </c>
      <c r="K32">
        <v>9.3299999833106995E-2</v>
      </c>
      <c r="L32">
        <v>0.33320000767707819</v>
      </c>
      <c r="M32">
        <v>8.8600002229213715E-2</v>
      </c>
      <c r="N32">
        <v>4.349999874830246E-2</v>
      </c>
      <c r="O32">
        <v>1.0641485808320379</v>
      </c>
      <c r="P32">
        <v>1.064149022804858</v>
      </c>
      <c r="Q32">
        <v>1.0842783646043941</v>
      </c>
      <c r="R32">
        <v>1.0921625025912951</v>
      </c>
      <c r="S32">
        <v>1.09406876289704</v>
      </c>
      <c r="T32">
        <v>1.094084273586984</v>
      </c>
      <c r="U32">
        <v>1.0940845437974041</v>
      </c>
      <c r="V32">
        <v>1.0940845437974041</v>
      </c>
    </row>
    <row r="33" spans="1:22" ht="15" customHeight="1" x14ac:dyDescent="0.25">
      <c r="A33" s="119"/>
      <c r="B33" s="120"/>
      <c r="C33" s="120"/>
      <c r="D33" s="121"/>
      <c r="E33" s="4" t="s">
        <v>165</v>
      </c>
      <c r="F33" s="4" t="s">
        <v>181</v>
      </c>
    </row>
    <row r="34" spans="1:22" ht="15" customHeight="1" x14ac:dyDescent="0.25">
      <c r="A34" s="122" t="s">
        <v>152</v>
      </c>
      <c r="B34" s="3">
        <f>B32+1</f>
        <v>28</v>
      </c>
      <c r="C34" s="3" t="s">
        <v>20</v>
      </c>
      <c r="D34" s="3">
        <v>15.5</v>
      </c>
      <c r="E34" s="3"/>
      <c r="F34" s="3"/>
      <c r="G34">
        <v>2.79999990016222E-3</v>
      </c>
      <c r="H34">
        <v>0.16470000147819519</v>
      </c>
      <c r="I34">
        <v>1.070000045001507E-2</v>
      </c>
      <c r="J34">
        <v>3.970000147819519E-2</v>
      </c>
      <c r="K34">
        <v>4.9899999052286148E-2</v>
      </c>
      <c r="L34">
        <v>0.29280000925064092</v>
      </c>
      <c r="M34">
        <v>5.4600000381469727E-2</v>
      </c>
      <c r="N34">
        <v>1.6699999570846561E-2</v>
      </c>
      <c r="O34">
        <v>0.36694987227905967</v>
      </c>
      <c r="P34">
        <v>0.36736353922643722</v>
      </c>
      <c r="Q34">
        <v>0.40125557313452531</v>
      </c>
      <c r="R34">
        <v>0.41618501695548898</v>
      </c>
      <c r="S34">
        <v>0.42397884422674847</v>
      </c>
      <c r="T34">
        <v>0.4245928798094904</v>
      </c>
      <c r="U34">
        <v>0.42489006381288541</v>
      </c>
      <c r="V34">
        <v>0.42489006381288541</v>
      </c>
    </row>
    <row r="35" spans="1:22" ht="15" customHeight="1" x14ac:dyDescent="0.25">
      <c r="A35" s="123"/>
      <c r="B35" s="3">
        <f t="shared" ref="B35:B42" si="3">B34+1</f>
        <v>29</v>
      </c>
      <c r="C35" s="3" t="s">
        <v>27</v>
      </c>
      <c r="D35" s="3">
        <v>15.5</v>
      </c>
      <c r="E35" s="3"/>
      <c r="F35" s="3"/>
      <c r="G35">
        <v>5.7000000961124897E-3</v>
      </c>
      <c r="H35">
        <v>0.16769999265670779</v>
      </c>
      <c r="I35">
        <v>6.3000000081956387E-3</v>
      </c>
      <c r="J35">
        <v>4.5400001108646393E-2</v>
      </c>
      <c r="K35">
        <v>3.4699998795986182E-2</v>
      </c>
      <c r="L35">
        <v>0.25350001454353333</v>
      </c>
      <c r="M35">
        <v>7.4500001966953278E-2</v>
      </c>
      <c r="N35">
        <v>3.6400001496076577E-2</v>
      </c>
      <c r="O35">
        <v>0.56041758041794665</v>
      </c>
      <c r="P35">
        <v>0.58535934906031428</v>
      </c>
      <c r="Q35">
        <v>0.58563527738132437</v>
      </c>
      <c r="R35">
        <v>0.5876337396191964</v>
      </c>
      <c r="S35">
        <v>0.59457974463068197</v>
      </c>
      <c r="T35">
        <v>0.59786365977704625</v>
      </c>
      <c r="U35">
        <v>0.59797181828030099</v>
      </c>
      <c r="V35">
        <v>0.59797181828030099</v>
      </c>
    </row>
    <row r="36" spans="1:22" ht="15" customHeight="1" x14ac:dyDescent="0.25">
      <c r="A36" s="123"/>
      <c r="B36" s="3">
        <f t="shared" si="3"/>
        <v>30</v>
      </c>
      <c r="C36" s="3" t="s">
        <v>64</v>
      </c>
      <c r="D36" s="3">
        <v>7</v>
      </c>
      <c r="E36" s="3"/>
      <c r="F36" s="3"/>
      <c r="G36">
        <v>1.0099999606609339E-2</v>
      </c>
      <c r="H36">
        <v>0.1519999951124191</v>
      </c>
      <c r="I36">
        <v>2.4700000882148739E-2</v>
      </c>
      <c r="J36">
        <v>2.339999936521053E-2</v>
      </c>
      <c r="K36">
        <v>5.2299998700618737E-2</v>
      </c>
      <c r="L36">
        <v>0.29480001330375671</v>
      </c>
      <c r="M36">
        <v>5.7300001382827759E-2</v>
      </c>
      <c r="N36">
        <v>1.6200000420212749E-2</v>
      </c>
      <c r="O36">
        <v>0.64413185454801125</v>
      </c>
      <c r="P36">
        <v>0.64450400052029166</v>
      </c>
      <c r="Q36">
        <v>0.6588444578098025</v>
      </c>
      <c r="R36">
        <v>0.6743423922370928</v>
      </c>
      <c r="S36">
        <v>0.67737755911948239</v>
      </c>
      <c r="T36">
        <v>0.67749684048699665</v>
      </c>
      <c r="U36">
        <v>0.67753349069010504</v>
      </c>
      <c r="V36">
        <v>0.67753349069010504</v>
      </c>
    </row>
    <row r="37" spans="1:22" ht="15" customHeight="1" x14ac:dyDescent="0.25">
      <c r="A37" s="123"/>
      <c r="B37" s="3">
        <f t="shared" si="3"/>
        <v>31</v>
      </c>
      <c r="C37" s="12" t="s">
        <v>16</v>
      </c>
      <c r="D37" s="3">
        <v>38</v>
      </c>
      <c r="E37" s="3"/>
      <c r="F37" s="3"/>
      <c r="G37">
        <v>1.8600000068545341E-2</v>
      </c>
      <c r="H37">
        <v>0.18060000240802759</v>
      </c>
      <c r="I37">
        <v>2.370000071823597E-2</v>
      </c>
      <c r="J37">
        <v>6.7400000989437103E-2</v>
      </c>
      <c r="K37">
        <v>5.000000074505806E-2</v>
      </c>
      <c r="L37">
        <v>0.24120000004768369</v>
      </c>
      <c r="M37">
        <v>7.1800000965595245E-2</v>
      </c>
      <c r="N37">
        <v>3.5000000149011612E-2</v>
      </c>
      <c r="O37">
        <v>0.6925817377046235</v>
      </c>
      <c r="P37">
        <v>0.69699613310795461</v>
      </c>
      <c r="Q37">
        <v>0.69769414809614516</v>
      </c>
      <c r="R37">
        <v>0.70032808505145128</v>
      </c>
      <c r="S37">
        <v>0.71014513366149146</v>
      </c>
      <c r="T37">
        <v>0.71016514028007705</v>
      </c>
      <c r="U37">
        <v>0.71048154399972596</v>
      </c>
      <c r="V37">
        <v>0.71048154399972596</v>
      </c>
    </row>
    <row r="38" spans="1:22" ht="15" customHeight="1" x14ac:dyDescent="0.25">
      <c r="A38" s="123"/>
      <c r="B38" s="3">
        <f t="shared" si="3"/>
        <v>32</v>
      </c>
      <c r="C38" s="3" t="s">
        <v>45</v>
      </c>
      <c r="D38" s="3">
        <v>19.5</v>
      </c>
      <c r="E38" s="3"/>
      <c r="F38" s="3"/>
      <c r="G38">
        <v>7.1999998763203621E-3</v>
      </c>
      <c r="H38">
        <v>0.16920000314712519</v>
      </c>
      <c r="I38">
        <v>1.080000028014183E-2</v>
      </c>
      <c r="J38">
        <v>4.3000001460313797E-2</v>
      </c>
      <c r="K38">
        <v>6.549999862909317E-2</v>
      </c>
      <c r="L38">
        <v>0.31520000100135798</v>
      </c>
      <c r="M38">
        <v>6.719999760389328E-2</v>
      </c>
      <c r="N38">
        <v>3.2900001853704453E-2</v>
      </c>
      <c r="O38">
        <v>0.50367254856685717</v>
      </c>
      <c r="P38">
        <v>0.58727327091066295</v>
      </c>
      <c r="Q38">
        <v>0.61737239312427838</v>
      </c>
      <c r="R38">
        <v>0.633354924479967</v>
      </c>
      <c r="S38">
        <v>0.63457232874240499</v>
      </c>
      <c r="T38">
        <v>0.63748058428288901</v>
      </c>
      <c r="U38">
        <v>0.63748854457394821</v>
      </c>
      <c r="V38">
        <v>0.63748854457394821</v>
      </c>
    </row>
    <row r="39" spans="1:22" ht="15" customHeight="1" x14ac:dyDescent="0.25">
      <c r="A39" s="123"/>
      <c r="B39" s="3">
        <f t="shared" si="3"/>
        <v>33</v>
      </c>
      <c r="C39" s="3" t="s">
        <v>17</v>
      </c>
      <c r="D39" s="3">
        <v>6</v>
      </c>
      <c r="E39" s="3"/>
      <c r="F39" s="3"/>
      <c r="G39">
        <v>3.2499998807907098E-2</v>
      </c>
      <c r="H39">
        <v>0.12950000166893011</v>
      </c>
      <c r="I39">
        <v>4.1099999099969857E-2</v>
      </c>
      <c r="J39">
        <v>4.1000000201165676E-3</v>
      </c>
      <c r="K39">
        <v>3.9500001817941673E-2</v>
      </c>
      <c r="L39">
        <v>0.29229998588562012</v>
      </c>
      <c r="M39">
        <v>4.8200000077486038E-2</v>
      </c>
      <c r="N39">
        <v>1.8300000578165051E-2</v>
      </c>
      <c r="O39">
        <v>1.0252841891936819</v>
      </c>
      <c r="P39">
        <v>1.098323049741164</v>
      </c>
      <c r="Q39">
        <v>1.1019560782714719</v>
      </c>
      <c r="R39">
        <v>1.102430266550352</v>
      </c>
      <c r="S39">
        <v>1.1030261630720111</v>
      </c>
      <c r="T39">
        <v>1.1061951489707049</v>
      </c>
      <c r="U39">
        <v>1.1062664513074161</v>
      </c>
      <c r="V39">
        <v>1.1062664513074161</v>
      </c>
    </row>
    <row r="40" spans="1:22" ht="15" customHeight="1" x14ac:dyDescent="0.25">
      <c r="A40" s="123"/>
      <c r="B40" s="3">
        <f t="shared" si="3"/>
        <v>34</v>
      </c>
      <c r="C40" s="3" t="s">
        <v>18</v>
      </c>
      <c r="D40" s="3">
        <v>11</v>
      </c>
      <c r="E40" s="5"/>
      <c r="F40" s="5"/>
      <c r="G40">
        <v>7.1000000461935997E-3</v>
      </c>
      <c r="H40">
        <v>0.15489999949932101</v>
      </c>
      <c r="I40">
        <v>2.0899999886751171E-2</v>
      </c>
      <c r="J40">
        <v>2.6799999177455899E-2</v>
      </c>
      <c r="K40">
        <v>5.5700000375509262E-2</v>
      </c>
      <c r="L40">
        <v>0.26550000905990601</v>
      </c>
      <c r="M40">
        <v>9.3999996781349182E-2</v>
      </c>
      <c r="N40">
        <v>4.9199998378753662E-2</v>
      </c>
      <c r="O40">
        <v>0.75721307611279465</v>
      </c>
      <c r="P40">
        <v>0.76557051048536306</v>
      </c>
      <c r="Q40">
        <v>0.76627065448905429</v>
      </c>
      <c r="R40">
        <v>0.77422914349649352</v>
      </c>
      <c r="S40">
        <v>0.78009556920860279</v>
      </c>
      <c r="T40">
        <v>0.78483659490463875</v>
      </c>
      <c r="U40">
        <v>0.7848960817400783</v>
      </c>
      <c r="V40">
        <v>0.7848960817400783</v>
      </c>
    </row>
    <row r="41" spans="1:22" ht="15" customHeight="1" x14ac:dyDescent="0.25">
      <c r="A41" s="123"/>
      <c r="B41" s="3">
        <f t="shared" si="3"/>
        <v>35</v>
      </c>
      <c r="C41" s="3" t="s">
        <v>65</v>
      </c>
      <c r="D41" s="3">
        <v>12.5</v>
      </c>
      <c r="E41" s="5"/>
      <c r="F41" s="5"/>
      <c r="G41">
        <v>1.0099999606609339E-2</v>
      </c>
      <c r="H41">
        <v>0.1519999951124191</v>
      </c>
      <c r="I41">
        <v>2.3600000888109211E-2</v>
      </c>
      <c r="J41">
        <v>2.400000020861626E-2</v>
      </c>
      <c r="K41">
        <v>7.7500000596046448E-2</v>
      </c>
      <c r="L41">
        <v>0.27020001411437988</v>
      </c>
      <c r="M41">
        <v>6.849999725818634E-2</v>
      </c>
      <c r="N41">
        <v>2.3499999195337299E-2</v>
      </c>
      <c r="O41">
        <v>0.74168978057725543</v>
      </c>
      <c r="P41">
        <v>0.76196583333010148</v>
      </c>
      <c r="Q41">
        <v>0.76294106398787176</v>
      </c>
      <c r="R41">
        <v>0.7714228957537077</v>
      </c>
      <c r="S41">
        <v>0.7804332481016778</v>
      </c>
      <c r="T41">
        <v>0.78416031676258846</v>
      </c>
      <c r="U41">
        <v>0.78416296618633752</v>
      </c>
      <c r="V41">
        <v>0.78416296618633752</v>
      </c>
    </row>
    <row r="42" spans="1:22" ht="15" customHeight="1" x14ac:dyDescent="0.25">
      <c r="A42" s="123"/>
      <c r="B42" s="6">
        <f t="shared" si="3"/>
        <v>36</v>
      </c>
      <c r="C42" s="6" t="s">
        <v>40</v>
      </c>
      <c r="D42" s="6">
        <v>9</v>
      </c>
      <c r="E42" s="7"/>
      <c r="F42" s="7"/>
      <c r="G42">
        <v>1.9200000911951069E-2</v>
      </c>
      <c r="H42">
        <v>0.1429000049829483</v>
      </c>
      <c r="I42">
        <v>3.8199998438358307E-2</v>
      </c>
      <c r="J42">
        <v>1.510000042617321E-2</v>
      </c>
      <c r="K42">
        <v>5.2000001072883613E-2</v>
      </c>
      <c r="L42">
        <v>0.27770000696182251</v>
      </c>
      <c r="M42">
        <v>5.9300001710653312E-2</v>
      </c>
      <c r="N42">
        <v>1.7200000584125519E-2</v>
      </c>
      <c r="O42">
        <v>0.90171518836556619</v>
      </c>
      <c r="P42">
        <v>0.90231692193232593</v>
      </c>
      <c r="Q42">
        <v>0.90417833015975568</v>
      </c>
      <c r="R42">
        <v>0.92602727750038938</v>
      </c>
      <c r="S42">
        <v>0.93105597393166417</v>
      </c>
      <c r="T42">
        <v>0.93111827352796506</v>
      </c>
      <c r="U42">
        <v>0.93162021194587297</v>
      </c>
      <c r="V42">
        <v>0.93162021194587297</v>
      </c>
    </row>
    <row r="43" spans="1:22" ht="15" customHeight="1" x14ac:dyDescent="0.25">
      <c r="A43" s="119"/>
      <c r="B43" s="120"/>
      <c r="C43" s="120"/>
      <c r="D43" s="121"/>
      <c r="E43" s="4"/>
      <c r="F43" s="8"/>
      <c r="G43" s="9"/>
      <c r="H43" s="10"/>
      <c r="I43" s="10"/>
      <c r="J43" s="10"/>
      <c r="K43" s="10"/>
      <c r="L43" s="10"/>
      <c r="M43" s="10"/>
      <c r="N43" s="11"/>
    </row>
  </sheetData>
  <mergeCells count="15">
    <mergeCell ref="A43:D43"/>
    <mergeCell ref="A13:D13"/>
    <mergeCell ref="A14:A22"/>
    <mergeCell ref="A23:D23"/>
    <mergeCell ref="A24:A32"/>
    <mergeCell ref="A33:D33"/>
    <mergeCell ref="A34:A42"/>
    <mergeCell ref="O1:V1"/>
    <mergeCell ref="O2:V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50</vt:i4>
      </vt:variant>
    </vt:vector>
  </HeadingPairs>
  <TitlesOfParts>
    <vt:vector size="50" baseType="lpstr">
      <vt:lpstr>Performances</vt:lpstr>
      <vt:lpstr>Normal Intergroupe</vt:lpstr>
      <vt:lpstr>Intergroupe</vt:lpstr>
      <vt:lpstr>Normal Intragroupe</vt:lpstr>
      <vt:lpstr>Intragroupe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quentin</cp:lastModifiedBy>
  <dcterms:created xsi:type="dcterms:W3CDTF">2020-01-09T17:40:28Z</dcterms:created>
  <dcterms:modified xsi:type="dcterms:W3CDTF">2020-01-14T10:21:23Z</dcterms:modified>
</cp:coreProperties>
</file>