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 activeTab="1"/>
  </bookViews>
  <sheets>
    <sheet name="POSICION" sheetId="2" r:id="rId1"/>
    <sheet name="FORMA" sheetId="6" r:id="rId2"/>
  </sheets>
  <externalReferences>
    <externalReference r:id="rId3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1" i="6" l="1"/>
  <c r="O39" i="6"/>
  <c r="T7" i="6"/>
  <c r="O8" i="6"/>
  <c r="T6" i="6"/>
  <c r="T9" i="6"/>
  <c r="T8" i="6"/>
  <c r="T10" i="6"/>
  <c r="U10" i="6"/>
  <c r="T11" i="6"/>
  <c r="U11" i="6"/>
  <c r="N8" i="6"/>
  <c r="P8" i="6"/>
  <c r="O7" i="6"/>
  <c r="N7" i="6"/>
  <c r="P7" i="6"/>
  <c r="O6" i="6"/>
  <c r="N6" i="6"/>
  <c r="P6" i="6"/>
  <c r="O5" i="6"/>
  <c r="N5" i="6"/>
  <c r="P5" i="6"/>
  <c r="O4" i="6"/>
  <c r="N4" i="6"/>
  <c r="P4" i="6"/>
  <c r="O3" i="6"/>
  <c r="N3" i="6"/>
  <c r="P3" i="6"/>
  <c r="O2" i="6"/>
  <c r="Q2" i="6" a="1"/>
  <c r="Q2" i="6"/>
  <c r="Q3" i="6"/>
  <c r="Q4" i="6"/>
  <c r="Q5" i="6"/>
  <c r="Q6" i="6"/>
  <c r="Q7" i="6"/>
  <c r="Q8" i="6"/>
  <c r="N2" i="6"/>
  <c r="P2" i="6"/>
  <c r="N33" i="2"/>
  <c r="N30" i="2"/>
  <c r="N32" i="2"/>
  <c r="N29" i="2"/>
  <c r="N20" i="2"/>
  <c r="N17" i="2"/>
  <c r="N19" i="2"/>
  <c r="N16" i="2"/>
  <c r="N4" i="2"/>
  <c r="N3" i="2"/>
  <c r="N2" i="2"/>
</calcChain>
</file>

<file path=xl/sharedStrings.xml><?xml version="1.0" encoding="utf-8"?>
<sst xmlns="http://schemas.openxmlformats.org/spreadsheetml/2006/main" count="262" uniqueCount="86">
  <si>
    <t>EMPRESA</t>
  </si>
  <si>
    <t>a2000</t>
  </si>
  <si>
    <t>a2001</t>
  </si>
  <si>
    <t>a2002</t>
  </si>
  <si>
    <t>a2003</t>
  </si>
  <si>
    <t>a2004</t>
  </si>
  <si>
    <t>a2005</t>
  </si>
  <si>
    <t>a2006</t>
  </si>
  <si>
    <t>Responsable</t>
  </si>
  <si>
    <t>Tama</t>
  </si>
  <si>
    <t>Antamina</t>
  </si>
  <si>
    <t>Contrata</t>
  </si>
  <si>
    <t>Grande</t>
  </si>
  <si>
    <t>Mediana</t>
  </si>
  <si>
    <t>Pequeña</t>
  </si>
  <si>
    <t>Empresa</t>
  </si>
  <si>
    <t>Volcan</t>
  </si>
  <si>
    <t>Buenaventura</t>
  </si>
  <si>
    <t>Ananea</t>
  </si>
  <si>
    <t>Atacocha</t>
  </si>
  <si>
    <t>Casapalca</t>
  </si>
  <si>
    <t>Chungar</t>
  </si>
  <si>
    <t>Corona</t>
  </si>
  <si>
    <t>Horizonte</t>
  </si>
  <si>
    <t>Poderosa</t>
  </si>
  <si>
    <t>Raura</t>
  </si>
  <si>
    <t>Doe Run</t>
  </si>
  <si>
    <t>CIEM</t>
  </si>
  <si>
    <t>Ares</t>
  </si>
  <si>
    <t>Minera del Centro</t>
  </si>
  <si>
    <t>Huallanca</t>
  </si>
  <si>
    <t>Mineras del Sur</t>
  </si>
  <si>
    <t>Yauliyacu</t>
  </si>
  <si>
    <t>Retamas</t>
  </si>
  <si>
    <t>Milpo</t>
  </si>
  <si>
    <t>Yanacocha</t>
  </si>
  <si>
    <t>Argentum</t>
  </si>
  <si>
    <t>Calpa</t>
  </si>
  <si>
    <t>Shougang</t>
  </si>
  <si>
    <t>Minsur</t>
  </si>
  <si>
    <t>Arirahua</t>
  </si>
  <si>
    <t>Austria Duvaz</t>
  </si>
  <si>
    <t>Quenuales</t>
  </si>
  <si>
    <t>Santa Luisa</t>
  </si>
  <si>
    <t>Caudalosa</t>
  </si>
  <si>
    <t>Huarón</t>
  </si>
  <si>
    <t>San Ignacio de Morococha</t>
  </si>
  <si>
    <t>Pan American Silver</t>
  </si>
  <si>
    <t>accidentes_totales</t>
  </si>
  <si>
    <t>Moda</t>
  </si>
  <si>
    <t>Media</t>
  </si>
  <si>
    <t>Posición</t>
  </si>
  <si>
    <t>ORDENADO</t>
  </si>
  <si>
    <t>CUARTIL1:</t>
  </si>
  <si>
    <t>25% DE LOS VALORES (MAS BAJOS) NO PASAN DE 5</t>
  </si>
  <si>
    <t>CUARTIL3:</t>
  </si>
  <si>
    <t>N=33</t>
  </si>
  <si>
    <t>25% DE LOS VALORES (MAS ALTOS) NO BAJAN DE 13</t>
  </si>
  <si>
    <t>pos=</t>
  </si>
  <si>
    <t>QUINTIL1:</t>
  </si>
  <si>
    <t>QUINTIL4:</t>
  </si>
  <si>
    <t>20% DE LOS VALORES (MAS BAJOS) NO PASAN DE 5</t>
  </si>
  <si>
    <t>20% DE LOS VALORES (MAS ALTOS) NO BAJAN DE 15.2</t>
  </si>
  <si>
    <t>Tabla de Frecuencias de NUMERICO</t>
  </si>
  <si>
    <t>Calcular Minimo</t>
  </si>
  <si>
    <t>Calcula Maximo</t>
  </si>
  <si>
    <t>Calcular N (num elementos)</t>
  </si>
  <si>
    <t>Calcular Rango (max-min)</t>
  </si>
  <si>
    <t xml:space="preserve">Calcular numero de cortes como techo de '1+3.22LOG(N)' </t>
  </si>
  <si>
    <t>Calcular Ancho de intervalo 'rango/corte'</t>
  </si>
  <si>
    <t>Calcular limites superiores (comenzar de maximo)</t>
  </si>
  <si>
    <t>Crear etiquetas con limites</t>
  </si>
  <si>
    <t>Utilizar funcion FREQ  al costado de los maximos</t>
  </si>
  <si>
    <t>crear barras y eliminar espacios entre barras</t>
  </si>
  <si>
    <t>#barra</t>
  </si>
  <si>
    <t>(</t>
  </si>
  <si>
    <t>]</t>
  </si>
  <si>
    <t>etiqueta</t>
  </si>
  <si>
    <t>conteo</t>
  </si>
  <si>
    <t>MEDIDAS DE FORMA</t>
  </si>
  <si>
    <t>Fuente:</t>
  </si>
  <si>
    <t>https://www.uv.es/ceaces/base/descriptiva/curtosis.htm</t>
  </si>
  <si>
    <t>CURTOSIS</t>
  </si>
  <si>
    <t>FUENTE:</t>
  </si>
  <si>
    <t>https://es.quora.com/En-estad%C3%ADstica-descriptiva-hay-alguna-interpretaci%C3%B3n-para-la-distancia-entre-la-mediana-y-el-promedio</t>
  </si>
  <si>
    <t>SIMETRIA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</si>
</sst>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b/>
      <sz val="10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FF0000"/>
      <name val="Arial"/>
    </font>
    <font>
      <b/>
      <sz val="10"/>
      <color rgb="FF00B050"/>
      <name val="Arial"/>
    </font>
    <font>
      <b/>
      <sz val="10"/>
      <color rgb="FFC0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color rgb="FF002060"/>
      <name val="Arial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2" fillId="2" borderId="2" xfId="0" applyFont="1" applyFill="1" applyBorder="1" applyAlignment="1">
      <alignment horizontal="center" vertical="top"/>
    </xf>
    <xf numFmtId="0" fontId="1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8" fillId="3" borderId="0" xfId="0" applyFont="1" applyFill="1" applyAlignment="1">
      <alignment horizontal="center"/>
    </xf>
    <xf numFmtId="0" fontId="9" fillId="0" borderId="0" xfId="0" applyFont="1" applyAlignment="1"/>
    <xf numFmtId="0" fontId="9" fillId="0" borderId="0" xfId="0" applyFont="1"/>
    <xf numFmtId="0" fontId="10" fillId="0" borderId="0" xfId="0" applyFont="1"/>
    <xf numFmtId="0" fontId="5" fillId="0" borderId="0" xfId="0" applyFont="1" applyAlignment="1"/>
    <xf numFmtId="0" fontId="2" fillId="3" borderId="3" xfId="0" applyFont="1" applyFill="1" applyBorder="1"/>
    <xf numFmtId="0" fontId="1" fillId="0" borderId="3" xfId="0" applyFont="1" applyBorder="1"/>
    <xf numFmtId="0" fontId="5" fillId="3" borderId="0" xfId="0" applyFont="1" applyFill="1" applyAlignment="1"/>
    <xf numFmtId="0" fontId="0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13" fillId="6" borderId="0" xfId="0" applyFont="1" applyFill="1" applyAlignment="1"/>
    <xf numFmtId="0" fontId="12" fillId="7" borderId="0" xfId="0" applyFont="1" applyFill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6" fillId="0" borderId="0" xfId="5" applyAlignment="1"/>
    <xf numFmtId="0" fontId="12" fillId="8" borderId="0" xfId="0" applyFont="1" applyFill="1" applyAlignment="1"/>
    <xf numFmtId="0" fontId="5" fillId="8" borderId="0" xfId="0" applyFont="1" applyFill="1" applyAlignment="1"/>
    <xf numFmtId="0" fontId="12" fillId="9" borderId="0" xfId="0" applyFont="1" applyFill="1" applyAlignment="1"/>
    <xf numFmtId="0" fontId="5" fillId="9" borderId="0" xfId="0" applyFont="1" applyFill="1" applyAlignme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¿Que cantidad</a:t>
            </a:r>
            <a:r>
              <a:rPr lang="en-US" baseline="0"/>
              <a:t> de accidentes son mas comunes en las minas?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[1]ACCIDENTES!$S$11:$S$17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[1]ACCIDENTES!$T$11:$T$17</c:f>
              <c:numCache>
                <c:formatCode>General</c:formatCode>
                <c:ptCount val="7"/>
                <c:pt idx="0">
                  <c:v>21.0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2011004592"/>
        <c:axId val="-2009646192"/>
      </c:barChart>
      <c:catAx>
        <c:axId val="-201100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9646192"/>
        <c:crosses val="autoZero"/>
        <c:auto val="1"/>
        <c:lblAlgn val="ctr"/>
        <c:lblOffset val="100"/>
        <c:noMultiLvlLbl val="0"/>
      </c:catAx>
      <c:valAx>
        <c:axId val="-200964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100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gif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12700</xdr:colOff>
      <xdr:row>9</xdr:row>
      <xdr:rowOff>101600</xdr:rowOff>
    </xdr:from>
    <xdr:to>
      <xdr:col>30</xdr:col>
      <xdr:colOff>40132</xdr:colOff>
      <xdr:row>11</xdr:row>
      <xdr:rowOff>139700</xdr:rowOff>
    </xdr:to>
    <xdr:sp macro="" textlink="">
      <xdr:nvSpPr>
        <xdr:cNvPr id="2" name="Down Arrow 1"/>
        <xdr:cNvSpPr/>
      </xdr:nvSpPr>
      <xdr:spPr>
        <a:xfrm>
          <a:off x="14312900" y="2578100"/>
          <a:ext cx="484632" cy="4191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10</xdr:row>
      <xdr:rowOff>0</xdr:rowOff>
    </xdr:from>
    <xdr:to>
      <xdr:col>17</xdr:col>
      <xdr:colOff>660400</xdr:colOff>
      <xdr:row>33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33023</xdr:colOff>
      <xdr:row>35</xdr:row>
      <xdr:rowOff>88900</xdr:rowOff>
    </xdr:from>
    <xdr:to>
      <xdr:col>11</xdr:col>
      <xdr:colOff>673100</xdr:colOff>
      <xdr:row>65</xdr:row>
      <xdr:rowOff>0</xdr:rowOff>
    </xdr:to>
    <xdr:pic>
      <xdr:nvPicPr>
        <xdr:cNvPr id="4" name="Picture 3" descr="esultado de imagen para curtosi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1923" y="6311900"/>
          <a:ext cx="3675377" cy="524510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18</xdr:col>
      <xdr:colOff>0</xdr:colOff>
      <xdr:row>37</xdr:row>
      <xdr:rowOff>0</xdr:rowOff>
    </xdr:from>
    <xdr:to>
      <xdr:col>18</xdr:col>
      <xdr:colOff>304800</xdr:colOff>
      <xdr:row>38</xdr:row>
      <xdr:rowOff>127000</xdr:rowOff>
    </xdr:to>
    <xdr:sp macro="" textlink="">
      <xdr:nvSpPr>
        <xdr:cNvPr id="6171" name="AutoShape 27" descr="http://www.eumed.net/diccionario/img/otros_conceptos/xfisher03.gif.pagespeed.ic.r8pyyVXy4-.webp"/>
        <xdr:cNvSpPr>
          <a:spLocks noChangeAspect="1" noChangeArrowheads="1"/>
        </xdr:cNvSpPr>
      </xdr:nvSpPr>
      <xdr:spPr bwMode="auto">
        <a:xfrm>
          <a:off x="149733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304800</xdr:colOff>
      <xdr:row>40</xdr:row>
      <xdr:rowOff>127000</xdr:rowOff>
    </xdr:to>
    <xdr:sp macro="" textlink="">
      <xdr:nvSpPr>
        <xdr:cNvPr id="6172" name="AutoShape 28" descr="http://www.eumed.net/diccionario/img/otros_conceptos/xfisher03.gif.pagespeed.ic.r8pyyVXy4-.webp"/>
        <xdr:cNvSpPr>
          <a:spLocks noChangeAspect="1" noChangeArrowheads="1"/>
        </xdr:cNvSpPr>
      </xdr:nvSpPr>
      <xdr:spPr bwMode="auto">
        <a:xfrm>
          <a:off x="1497330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304800</xdr:colOff>
      <xdr:row>43</xdr:row>
      <xdr:rowOff>127000</xdr:rowOff>
    </xdr:to>
    <xdr:sp macro="" textlink="">
      <xdr:nvSpPr>
        <xdr:cNvPr id="6173" name="AutoShape 29" descr="http://www.eumed.net/diccionario/img/otros_conceptos/xfisher03.gif.pagespeed.ic.r8pyyVXy4-.webp"/>
        <xdr:cNvSpPr>
          <a:spLocks noChangeAspect="1" noChangeArrowheads="1"/>
        </xdr:cNvSpPr>
      </xdr:nvSpPr>
      <xdr:spPr bwMode="auto">
        <a:xfrm>
          <a:off x="149733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17</xdr:col>
      <xdr:colOff>63500</xdr:colOff>
      <xdr:row>37</xdr:row>
      <xdr:rowOff>50799</xdr:rowOff>
    </xdr:from>
    <xdr:to>
      <xdr:col>21</xdr:col>
      <xdr:colOff>165100</xdr:colOff>
      <xdr:row>49</xdr:row>
      <xdr:rowOff>109712</xdr:rowOff>
    </xdr:to>
    <xdr:pic>
      <xdr:nvPicPr>
        <xdr:cNvPr id="9" name="Picture 8" descr="https://qph.fs.quoracdn.net/main-qimg-cbfb1e32a816e5e9d3b122b0c3dc02f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1300" y="6629399"/>
          <a:ext cx="6172200" cy="2192513"/>
        </a:xfrm>
        <a:prstGeom prst="rect">
          <a:avLst/>
        </a:prstGeom>
        <a:solidFill>
          <a:schemeClr val="bg2">
            <a:lumMod val="75000"/>
          </a:schemeClr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cts_graf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ERALES"/>
      <sheetName val="ACCIDENTES"/>
    </sheetNames>
    <sheetDataSet>
      <sheetData sheetId="0"/>
      <sheetData sheetId="1">
        <row r="11">
          <cell r="S11" t="str">
            <v>4.97-10.26</v>
          </cell>
          <cell r="T11">
            <v>21</v>
          </cell>
        </row>
        <row r="12">
          <cell r="S12" t="str">
            <v>10.26-15.55</v>
          </cell>
          <cell r="T12">
            <v>5</v>
          </cell>
        </row>
        <row r="13">
          <cell r="S13" t="str">
            <v>15.55-20.84</v>
          </cell>
          <cell r="T13">
            <v>5</v>
          </cell>
        </row>
        <row r="14">
          <cell r="S14" t="str">
            <v>20.84-26.13</v>
          </cell>
          <cell r="T14">
            <v>1</v>
          </cell>
        </row>
        <row r="15">
          <cell r="S15" t="str">
            <v>26.13-31.42</v>
          </cell>
          <cell r="T15">
            <v>0</v>
          </cell>
        </row>
        <row r="16">
          <cell r="S16" t="str">
            <v>31.42-36.71</v>
          </cell>
          <cell r="T16">
            <v>0</v>
          </cell>
        </row>
        <row r="17">
          <cell r="S17" t="str">
            <v>36.71-42</v>
          </cell>
          <cell r="T1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v.es/ceaces/base/descriptiva/curtosis.htm" TargetMode="External"/><Relationship Id="rId2" Type="http://schemas.openxmlformats.org/officeDocument/2006/relationships/hyperlink" Target="https://es.quora.com/En-estad%C3%ADstica-descriptiva-hay-alguna-interpretaci%C3%B3n-para-la-distancia-entre-la-mediana-y-el-promedio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U998"/>
  <sheetViews>
    <sheetView workbookViewId="0">
      <pane ySplit="1" topLeftCell="A2" activePane="bottomLeft" state="frozen"/>
      <selection pane="bottomLeft" activeCell="K1" sqref="A1:K1048576"/>
    </sheetView>
  </sheetViews>
  <sheetFormatPr baseColWidth="10" defaultColWidth="14.5" defaultRowHeight="15.75" customHeight="1" x14ac:dyDescent="0.15"/>
  <cols>
    <col min="1" max="1" width="41.33203125" customWidth="1"/>
    <col min="2" max="8" width="6.1640625" bestFit="1" customWidth="1"/>
    <col min="9" max="9" width="13" customWidth="1"/>
    <col min="10" max="10" width="9.33203125" customWidth="1"/>
    <col min="11" max="11" width="17.5" bestFit="1" customWidth="1"/>
    <col min="12" max="12" width="4.83203125" customWidth="1"/>
    <col min="13" max="13" width="9.6640625" bestFit="1" customWidth="1"/>
    <col min="14" max="14" width="8" customWidth="1"/>
    <col min="15" max="47" width="3" style="19" customWidth="1"/>
  </cols>
  <sheetData>
    <row r="1" spans="1:4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5" t="s">
        <v>9</v>
      </c>
      <c r="K1" s="11" t="s">
        <v>48</v>
      </c>
    </row>
    <row r="2" spans="1:47" ht="15.75" customHeight="1" x14ac:dyDescent="0.15">
      <c r="A2" s="10" t="s">
        <v>18</v>
      </c>
      <c r="B2" s="7">
        <v>0</v>
      </c>
      <c r="C2" s="8">
        <v>2</v>
      </c>
      <c r="D2" s="7">
        <v>8</v>
      </c>
      <c r="E2" s="7">
        <v>0</v>
      </c>
      <c r="F2" s="7">
        <v>1</v>
      </c>
      <c r="G2" s="7">
        <v>5</v>
      </c>
      <c r="H2" s="7">
        <v>4</v>
      </c>
      <c r="I2" s="7" t="s">
        <v>11</v>
      </c>
      <c r="J2" s="7" t="s">
        <v>14</v>
      </c>
      <c r="K2" s="4">
        <v>20</v>
      </c>
      <c r="M2" s="16" t="s">
        <v>49</v>
      </c>
      <c r="N2" s="17">
        <f>MODE(K2:K34)</f>
        <v>5</v>
      </c>
    </row>
    <row r="3" spans="1:47" ht="15.75" customHeight="1" x14ac:dyDescent="0.15">
      <c r="A3" s="10" t="s">
        <v>10</v>
      </c>
      <c r="B3" s="7">
        <v>1</v>
      </c>
      <c r="C3" s="8">
        <v>0</v>
      </c>
      <c r="D3" s="7">
        <v>1</v>
      </c>
      <c r="E3" s="7">
        <v>1</v>
      </c>
      <c r="F3" s="7">
        <v>2</v>
      </c>
      <c r="G3" s="7">
        <v>0</v>
      </c>
      <c r="H3" s="7">
        <v>0</v>
      </c>
      <c r="I3" s="7" t="s">
        <v>15</v>
      </c>
      <c r="J3" s="7" t="s">
        <v>12</v>
      </c>
      <c r="K3" s="4">
        <v>5</v>
      </c>
      <c r="M3" s="16" t="s">
        <v>13</v>
      </c>
      <c r="N3" s="17">
        <f>MEDIAN(K2:K34)</f>
        <v>8</v>
      </c>
    </row>
    <row r="4" spans="1:47" ht="15.75" customHeight="1" x14ac:dyDescent="0.15">
      <c r="A4" s="10" t="s">
        <v>28</v>
      </c>
      <c r="B4" s="9">
        <v>2</v>
      </c>
      <c r="C4" s="8">
        <v>1</v>
      </c>
      <c r="D4" s="7">
        <v>3</v>
      </c>
      <c r="E4" s="7">
        <v>0</v>
      </c>
      <c r="F4" s="7">
        <v>1</v>
      </c>
      <c r="G4" s="7">
        <v>0</v>
      </c>
      <c r="H4" s="7">
        <v>3</v>
      </c>
      <c r="I4" s="7" t="s">
        <v>15</v>
      </c>
      <c r="J4" s="7" t="s">
        <v>13</v>
      </c>
      <c r="K4" s="4">
        <v>10</v>
      </c>
      <c r="M4" s="16" t="s">
        <v>50</v>
      </c>
      <c r="N4" s="17">
        <f>AVERAGE(K2:K34)</f>
        <v>10.757575757575758</v>
      </c>
    </row>
    <row r="5" spans="1:47" ht="15.75" customHeight="1" x14ac:dyDescent="0.15">
      <c r="A5" s="10" t="s">
        <v>36</v>
      </c>
      <c r="B5" s="7">
        <v>0</v>
      </c>
      <c r="C5" s="8">
        <v>0</v>
      </c>
      <c r="D5" s="7">
        <v>0</v>
      </c>
      <c r="E5" s="7">
        <v>0</v>
      </c>
      <c r="F5" s="7">
        <v>3</v>
      </c>
      <c r="G5" s="7">
        <v>1</v>
      </c>
      <c r="H5" s="7">
        <v>2</v>
      </c>
      <c r="I5" s="7" t="s">
        <v>11</v>
      </c>
      <c r="J5" s="7" t="s">
        <v>13</v>
      </c>
      <c r="K5" s="4">
        <v>6</v>
      </c>
    </row>
    <row r="6" spans="1:47" ht="15.75" customHeight="1" x14ac:dyDescent="0.15">
      <c r="A6" s="10" t="s">
        <v>40</v>
      </c>
      <c r="B6" s="7">
        <v>0</v>
      </c>
      <c r="C6" s="8">
        <v>1</v>
      </c>
      <c r="D6" s="7">
        <v>1</v>
      </c>
      <c r="E6" s="7">
        <v>1</v>
      </c>
      <c r="F6" s="7">
        <v>0</v>
      </c>
      <c r="G6" s="7">
        <v>1</v>
      </c>
      <c r="H6" s="7">
        <v>1</v>
      </c>
      <c r="I6" s="7" t="s">
        <v>11</v>
      </c>
      <c r="J6" s="7" t="s">
        <v>13</v>
      </c>
      <c r="K6" s="4">
        <v>5</v>
      </c>
      <c r="M6" s="18" t="s">
        <v>51</v>
      </c>
    </row>
    <row r="7" spans="1:47" ht="15.75" customHeight="1" x14ac:dyDescent="0.15">
      <c r="A7" s="10" t="s">
        <v>19</v>
      </c>
      <c r="B7" s="7">
        <v>2</v>
      </c>
      <c r="C7" s="8">
        <v>6</v>
      </c>
      <c r="D7" s="7">
        <v>2</v>
      </c>
      <c r="E7" s="7">
        <v>1</v>
      </c>
      <c r="F7" s="7">
        <v>1</v>
      </c>
      <c r="G7" s="7">
        <v>4</v>
      </c>
      <c r="H7" s="7">
        <v>3</v>
      </c>
      <c r="I7" s="7" t="s">
        <v>11</v>
      </c>
      <c r="J7" s="7" t="s">
        <v>13</v>
      </c>
      <c r="K7" s="4">
        <v>19</v>
      </c>
      <c r="M7" s="27"/>
      <c r="N7" s="27"/>
    </row>
    <row r="8" spans="1:47" ht="15.75" customHeight="1" x14ac:dyDescent="0.15">
      <c r="A8" s="10" t="s">
        <v>41</v>
      </c>
      <c r="B8" s="7">
        <v>0</v>
      </c>
      <c r="C8" s="8">
        <v>1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7" t="s">
        <v>11</v>
      </c>
      <c r="J8" s="7" t="s">
        <v>13</v>
      </c>
      <c r="K8" s="4">
        <v>5</v>
      </c>
    </row>
    <row r="9" spans="1:47" ht="15.75" customHeight="1" x14ac:dyDescent="0.15">
      <c r="A9" s="10" t="s">
        <v>17</v>
      </c>
      <c r="B9" s="7">
        <v>2</v>
      </c>
      <c r="C9" s="8">
        <v>3</v>
      </c>
      <c r="D9" s="7">
        <v>4</v>
      </c>
      <c r="E9" s="7">
        <v>3</v>
      </c>
      <c r="F9" s="7">
        <v>1</v>
      </c>
      <c r="G9" s="7">
        <v>7</v>
      </c>
      <c r="H9" s="7">
        <v>3</v>
      </c>
      <c r="I9" s="7" t="s">
        <v>11</v>
      </c>
      <c r="J9" s="7" t="s">
        <v>13</v>
      </c>
      <c r="K9" s="4">
        <v>23</v>
      </c>
      <c r="O9" s="20">
        <v>20</v>
      </c>
      <c r="P9" s="20">
        <v>5</v>
      </c>
      <c r="Q9" s="20">
        <v>10</v>
      </c>
      <c r="R9" s="20">
        <v>6</v>
      </c>
      <c r="S9" s="20">
        <v>5</v>
      </c>
      <c r="T9" s="20">
        <v>19</v>
      </c>
      <c r="U9" s="20">
        <v>5</v>
      </c>
      <c r="V9" s="20">
        <v>23</v>
      </c>
      <c r="W9" s="20">
        <v>6</v>
      </c>
      <c r="X9" s="20">
        <v>16</v>
      </c>
      <c r="Y9" s="20">
        <v>5</v>
      </c>
      <c r="Z9" s="20">
        <v>16</v>
      </c>
      <c r="AA9" s="20">
        <v>10</v>
      </c>
      <c r="AB9" s="20">
        <v>16</v>
      </c>
      <c r="AC9" s="20">
        <v>12</v>
      </c>
      <c r="AD9" s="20">
        <v>13</v>
      </c>
      <c r="AE9" s="20">
        <v>8</v>
      </c>
      <c r="AF9" s="20">
        <v>5</v>
      </c>
      <c r="AG9" s="20">
        <v>7</v>
      </c>
      <c r="AH9" s="20">
        <v>10</v>
      </c>
      <c r="AI9" s="20">
        <v>8</v>
      </c>
      <c r="AJ9" s="20">
        <v>5</v>
      </c>
      <c r="AK9" s="20">
        <v>14</v>
      </c>
      <c r="AL9" s="20">
        <v>13</v>
      </c>
      <c r="AM9" s="20">
        <v>5</v>
      </c>
      <c r="AN9" s="20">
        <v>13</v>
      </c>
      <c r="AO9" s="20">
        <v>7</v>
      </c>
      <c r="AP9" s="20">
        <v>5</v>
      </c>
      <c r="AQ9" s="20">
        <v>5</v>
      </c>
      <c r="AR9" s="20">
        <v>6</v>
      </c>
      <c r="AS9" s="20">
        <v>42</v>
      </c>
      <c r="AT9" s="20">
        <v>7</v>
      </c>
      <c r="AU9" s="20">
        <v>8</v>
      </c>
    </row>
    <row r="10" spans="1:47" ht="15.75" customHeight="1" x14ac:dyDescent="0.15">
      <c r="A10" s="10" t="s">
        <v>37</v>
      </c>
      <c r="B10" s="7">
        <v>0</v>
      </c>
      <c r="C10" s="8">
        <v>0</v>
      </c>
      <c r="D10" s="7">
        <v>5</v>
      </c>
      <c r="E10" s="7">
        <v>1</v>
      </c>
      <c r="F10" s="7">
        <v>0</v>
      </c>
      <c r="G10" s="7">
        <v>0</v>
      </c>
      <c r="H10" s="7">
        <v>0</v>
      </c>
      <c r="I10" s="7" t="s">
        <v>15</v>
      </c>
      <c r="J10" s="7" t="s">
        <v>13</v>
      </c>
      <c r="K10" s="4">
        <v>6</v>
      </c>
    </row>
    <row r="11" spans="1:47" ht="15.75" customHeight="1" x14ac:dyDescent="0.15">
      <c r="A11" s="10" t="s">
        <v>20</v>
      </c>
      <c r="B11" s="7">
        <v>4</v>
      </c>
      <c r="C11" s="8">
        <v>2</v>
      </c>
      <c r="D11" s="7">
        <v>0</v>
      </c>
      <c r="E11" s="7">
        <v>4</v>
      </c>
      <c r="F11" s="7">
        <v>2</v>
      </c>
      <c r="G11" s="7">
        <v>2</v>
      </c>
      <c r="H11" s="7">
        <v>2</v>
      </c>
      <c r="I11" s="7" t="s">
        <v>11</v>
      </c>
      <c r="J11" s="7" t="s">
        <v>13</v>
      </c>
      <c r="K11" s="4">
        <v>16</v>
      </c>
      <c r="AH11" s="21" t="s">
        <v>52</v>
      </c>
    </row>
    <row r="12" spans="1:47" ht="15.75" customHeight="1" x14ac:dyDescent="0.15">
      <c r="A12" s="10" t="s">
        <v>44</v>
      </c>
      <c r="B12" s="7">
        <v>0</v>
      </c>
      <c r="C12" s="8">
        <v>0</v>
      </c>
      <c r="D12" s="7">
        <v>3</v>
      </c>
      <c r="E12" s="7">
        <v>1</v>
      </c>
      <c r="F12" s="7">
        <v>0</v>
      </c>
      <c r="G12" s="7">
        <v>1</v>
      </c>
      <c r="H12" s="7">
        <v>0</v>
      </c>
      <c r="I12" s="7" t="s">
        <v>11</v>
      </c>
      <c r="J12" s="7" t="s">
        <v>13</v>
      </c>
      <c r="K12" s="4">
        <v>5</v>
      </c>
    </row>
    <row r="13" spans="1:47" ht="15.75" customHeight="1" x14ac:dyDescent="0.15">
      <c r="A13" s="10" t="s">
        <v>21</v>
      </c>
      <c r="B13" s="7">
        <v>2</v>
      </c>
      <c r="C13" s="8">
        <v>1</v>
      </c>
      <c r="D13" s="7">
        <v>3</v>
      </c>
      <c r="E13" s="7">
        <v>3</v>
      </c>
      <c r="F13" s="7">
        <v>4</v>
      </c>
      <c r="G13" s="7">
        <v>3</v>
      </c>
      <c r="H13" s="7">
        <v>0</v>
      </c>
      <c r="I13" s="7" t="s">
        <v>11</v>
      </c>
      <c r="J13" s="7" t="s">
        <v>13</v>
      </c>
      <c r="K13" s="4">
        <v>16</v>
      </c>
      <c r="O13" s="23">
        <v>5</v>
      </c>
      <c r="P13" s="23">
        <v>5</v>
      </c>
      <c r="Q13" s="23">
        <v>5</v>
      </c>
      <c r="R13" s="23">
        <v>5</v>
      </c>
      <c r="S13" s="23">
        <v>5</v>
      </c>
      <c r="T13" s="23">
        <v>5</v>
      </c>
      <c r="U13" s="23">
        <v>5</v>
      </c>
      <c r="V13" s="23">
        <v>5</v>
      </c>
      <c r="W13" s="23">
        <v>5</v>
      </c>
      <c r="X13" s="22">
        <v>6</v>
      </c>
      <c r="Y13" s="22">
        <v>6</v>
      </c>
      <c r="Z13" s="22">
        <v>6</v>
      </c>
      <c r="AA13" s="23">
        <v>7</v>
      </c>
      <c r="AB13" s="23">
        <v>7</v>
      </c>
      <c r="AC13" s="23">
        <v>7</v>
      </c>
      <c r="AD13" s="22">
        <v>8</v>
      </c>
      <c r="AE13" s="22">
        <v>8</v>
      </c>
      <c r="AF13" s="22">
        <v>8</v>
      </c>
      <c r="AG13" s="23">
        <v>10</v>
      </c>
      <c r="AH13" s="23">
        <v>10</v>
      </c>
      <c r="AI13" s="23">
        <v>10</v>
      </c>
      <c r="AJ13" s="22">
        <v>12</v>
      </c>
      <c r="AK13" s="23">
        <v>13</v>
      </c>
      <c r="AL13" s="23">
        <v>13</v>
      </c>
      <c r="AM13" s="23">
        <v>13</v>
      </c>
      <c r="AN13" s="22">
        <v>14</v>
      </c>
      <c r="AO13" s="23">
        <v>16</v>
      </c>
      <c r="AP13" s="23">
        <v>16</v>
      </c>
      <c r="AQ13" s="23">
        <v>16</v>
      </c>
      <c r="AR13" s="22">
        <v>19</v>
      </c>
      <c r="AS13" s="23">
        <v>20</v>
      </c>
      <c r="AT13" s="22">
        <v>23</v>
      </c>
      <c r="AU13" s="23">
        <v>42</v>
      </c>
    </row>
    <row r="14" spans="1:47" ht="15.75" customHeight="1" x14ac:dyDescent="0.15">
      <c r="A14" s="10" t="s">
        <v>27</v>
      </c>
      <c r="B14" s="7">
        <v>0</v>
      </c>
      <c r="C14" s="8">
        <v>0</v>
      </c>
      <c r="D14" s="7">
        <v>1</v>
      </c>
      <c r="E14" s="7">
        <v>1</v>
      </c>
      <c r="F14" s="7">
        <v>2</v>
      </c>
      <c r="G14" s="7">
        <v>2</v>
      </c>
      <c r="H14" s="7">
        <v>4</v>
      </c>
      <c r="I14" s="7" t="s">
        <v>11</v>
      </c>
      <c r="J14" s="7" t="s">
        <v>14</v>
      </c>
      <c r="K14" s="4">
        <v>10</v>
      </c>
      <c r="M14" t="s">
        <v>56</v>
      </c>
      <c r="O14" s="25">
        <v>1</v>
      </c>
      <c r="P14" s="25">
        <v>2</v>
      </c>
      <c r="Q14" s="25">
        <v>3</v>
      </c>
      <c r="R14" s="25">
        <v>4</v>
      </c>
      <c r="S14" s="25">
        <v>5</v>
      </c>
      <c r="T14" s="25">
        <v>6</v>
      </c>
      <c r="U14" s="25">
        <v>7</v>
      </c>
      <c r="V14" s="25">
        <v>8</v>
      </c>
      <c r="W14" s="25">
        <v>9</v>
      </c>
      <c r="X14" s="19">
        <v>10</v>
      </c>
      <c r="Y14" s="19">
        <v>11</v>
      </c>
      <c r="Z14" s="19">
        <v>12</v>
      </c>
      <c r="AA14" s="19">
        <v>13</v>
      </c>
      <c r="AB14" s="19">
        <v>14</v>
      </c>
      <c r="AC14" s="19">
        <v>15</v>
      </c>
      <c r="AD14" s="19">
        <v>16</v>
      </c>
      <c r="AE14" s="19">
        <v>17</v>
      </c>
      <c r="AF14" s="19">
        <v>18</v>
      </c>
      <c r="AG14" s="19">
        <v>19</v>
      </c>
      <c r="AH14" s="19">
        <v>20</v>
      </c>
      <c r="AI14" s="19">
        <v>21</v>
      </c>
      <c r="AJ14" s="19">
        <v>22</v>
      </c>
      <c r="AK14" s="19">
        <v>23</v>
      </c>
      <c r="AL14" s="19">
        <v>24</v>
      </c>
      <c r="AM14" s="26">
        <v>25</v>
      </c>
      <c r="AN14" s="26">
        <v>26</v>
      </c>
      <c r="AO14" s="26">
        <v>27</v>
      </c>
      <c r="AP14" s="26">
        <v>28</v>
      </c>
      <c r="AQ14" s="26">
        <v>29</v>
      </c>
      <c r="AR14" s="26">
        <v>30</v>
      </c>
      <c r="AS14" s="26">
        <v>31</v>
      </c>
      <c r="AT14" s="26">
        <v>32</v>
      </c>
      <c r="AU14" s="26">
        <v>33</v>
      </c>
    </row>
    <row r="15" spans="1:47" ht="15.75" customHeight="1" x14ac:dyDescent="0.15">
      <c r="A15" s="10" t="s">
        <v>22</v>
      </c>
      <c r="B15" s="7">
        <v>1</v>
      </c>
      <c r="C15" s="8">
        <v>3</v>
      </c>
      <c r="D15" s="7">
        <v>3</v>
      </c>
      <c r="E15" s="7">
        <v>4</v>
      </c>
      <c r="F15" s="7">
        <v>3</v>
      </c>
      <c r="G15" s="7">
        <v>2</v>
      </c>
      <c r="H15" s="7">
        <v>0</v>
      </c>
      <c r="I15" s="7" t="s">
        <v>11</v>
      </c>
      <c r="J15" s="7" t="s">
        <v>13</v>
      </c>
      <c r="K15" s="4">
        <v>16</v>
      </c>
    </row>
    <row r="16" spans="1:47" ht="15.75" customHeight="1" x14ac:dyDescent="0.15">
      <c r="A16" s="10" t="s">
        <v>26</v>
      </c>
      <c r="B16" s="7">
        <v>4</v>
      </c>
      <c r="C16" s="8">
        <v>1</v>
      </c>
      <c r="D16" s="7">
        <v>1</v>
      </c>
      <c r="E16" s="7">
        <v>1</v>
      </c>
      <c r="F16" s="7">
        <v>1</v>
      </c>
      <c r="G16" s="7">
        <v>2</v>
      </c>
      <c r="H16" s="7">
        <v>2</v>
      </c>
      <c r="I16" s="7" t="s">
        <v>11</v>
      </c>
      <c r="J16" s="7" t="s">
        <v>12</v>
      </c>
      <c r="K16" s="4">
        <v>12</v>
      </c>
      <c r="M16" s="25" t="s">
        <v>53</v>
      </c>
      <c r="N16">
        <f>QUARTILE(O13:AU13,1)</f>
        <v>5</v>
      </c>
      <c r="P16" s="24" t="s">
        <v>54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</row>
    <row r="17" spans="1:47" ht="15.75" customHeight="1" x14ac:dyDescent="0.15">
      <c r="A17" s="10" t="s">
        <v>23</v>
      </c>
      <c r="B17" s="7">
        <v>2</v>
      </c>
      <c r="C17" s="8">
        <v>1</v>
      </c>
      <c r="D17" s="7">
        <v>1</v>
      </c>
      <c r="E17" s="7">
        <v>3</v>
      </c>
      <c r="F17" s="7">
        <v>3</v>
      </c>
      <c r="G17" s="7">
        <v>2</v>
      </c>
      <c r="H17" s="7">
        <v>1</v>
      </c>
      <c r="I17" s="7" t="s">
        <v>11</v>
      </c>
      <c r="J17" s="7" t="s">
        <v>13</v>
      </c>
      <c r="K17" s="4">
        <v>13</v>
      </c>
      <c r="M17" t="s">
        <v>58</v>
      </c>
      <c r="N17" s="27">
        <f>33/4</f>
        <v>8.25</v>
      </c>
    </row>
    <row r="18" spans="1:47" ht="15.75" customHeight="1" x14ac:dyDescent="0.15">
      <c r="A18" s="10" t="s">
        <v>30</v>
      </c>
      <c r="B18" s="7">
        <v>0</v>
      </c>
      <c r="C18" s="8">
        <v>0</v>
      </c>
      <c r="D18" s="7">
        <v>3</v>
      </c>
      <c r="E18" s="7">
        <v>1</v>
      </c>
      <c r="F18" s="7">
        <v>1</v>
      </c>
      <c r="G18" s="7">
        <v>1</v>
      </c>
      <c r="H18" s="7">
        <v>2</v>
      </c>
      <c r="I18" s="7" t="s">
        <v>11</v>
      </c>
      <c r="J18" s="7" t="s">
        <v>13</v>
      </c>
      <c r="K18" s="4">
        <v>8</v>
      </c>
      <c r="M18" s="15"/>
    </row>
    <row r="19" spans="1:47" ht="15.75" customHeight="1" x14ac:dyDescent="0.15">
      <c r="A19" s="10" t="s">
        <v>45</v>
      </c>
      <c r="B19" s="7">
        <v>0</v>
      </c>
      <c r="C19" s="8">
        <v>1</v>
      </c>
      <c r="D19" s="7">
        <v>1</v>
      </c>
      <c r="E19" s="7">
        <v>0</v>
      </c>
      <c r="F19" s="7">
        <v>2</v>
      </c>
      <c r="G19" s="7">
        <v>1</v>
      </c>
      <c r="H19" s="7">
        <v>0</v>
      </c>
      <c r="I19" s="7" t="s">
        <v>11</v>
      </c>
      <c r="J19" s="7" t="s">
        <v>13</v>
      </c>
      <c r="K19" s="4">
        <v>5</v>
      </c>
      <c r="M19" s="26" t="s">
        <v>55</v>
      </c>
      <c r="N19">
        <f>QUARTILE(O13:AU13,3)</f>
        <v>13</v>
      </c>
      <c r="P19" s="24" t="s">
        <v>57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</row>
    <row r="20" spans="1:47" ht="15.75" customHeight="1" x14ac:dyDescent="0.15">
      <c r="A20" s="10" t="s">
        <v>34</v>
      </c>
      <c r="B20" s="7">
        <v>1</v>
      </c>
      <c r="C20" s="8">
        <v>2</v>
      </c>
      <c r="D20" s="7">
        <v>0</v>
      </c>
      <c r="E20" s="7">
        <v>1</v>
      </c>
      <c r="F20" s="7">
        <v>0</v>
      </c>
      <c r="G20" s="7">
        <v>2</v>
      </c>
      <c r="H20" s="7">
        <v>1</v>
      </c>
      <c r="I20" s="7" t="s">
        <v>11</v>
      </c>
      <c r="J20" s="7" t="s">
        <v>13</v>
      </c>
      <c r="K20" s="4">
        <v>7</v>
      </c>
      <c r="M20" t="s">
        <v>58</v>
      </c>
      <c r="N20" s="27">
        <f>33*(3/4)</f>
        <v>24.75</v>
      </c>
    </row>
    <row r="21" spans="1:47" ht="15.75" customHeight="1" x14ac:dyDescent="0.15">
      <c r="A21" s="10" t="s">
        <v>29</v>
      </c>
      <c r="B21" s="7">
        <v>6</v>
      </c>
      <c r="C21" s="8">
        <v>4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 t="s">
        <v>11</v>
      </c>
      <c r="J21" s="7" t="s">
        <v>13</v>
      </c>
      <c r="K21" s="4">
        <v>10</v>
      </c>
    </row>
    <row r="22" spans="1:47" ht="15.75" customHeight="1" x14ac:dyDescent="0.15">
      <c r="A22" s="10" t="s">
        <v>31</v>
      </c>
      <c r="B22" s="7">
        <v>1</v>
      </c>
      <c r="C22" s="8">
        <v>2</v>
      </c>
      <c r="D22" s="7">
        <v>1</v>
      </c>
      <c r="E22" s="7">
        <v>0</v>
      </c>
      <c r="F22" s="7">
        <v>3</v>
      </c>
      <c r="G22" s="7">
        <v>0</v>
      </c>
      <c r="H22" s="7">
        <v>1</v>
      </c>
      <c r="I22" s="7" t="s">
        <v>11</v>
      </c>
      <c r="J22" s="7" t="s">
        <v>13</v>
      </c>
      <c r="K22" s="4">
        <v>8</v>
      </c>
    </row>
    <row r="23" spans="1:47" ht="15.75" customHeight="1" x14ac:dyDescent="0.15">
      <c r="A23" s="10" t="s">
        <v>39</v>
      </c>
      <c r="B23" s="7">
        <v>1</v>
      </c>
      <c r="C23" s="8">
        <v>0</v>
      </c>
      <c r="D23" s="7">
        <v>0</v>
      </c>
      <c r="E23" s="7">
        <v>0</v>
      </c>
      <c r="F23" s="7">
        <v>0</v>
      </c>
      <c r="G23" s="7">
        <v>2</v>
      </c>
      <c r="H23" s="7">
        <v>2</v>
      </c>
      <c r="I23" s="7" t="s">
        <v>11</v>
      </c>
      <c r="J23" s="7" t="s">
        <v>12</v>
      </c>
      <c r="K23" s="4">
        <v>5</v>
      </c>
    </row>
    <row r="24" spans="1:47" ht="15.75" customHeight="1" x14ac:dyDescent="0.15">
      <c r="A24" s="10" t="s">
        <v>47</v>
      </c>
      <c r="B24" s="7">
        <v>3</v>
      </c>
      <c r="C24" s="8">
        <v>0</v>
      </c>
      <c r="D24" s="7">
        <v>3</v>
      </c>
      <c r="E24" s="7">
        <v>2</v>
      </c>
      <c r="F24" s="7">
        <v>1</v>
      </c>
      <c r="G24" s="7">
        <v>3</v>
      </c>
      <c r="H24" s="7">
        <v>2</v>
      </c>
      <c r="I24" s="7" t="s">
        <v>15</v>
      </c>
      <c r="J24" s="7" t="s">
        <v>13</v>
      </c>
      <c r="K24" s="4">
        <v>14</v>
      </c>
    </row>
    <row r="25" spans="1:47" ht="15.75" customHeight="1" x14ac:dyDescent="0.15">
      <c r="A25" s="10" t="s">
        <v>24</v>
      </c>
      <c r="B25" s="7">
        <v>0</v>
      </c>
      <c r="C25" s="8">
        <v>2</v>
      </c>
      <c r="D25" s="7">
        <v>2</v>
      </c>
      <c r="E25" s="7">
        <v>6</v>
      </c>
      <c r="F25" s="7">
        <v>2</v>
      </c>
      <c r="G25" s="7">
        <v>0</v>
      </c>
      <c r="H25" s="7">
        <v>1</v>
      </c>
      <c r="I25" s="7" t="s">
        <v>15</v>
      </c>
      <c r="J25" s="7" t="s">
        <v>13</v>
      </c>
      <c r="K25" s="4">
        <v>13</v>
      </c>
      <c r="O25" s="23">
        <v>5</v>
      </c>
      <c r="P25" s="23">
        <v>5</v>
      </c>
      <c r="Q25" s="23">
        <v>5</v>
      </c>
      <c r="R25" s="23">
        <v>5</v>
      </c>
      <c r="S25" s="23">
        <v>5</v>
      </c>
      <c r="T25" s="23">
        <v>5</v>
      </c>
      <c r="U25" s="23">
        <v>5</v>
      </c>
      <c r="V25" s="23">
        <v>5</v>
      </c>
      <c r="W25" s="23">
        <v>5</v>
      </c>
      <c r="X25" s="22">
        <v>6</v>
      </c>
      <c r="Y25" s="22">
        <v>6</v>
      </c>
      <c r="Z25" s="22">
        <v>6</v>
      </c>
      <c r="AA25" s="23">
        <v>7</v>
      </c>
      <c r="AB25" s="23">
        <v>7</v>
      </c>
      <c r="AC25" s="23">
        <v>7</v>
      </c>
      <c r="AD25" s="22">
        <v>8</v>
      </c>
      <c r="AE25" s="22">
        <v>8</v>
      </c>
      <c r="AF25" s="22">
        <v>8</v>
      </c>
      <c r="AG25" s="23">
        <v>10</v>
      </c>
      <c r="AH25" s="23">
        <v>10</v>
      </c>
      <c r="AI25" s="23">
        <v>10</v>
      </c>
      <c r="AJ25" s="22">
        <v>12</v>
      </c>
      <c r="AK25" s="23">
        <v>13</v>
      </c>
      <c r="AL25" s="23">
        <v>13</v>
      </c>
      <c r="AM25" s="23">
        <v>13</v>
      </c>
      <c r="AN25" s="22">
        <v>14</v>
      </c>
      <c r="AO25" s="23">
        <v>16</v>
      </c>
      <c r="AP25" s="23">
        <v>16</v>
      </c>
      <c r="AQ25" s="23">
        <v>16</v>
      </c>
      <c r="AR25" s="22">
        <v>19</v>
      </c>
      <c r="AS25" s="23">
        <v>20</v>
      </c>
      <c r="AT25" s="22">
        <v>23</v>
      </c>
      <c r="AU25" s="23">
        <v>42</v>
      </c>
    </row>
    <row r="26" spans="1:47" ht="15.75" customHeight="1" x14ac:dyDescent="0.15">
      <c r="A26" s="10" t="s">
        <v>42</v>
      </c>
      <c r="B26" s="7">
        <v>0</v>
      </c>
      <c r="C26" s="8">
        <v>0</v>
      </c>
      <c r="D26" s="7">
        <v>0</v>
      </c>
      <c r="E26" s="7">
        <v>1</v>
      </c>
      <c r="F26" s="7">
        <v>1</v>
      </c>
      <c r="G26" s="7">
        <v>2</v>
      </c>
      <c r="H26" s="7">
        <v>1</v>
      </c>
      <c r="I26" s="7" t="s">
        <v>11</v>
      </c>
      <c r="J26" s="7" t="s">
        <v>13</v>
      </c>
      <c r="K26" s="4">
        <v>5</v>
      </c>
      <c r="O26" s="25">
        <v>1</v>
      </c>
      <c r="P26" s="25">
        <v>2</v>
      </c>
      <c r="Q26" s="25">
        <v>3</v>
      </c>
      <c r="R26" s="25">
        <v>4</v>
      </c>
      <c r="S26" s="25">
        <v>5</v>
      </c>
      <c r="T26" s="25">
        <v>6</v>
      </c>
      <c r="U26" s="25">
        <v>7</v>
      </c>
      <c r="V26" s="19">
        <v>8</v>
      </c>
      <c r="W26" s="19">
        <v>9</v>
      </c>
      <c r="X26" s="19">
        <v>10</v>
      </c>
      <c r="Y26" s="19">
        <v>11</v>
      </c>
      <c r="Z26" s="19">
        <v>12</v>
      </c>
      <c r="AA26" s="19">
        <v>13</v>
      </c>
      <c r="AB26" s="19">
        <v>14</v>
      </c>
      <c r="AC26" s="19">
        <v>15</v>
      </c>
      <c r="AD26" s="19">
        <v>16</v>
      </c>
      <c r="AE26" s="19">
        <v>17</v>
      </c>
      <c r="AF26" s="19">
        <v>18</v>
      </c>
      <c r="AG26" s="19">
        <v>19</v>
      </c>
      <c r="AH26" s="19">
        <v>20</v>
      </c>
      <c r="AI26" s="19">
        <v>21</v>
      </c>
      <c r="AJ26" s="19">
        <v>22</v>
      </c>
      <c r="AK26" s="19">
        <v>23</v>
      </c>
      <c r="AL26" s="19">
        <v>24</v>
      </c>
      <c r="AM26" s="19">
        <v>25</v>
      </c>
      <c r="AN26" s="19">
        <v>26</v>
      </c>
      <c r="AO26" s="26">
        <v>27</v>
      </c>
      <c r="AP26" s="26">
        <v>28</v>
      </c>
      <c r="AQ26" s="26">
        <v>29</v>
      </c>
      <c r="AR26" s="26">
        <v>30</v>
      </c>
      <c r="AS26" s="26">
        <v>31</v>
      </c>
      <c r="AT26" s="26">
        <v>32</v>
      </c>
      <c r="AU26" s="26">
        <v>33</v>
      </c>
    </row>
    <row r="27" spans="1:47" ht="15.75" customHeight="1" x14ac:dyDescent="0.15">
      <c r="A27" s="10" t="s">
        <v>25</v>
      </c>
      <c r="B27" s="7">
        <v>0</v>
      </c>
      <c r="C27" s="8">
        <v>4</v>
      </c>
      <c r="D27" s="7">
        <v>5</v>
      </c>
      <c r="E27" s="7">
        <v>0</v>
      </c>
      <c r="F27" s="7">
        <v>3</v>
      </c>
      <c r="G27" s="7">
        <v>0</v>
      </c>
      <c r="H27" s="7">
        <v>1</v>
      </c>
      <c r="I27" s="7" t="s">
        <v>11</v>
      </c>
      <c r="J27" s="7" t="s">
        <v>13</v>
      </c>
      <c r="K27" s="4">
        <v>13</v>
      </c>
      <c r="M27" t="s">
        <v>56</v>
      </c>
    </row>
    <row r="28" spans="1:47" ht="15.75" customHeight="1" x14ac:dyDescent="0.15">
      <c r="A28" s="10" t="s">
        <v>33</v>
      </c>
      <c r="B28" s="7">
        <v>1</v>
      </c>
      <c r="C28" s="8">
        <v>1</v>
      </c>
      <c r="D28" s="7">
        <v>1</v>
      </c>
      <c r="E28" s="7">
        <v>0</v>
      </c>
      <c r="F28" s="7">
        <v>0</v>
      </c>
      <c r="G28" s="7">
        <v>1</v>
      </c>
      <c r="H28" s="7">
        <v>3</v>
      </c>
      <c r="I28" s="7" t="s">
        <v>11</v>
      </c>
      <c r="J28" s="7" t="s">
        <v>13</v>
      </c>
      <c r="K28" s="4">
        <v>7</v>
      </c>
    </row>
    <row r="29" spans="1:47" ht="15.75" customHeight="1" x14ac:dyDescent="0.15">
      <c r="A29" s="10" t="s">
        <v>46</v>
      </c>
      <c r="B29" s="7">
        <v>3</v>
      </c>
      <c r="C29" s="8">
        <v>1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  <c r="I29" s="7" t="s">
        <v>15</v>
      </c>
      <c r="J29" s="7" t="s">
        <v>13</v>
      </c>
      <c r="K29" s="4">
        <v>5</v>
      </c>
      <c r="M29" s="25" t="s">
        <v>59</v>
      </c>
      <c r="N29">
        <f>PERCENTILE(O25:AU25,0.2)</f>
        <v>5</v>
      </c>
      <c r="P29" s="24" t="s">
        <v>61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</row>
    <row r="30" spans="1:47" ht="15.75" customHeight="1" x14ac:dyDescent="0.15">
      <c r="A30" s="10" t="s">
        <v>43</v>
      </c>
      <c r="B30" s="7">
        <v>0</v>
      </c>
      <c r="C30" s="8">
        <v>0</v>
      </c>
      <c r="D30" s="7">
        <v>2</v>
      </c>
      <c r="E30" s="7">
        <v>1</v>
      </c>
      <c r="F30" s="7">
        <v>1</v>
      </c>
      <c r="G30" s="7">
        <v>0</v>
      </c>
      <c r="H30" s="7">
        <v>1</v>
      </c>
      <c r="I30" s="7" t="s">
        <v>15</v>
      </c>
      <c r="J30" s="7" t="s">
        <v>13</v>
      </c>
      <c r="K30" s="4">
        <v>5</v>
      </c>
      <c r="M30" t="s">
        <v>58</v>
      </c>
      <c r="N30" s="27">
        <f>33/5</f>
        <v>6.6</v>
      </c>
    </row>
    <row r="31" spans="1:47" ht="15.75" customHeight="1" x14ac:dyDescent="0.15">
      <c r="A31" s="10" t="s">
        <v>38</v>
      </c>
      <c r="B31" s="7">
        <v>1</v>
      </c>
      <c r="C31" s="8">
        <v>1</v>
      </c>
      <c r="D31" s="7">
        <v>2</v>
      </c>
      <c r="E31" s="7">
        <v>2</v>
      </c>
      <c r="F31" s="7">
        <v>0</v>
      </c>
      <c r="G31" s="7">
        <v>0</v>
      </c>
      <c r="H31" s="7">
        <v>0</v>
      </c>
      <c r="I31" s="7" t="s">
        <v>11</v>
      </c>
      <c r="J31" s="7" t="s">
        <v>12</v>
      </c>
      <c r="K31" s="4">
        <v>6</v>
      </c>
      <c r="M31" s="15"/>
    </row>
    <row r="32" spans="1:47" ht="15.75" customHeight="1" x14ac:dyDescent="0.15">
      <c r="A32" s="10" t="s">
        <v>16</v>
      </c>
      <c r="B32" s="7">
        <v>4</v>
      </c>
      <c r="C32" s="8">
        <v>12</v>
      </c>
      <c r="D32" s="7">
        <v>0</v>
      </c>
      <c r="E32" s="7">
        <v>5</v>
      </c>
      <c r="F32" s="7">
        <v>3</v>
      </c>
      <c r="G32" s="7">
        <v>6</v>
      </c>
      <c r="H32" s="7">
        <v>12</v>
      </c>
      <c r="I32" s="7" t="s">
        <v>11</v>
      </c>
      <c r="J32" s="7" t="s">
        <v>12</v>
      </c>
      <c r="K32" s="4">
        <v>42</v>
      </c>
      <c r="M32" s="26" t="s">
        <v>60</v>
      </c>
      <c r="N32">
        <f>PERCENTILE(O25:AU25,0.8)</f>
        <v>15.200000000000003</v>
      </c>
      <c r="P32" s="24" t="s">
        <v>62</v>
      </c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</row>
    <row r="33" spans="1:14" ht="15.75" customHeight="1" x14ac:dyDescent="0.15">
      <c r="A33" s="10" t="s">
        <v>35</v>
      </c>
      <c r="B33" s="7">
        <v>2</v>
      </c>
      <c r="C33" s="8">
        <v>3</v>
      </c>
      <c r="D33" s="7">
        <v>1</v>
      </c>
      <c r="E33" s="7">
        <v>0</v>
      </c>
      <c r="F33" s="7">
        <v>0</v>
      </c>
      <c r="G33" s="7">
        <v>1</v>
      </c>
      <c r="H33" s="7">
        <v>0</v>
      </c>
      <c r="I33" s="7" t="s">
        <v>11</v>
      </c>
      <c r="J33" s="7" t="s">
        <v>12</v>
      </c>
      <c r="K33" s="4">
        <v>7</v>
      </c>
      <c r="M33" t="s">
        <v>58</v>
      </c>
      <c r="N33" s="27">
        <f>33*(4/5)</f>
        <v>26.400000000000002</v>
      </c>
    </row>
    <row r="34" spans="1:14" ht="15.75" customHeight="1" x14ac:dyDescent="0.15">
      <c r="A34" s="10" t="s">
        <v>32</v>
      </c>
      <c r="B34" s="7">
        <v>1</v>
      </c>
      <c r="C34" s="8">
        <v>1</v>
      </c>
      <c r="D34" s="7">
        <v>3</v>
      </c>
      <c r="E34" s="7">
        <v>3</v>
      </c>
      <c r="F34" s="7">
        <v>0</v>
      </c>
      <c r="G34" s="7">
        <v>0</v>
      </c>
      <c r="H34" s="7">
        <v>0</v>
      </c>
      <c r="I34" s="7" t="s">
        <v>11</v>
      </c>
      <c r="J34" s="7" t="s">
        <v>13</v>
      </c>
      <c r="K34" s="4">
        <v>8</v>
      </c>
    </row>
    <row r="35" spans="1:14" ht="15.7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4"/>
    </row>
    <row r="36" spans="1:14" ht="15.75" customHeight="1" x14ac:dyDescent="0.15">
      <c r="A36" s="6"/>
      <c r="B36" s="6"/>
      <c r="C36" s="6"/>
      <c r="D36" s="6"/>
      <c r="E36" s="6"/>
      <c r="F36" s="6"/>
      <c r="G36" s="6"/>
      <c r="H36" s="6"/>
      <c r="I36" s="6"/>
    </row>
    <row r="37" spans="1:14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</row>
    <row r="38" spans="1:14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</row>
    <row r="39" spans="1:14" ht="15.75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4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4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4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4" ht="15.75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4" ht="15.75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4" ht="15.75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4" ht="15.75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4" ht="15.75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4" ht="15.75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5.75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5.75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5.75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5.75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4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4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4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4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4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4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14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ht="14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ht="14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ht="14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ht="14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ht="14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4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4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4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4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4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4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ht="14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4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4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ht="14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4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4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4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4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4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4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4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4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4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4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4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4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4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4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4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4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4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4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4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4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4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ht="14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14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14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14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ht="14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ht="14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ht="14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ht="14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ht="14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ht="14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ht="14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ht="14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ht="14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ht="14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14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ht="14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ht="14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ht="14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ht="14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ht="14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ht="14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ht="14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ht="14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ht="14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ht="14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ht="14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ht="14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ht="14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ht="14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ht="14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ht="14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ht="14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ht="14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ht="14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ht="14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ht="14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ht="14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ht="14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ht="14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ht="14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ht="14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ht="14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ht="14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ht="14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ht="14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ht="14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ht="14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ht="14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ht="14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ht="14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14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ht="14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ht="14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ht="14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ht="14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ht="14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ht="14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ht="14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ht="14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ht="14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ht="14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ht="14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ht="14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ht="14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ht="14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ht="14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ht="14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ht="14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ht="14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ht="14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ht="14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ht="14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ht="14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ht="14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ht="14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ht="14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ht="14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ht="14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ht="14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ht="14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ht="14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ht="14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ht="14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ht="14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ht="14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ht="14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ht="14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ht="14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ht="14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ht="14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ht="14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ht="14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ht="14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ht="14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ht="14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ht="14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ht="14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ht="14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ht="14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ht="14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ht="14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ht="14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ht="14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ht="14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ht="14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ht="14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ht="14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ht="14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ht="14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ht="14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ht="14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ht="14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ht="14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ht="14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ht="14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14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ht="14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ht="14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ht="14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ht="14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ht="14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ht="14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ht="14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ht="14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ht="14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ht="14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ht="14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14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ht="14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ht="14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14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14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14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ht="14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ht="14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ht="14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ht="14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ht="14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ht="14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ht="14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ht="14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ht="14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ht="14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ht="14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ht="14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ht="14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ht="14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ht="14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ht="14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ht="14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ht="14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ht="14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ht="14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ht="14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ht="14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ht="14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ht="14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ht="14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ht="14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ht="14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ht="14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ht="14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ht="14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ht="14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ht="14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ht="14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ht="14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ht="14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ht="14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ht="14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ht="14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ht="14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ht="14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ht="14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ht="14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ht="14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ht="14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ht="14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ht="14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ht="14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ht="14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ht="14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ht="14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ht="14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ht="14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ht="14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ht="14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ht="14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ht="14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ht="14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ht="14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ht="14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ht="14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ht="14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ht="14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ht="14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ht="14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ht="14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ht="14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ht="14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ht="14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ht="14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ht="14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ht="14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ht="14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ht="14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ht="14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ht="14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ht="14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ht="14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ht="14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ht="14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ht="14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ht="14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ht="14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ht="14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ht="14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ht="14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ht="14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ht="14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ht="14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ht="14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ht="14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ht="14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ht="14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ht="14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ht="14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ht="14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ht="14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ht="14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ht="14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ht="14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ht="14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ht="14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ht="14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ht="14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ht="14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ht="14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ht="14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ht="14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ht="14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ht="14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ht="14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ht="14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ht="14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ht="14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ht="14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ht="14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ht="14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ht="14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ht="14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ht="14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ht="14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ht="14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ht="14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ht="14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ht="14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ht="14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ht="14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ht="14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ht="14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ht="14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ht="14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ht="14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ht="14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ht="14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ht="14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ht="14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ht="14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ht="14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ht="14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ht="14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ht="14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ht="14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ht="14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ht="14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ht="14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ht="14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ht="14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ht="14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ht="14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ht="14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ht="14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ht="14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ht="14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ht="14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ht="14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ht="14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ht="14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ht="14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ht="14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ht="14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ht="14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ht="14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ht="14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ht="14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ht="14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ht="14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ht="14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ht="14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ht="14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ht="14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ht="14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ht="14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ht="14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ht="14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ht="14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ht="14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ht="14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ht="14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ht="14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ht="14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ht="14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ht="14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ht="14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ht="14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ht="14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ht="14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ht="14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ht="14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ht="14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ht="14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ht="14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ht="14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ht="14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ht="14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ht="14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ht="14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ht="14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ht="14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ht="14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ht="14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ht="14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ht="14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ht="14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ht="14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ht="14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ht="14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ht="14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ht="14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ht="14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ht="14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ht="14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ht="14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ht="14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ht="14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ht="14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ht="14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ht="14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ht="14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ht="14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ht="14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ht="14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ht="14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ht="14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ht="14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ht="14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ht="14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ht="14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ht="14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ht="14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ht="14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ht="14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ht="14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ht="14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ht="14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ht="14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ht="14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ht="14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ht="14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ht="14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ht="14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ht="14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ht="14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ht="14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ht="14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ht="14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ht="14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ht="14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ht="14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ht="14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ht="14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ht="14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ht="14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ht="14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ht="14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ht="14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ht="14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ht="14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ht="14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ht="14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ht="14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ht="14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ht="14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ht="14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ht="14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ht="14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ht="14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ht="14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ht="14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ht="14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ht="14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ht="14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ht="14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ht="14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ht="14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ht="14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ht="14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ht="14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ht="14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ht="14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ht="14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ht="14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ht="14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ht="14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ht="14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ht="14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ht="14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ht="14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ht="14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ht="14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ht="14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ht="14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ht="14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ht="14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ht="14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ht="14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ht="14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ht="14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ht="14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ht="14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ht="14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ht="14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ht="14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ht="14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ht="14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ht="14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ht="14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ht="14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ht="14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ht="14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ht="14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ht="14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ht="14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ht="14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ht="14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ht="14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ht="14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ht="14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ht="14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ht="14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ht="14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ht="14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ht="14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ht="14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ht="14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ht="14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ht="14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ht="14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ht="14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ht="14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ht="14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ht="14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ht="14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ht="14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ht="14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ht="14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ht="14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ht="14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ht="14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ht="14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ht="14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ht="14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ht="14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ht="14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ht="14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ht="14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ht="14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ht="14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ht="14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ht="14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ht="14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ht="14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ht="14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ht="14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ht="14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ht="14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ht="14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ht="14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ht="14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ht="14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ht="14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ht="14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ht="14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ht="14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ht="14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ht="14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ht="14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ht="14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ht="14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ht="14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ht="14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ht="14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ht="14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ht="14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ht="14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ht="14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ht="14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ht="14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ht="14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ht="14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ht="14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ht="14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ht="14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ht="14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ht="14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ht="14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ht="14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ht="14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ht="14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ht="14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ht="14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ht="14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ht="14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ht="14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ht="14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ht="14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ht="14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ht="14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ht="14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ht="14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ht="14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ht="14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ht="14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ht="14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ht="14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ht="14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ht="14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ht="14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ht="14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ht="14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ht="14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ht="14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ht="14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ht="14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ht="14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ht="14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ht="14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ht="14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ht="14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ht="14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ht="14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ht="14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ht="14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ht="14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ht="14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ht="14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ht="14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ht="14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ht="14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ht="14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ht="14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ht="14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ht="14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ht="14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ht="14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ht="14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ht="14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ht="14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ht="14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ht="14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ht="14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ht="14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ht="14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ht="14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ht="14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ht="14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ht="14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ht="14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ht="14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ht="14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ht="14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ht="14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ht="14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ht="14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ht="14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ht="14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ht="14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ht="14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ht="14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ht="14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ht="14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ht="14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ht="14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ht="14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ht="14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ht="14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ht="14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ht="14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ht="14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ht="14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ht="14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ht="14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ht="14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ht="14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ht="14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ht="14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ht="14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ht="14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ht="14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ht="14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ht="14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ht="14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ht="14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ht="14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ht="14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ht="14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ht="14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ht="14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ht="14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ht="14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ht="14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ht="14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ht="14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ht="14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ht="14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ht="14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ht="14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ht="14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ht="14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ht="14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ht="14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ht="14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ht="14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ht="14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ht="14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ht="14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ht="14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ht="14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ht="14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ht="14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ht="14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ht="14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ht="14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ht="14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ht="14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ht="14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ht="14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ht="14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ht="14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ht="14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ht="14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ht="14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ht="14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ht="14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ht="14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ht="14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ht="14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ht="14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ht="14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ht="14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ht="14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ht="14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ht="14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ht="14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ht="14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ht="14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ht="14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ht="14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ht="14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ht="14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ht="14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ht="14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ht="14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ht="14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ht="14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ht="14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ht="14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ht="14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ht="14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ht="14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ht="14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ht="14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ht="14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ht="14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ht="14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ht="14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ht="14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ht="14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ht="14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ht="14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ht="14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ht="14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ht="14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ht="14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ht="14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ht="14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ht="14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ht="14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ht="14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ht="14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ht="14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ht="14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ht="14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ht="14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ht="14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ht="14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ht="14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ht="14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ht="14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ht="14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ht="14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ht="14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ht="14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ht="14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ht="14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ht="14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ht="14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ht="14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ht="14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ht="14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ht="14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ht="14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ht="14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ht="14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ht="14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ht="14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ht="14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ht="14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ht="14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ht="14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ht="14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ht="14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ht="14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ht="14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ht="14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ht="14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ht="14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ht="14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ht="14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ht="14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ht="14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ht="14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ht="14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ht="14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ht="14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ht="14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ht="14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ht="14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ht="14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ht="14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ht="14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ht="14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ht="14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ht="14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ht="14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ht="14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ht="14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ht="14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ht="14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ht="14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ht="14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ht="14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ht="14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ht="14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ht="14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ht="14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ht="14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ht="14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ht="14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ht="14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ht="14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ht="14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ht="14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ht="14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ht="14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ht="14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ht="14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ht="14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ht="14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ht="14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ht="14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ht="14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ht="14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ht="14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ht="14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ht="14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ht="14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ht="14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ht="14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ht="14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ht="14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ht="14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ht="14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ht="14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ht="14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ht="14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ht="14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ht="14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ht="14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ht="14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ht="14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ht="14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ht="14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ht="14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ht="14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ht="14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ht="14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ht="14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ht="14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ht="14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ht="14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ht="14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ht="14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ht="14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ht="14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ht="14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ht="14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ht="14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ht="14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ht="14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ht="14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ht="14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ht="14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ht="14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ht="14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ht="14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ht="14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ht="14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ht="14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ht="14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ht="14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ht="14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ht="14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ht="14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ht="14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ht="14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ht="14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ht="14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ht="14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ht="14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ht="14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ht="14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ht="14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ht="14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ht="14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ht="14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ht="14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ht="14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ht="14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ht="14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ht="14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ht="14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ht="14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ht="14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ht="14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ht="14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ht="14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ht="14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ht="14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ht="14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ht="14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ht="14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ht="14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ht="14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ht="14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ht="14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ht="14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ht="14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ht="14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ht="14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ht="14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ht="14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ht="14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ht="14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ht="14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ht="14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ht="14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ht="14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ht="14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ht="14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ht="14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ht="14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ht="14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ht="14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ht="14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ht="14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ht="14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ht="14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ht="14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ht="14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ht="14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ht="14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ht="14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ht="14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ht="14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ht="14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</sheetData>
  <sortState columnSort="1" ref="O13:AU13">
    <sortCondition ref="O13:AU13"/>
  </sortState>
  <mergeCells count="4">
    <mergeCell ref="P16:AU16"/>
    <mergeCell ref="P19:AU19"/>
    <mergeCell ref="P29:AU29"/>
    <mergeCell ref="P32:AU32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8"/>
  <sheetViews>
    <sheetView tabSelected="1" topLeftCell="B5" workbookViewId="0">
      <selection activeCell="O45" sqref="O45"/>
    </sheetView>
  </sheetViews>
  <sheetFormatPr baseColWidth="10" defaultRowHeight="13" x14ac:dyDescent="0.15"/>
  <cols>
    <col min="1" max="1" width="41.33203125" customWidth="1"/>
    <col min="2" max="8" width="6.1640625" bestFit="1" customWidth="1"/>
    <col min="9" max="9" width="13" customWidth="1"/>
    <col min="10" max="10" width="9.33203125" customWidth="1"/>
    <col min="11" max="11" width="17.5" bestFit="1" customWidth="1"/>
    <col min="13" max="13" width="5.83203125" bestFit="1" customWidth="1"/>
    <col min="14" max="14" width="12.1640625" bestFit="1" customWidth="1"/>
    <col min="19" max="19" width="47.1640625" bestFit="1" customWidth="1"/>
  </cols>
  <sheetData>
    <row r="1" spans="1:21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5" t="s">
        <v>9</v>
      </c>
      <c r="K1" s="11" t="s">
        <v>48</v>
      </c>
      <c r="M1" s="19" t="s">
        <v>74</v>
      </c>
      <c r="N1" s="29" t="s">
        <v>75</v>
      </c>
      <c r="O1" s="30" t="s">
        <v>76</v>
      </c>
      <c r="P1" s="19" t="s">
        <v>77</v>
      </c>
      <c r="Q1" s="19" t="s">
        <v>78</v>
      </c>
      <c r="R1" s="19"/>
    </row>
    <row r="2" spans="1:21" ht="14" x14ac:dyDescent="0.15">
      <c r="A2" s="10" t="s">
        <v>18</v>
      </c>
      <c r="B2" s="9">
        <v>0</v>
      </c>
      <c r="C2" s="8">
        <v>2</v>
      </c>
      <c r="D2" s="9">
        <v>8</v>
      </c>
      <c r="E2" s="9">
        <v>0</v>
      </c>
      <c r="F2" s="9">
        <v>1</v>
      </c>
      <c r="G2" s="9">
        <v>5</v>
      </c>
      <c r="H2" s="9">
        <v>4</v>
      </c>
      <c r="I2" s="9" t="s">
        <v>11</v>
      </c>
      <c r="J2" s="9" t="s">
        <v>14</v>
      </c>
      <c r="K2" s="4">
        <v>20</v>
      </c>
      <c r="M2" s="28">
        <v>1</v>
      </c>
      <c r="N2" s="17">
        <f>O2-$U$11</f>
        <v>4.9700000000000051</v>
      </c>
      <c r="O2" s="17">
        <f t="shared" ref="O2:O6" si="0">N3</f>
        <v>10.260000000000005</v>
      </c>
      <c r="P2" s="31" t="str">
        <f>ROUND(N2,2)&amp;"-"&amp;O2</f>
        <v>4.97-10.26</v>
      </c>
      <c r="Q2" s="15">
        <f t="array" ref="Q2:Q8">FREQUENCY(K2:K34,O2:O7)</f>
        <v>21</v>
      </c>
      <c r="R2" s="15"/>
    </row>
    <row r="3" spans="1:21" ht="14" x14ac:dyDescent="0.15">
      <c r="A3" s="10" t="s">
        <v>10</v>
      </c>
      <c r="B3" s="9">
        <v>1</v>
      </c>
      <c r="C3" s="8">
        <v>0</v>
      </c>
      <c r="D3" s="9">
        <v>1</v>
      </c>
      <c r="E3" s="9">
        <v>1</v>
      </c>
      <c r="F3" s="9">
        <v>2</v>
      </c>
      <c r="G3" s="9">
        <v>0</v>
      </c>
      <c r="H3" s="9">
        <v>0</v>
      </c>
      <c r="I3" s="9" t="s">
        <v>15</v>
      </c>
      <c r="J3" s="9" t="s">
        <v>12</v>
      </c>
      <c r="K3" s="4">
        <v>5</v>
      </c>
      <c r="M3" s="28">
        <v>2</v>
      </c>
      <c r="N3" s="17">
        <f>O3-$U$11</f>
        <v>10.260000000000005</v>
      </c>
      <c r="O3" s="17">
        <f t="shared" si="0"/>
        <v>15.550000000000004</v>
      </c>
      <c r="P3" s="31" t="str">
        <f t="shared" ref="P3:P8" si="1">ROUND(N3,2)&amp;"-"&amp;O3</f>
        <v>10.26-15.55</v>
      </c>
      <c r="Q3" s="15">
        <v>5</v>
      </c>
      <c r="R3" s="15"/>
    </row>
    <row r="4" spans="1:21" ht="14" x14ac:dyDescent="0.15">
      <c r="A4" s="10" t="s">
        <v>28</v>
      </c>
      <c r="B4" s="9">
        <v>2</v>
      </c>
      <c r="C4" s="8">
        <v>1</v>
      </c>
      <c r="D4" s="9">
        <v>3</v>
      </c>
      <c r="E4" s="9">
        <v>0</v>
      </c>
      <c r="F4" s="9">
        <v>1</v>
      </c>
      <c r="G4" s="9">
        <v>0</v>
      </c>
      <c r="H4" s="9">
        <v>3</v>
      </c>
      <c r="I4" s="9" t="s">
        <v>15</v>
      </c>
      <c r="J4" s="9" t="s">
        <v>13</v>
      </c>
      <c r="K4" s="4">
        <v>10</v>
      </c>
      <c r="M4" s="28">
        <v>3</v>
      </c>
      <c r="N4" s="17">
        <f>O4-$U$11</f>
        <v>15.550000000000004</v>
      </c>
      <c r="O4" s="17">
        <f t="shared" si="0"/>
        <v>20.840000000000003</v>
      </c>
      <c r="P4" s="31" t="str">
        <f t="shared" si="1"/>
        <v>15.55-20.84</v>
      </c>
      <c r="Q4" s="15">
        <v>5</v>
      </c>
      <c r="R4" s="15"/>
    </row>
    <row r="5" spans="1:21" ht="14" x14ac:dyDescent="0.15">
      <c r="A5" s="10" t="s">
        <v>36</v>
      </c>
      <c r="B5" s="9">
        <v>0</v>
      </c>
      <c r="C5" s="8">
        <v>0</v>
      </c>
      <c r="D5" s="9">
        <v>0</v>
      </c>
      <c r="E5" s="9">
        <v>0</v>
      </c>
      <c r="F5" s="9">
        <v>3</v>
      </c>
      <c r="G5" s="9">
        <v>1</v>
      </c>
      <c r="H5" s="9">
        <v>2</v>
      </c>
      <c r="I5" s="9" t="s">
        <v>11</v>
      </c>
      <c r="J5" s="9" t="s">
        <v>13</v>
      </c>
      <c r="K5" s="4">
        <v>6</v>
      </c>
      <c r="M5" s="28">
        <v>4</v>
      </c>
      <c r="N5" s="17">
        <f>O5-$U$11</f>
        <v>20.840000000000003</v>
      </c>
      <c r="O5" s="17">
        <f t="shared" si="0"/>
        <v>26.130000000000003</v>
      </c>
      <c r="P5" s="31" t="str">
        <f t="shared" si="1"/>
        <v>20.84-26.13</v>
      </c>
      <c r="Q5" s="15">
        <v>1</v>
      </c>
      <c r="R5" s="15"/>
      <c r="S5" s="14" t="s">
        <v>63</v>
      </c>
      <c r="T5" s="6"/>
      <c r="U5" s="6"/>
    </row>
    <row r="6" spans="1:21" ht="14" x14ac:dyDescent="0.15">
      <c r="A6" s="10" t="s">
        <v>40</v>
      </c>
      <c r="B6" s="9">
        <v>0</v>
      </c>
      <c r="C6" s="8">
        <v>1</v>
      </c>
      <c r="D6" s="9">
        <v>1</v>
      </c>
      <c r="E6" s="9">
        <v>1</v>
      </c>
      <c r="F6" s="9">
        <v>0</v>
      </c>
      <c r="G6" s="9">
        <v>1</v>
      </c>
      <c r="H6" s="9">
        <v>1</v>
      </c>
      <c r="I6" s="9" t="s">
        <v>11</v>
      </c>
      <c r="J6" s="9" t="s">
        <v>13</v>
      </c>
      <c r="K6" s="4">
        <v>5</v>
      </c>
      <c r="M6" s="28">
        <v>5</v>
      </c>
      <c r="N6" s="17">
        <f>O6-$U$11</f>
        <v>26.130000000000003</v>
      </c>
      <c r="O6" s="17">
        <f t="shared" si="0"/>
        <v>31.42</v>
      </c>
      <c r="P6" s="31" t="str">
        <f t="shared" si="1"/>
        <v>26.13-31.42</v>
      </c>
      <c r="Q6" s="15">
        <v>0</v>
      </c>
      <c r="R6" s="15"/>
      <c r="S6" s="12" t="s">
        <v>64</v>
      </c>
      <c r="T6" s="6">
        <f>MIN(K2:K34)</f>
        <v>5</v>
      </c>
      <c r="U6" s="6"/>
    </row>
    <row r="7" spans="1:21" ht="14" x14ac:dyDescent="0.15">
      <c r="A7" s="10" t="s">
        <v>19</v>
      </c>
      <c r="B7" s="9">
        <v>2</v>
      </c>
      <c r="C7" s="8">
        <v>6</v>
      </c>
      <c r="D7" s="9">
        <v>2</v>
      </c>
      <c r="E7" s="9">
        <v>1</v>
      </c>
      <c r="F7" s="9">
        <v>1</v>
      </c>
      <c r="G7" s="9">
        <v>4</v>
      </c>
      <c r="H7" s="9">
        <v>3</v>
      </c>
      <c r="I7" s="9" t="s">
        <v>11</v>
      </c>
      <c r="J7" s="9" t="s">
        <v>13</v>
      </c>
      <c r="K7" s="4">
        <v>19</v>
      </c>
      <c r="M7" s="28">
        <v>6</v>
      </c>
      <c r="N7" s="17">
        <f>O7-$U$11</f>
        <v>31.42</v>
      </c>
      <c r="O7" s="17">
        <f>N8</f>
        <v>36.71</v>
      </c>
      <c r="P7" s="31" t="str">
        <f t="shared" si="1"/>
        <v>31.42-36.71</v>
      </c>
      <c r="Q7" s="15">
        <v>0</v>
      </c>
      <c r="R7" s="15"/>
      <c r="S7" s="12" t="s">
        <v>65</v>
      </c>
      <c r="T7" s="6">
        <f>MAX(K2:K34)</f>
        <v>42</v>
      </c>
      <c r="U7" s="6"/>
    </row>
    <row r="8" spans="1:21" ht="14" x14ac:dyDescent="0.15">
      <c r="A8" s="10" t="s">
        <v>41</v>
      </c>
      <c r="B8" s="9">
        <v>0</v>
      </c>
      <c r="C8" s="8">
        <v>1</v>
      </c>
      <c r="D8" s="9">
        <v>0</v>
      </c>
      <c r="E8" s="9">
        <v>1</v>
      </c>
      <c r="F8" s="9">
        <v>1</v>
      </c>
      <c r="G8" s="9">
        <v>1</v>
      </c>
      <c r="H8" s="9">
        <v>1</v>
      </c>
      <c r="I8" s="9" t="s">
        <v>11</v>
      </c>
      <c r="J8" s="9" t="s">
        <v>13</v>
      </c>
      <c r="K8" s="4">
        <v>5</v>
      </c>
      <c r="M8" s="28">
        <v>7</v>
      </c>
      <c r="N8" s="17">
        <f>O8-$U$11</f>
        <v>36.71</v>
      </c>
      <c r="O8" s="17">
        <f>T7</f>
        <v>42</v>
      </c>
      <c r="P8" s="31" t="str">
        <f t="shared" si="1"/>
        <v>36.71-42</v>
      </c>
      <c r="Q8" s="15">
        <v>1</v>
      </c>
      <c r="R8" s="15"/>
      <c r="S8" s="13" t="s">
        <v>66</v>
      </c>
      <c r="T8" s="6">
        <f>COUNT(K2:K34)</f>
        <v>33</v>
      </c>
      <c r="U8" s="6"/>
    </row>
    <row r="9" spans="1:21" ht="14" x14ac:dyDescent="0.15">
      <c r="A9" s="10" t="s">
        <v>17</v>
      </c>
      <c r="B9" s="9">
        <v>2</v>
      </c>
      <c r="C9" s="8">
        <v>3</v>
      </c>
      <c r="D9" s="9">
        <v>4</v>
      </c>
      <c r="E9" s="9">
        <v>3</v>
      </c>
      <c r="F9" s="9">
        <v>1</v>
      </c>
      <c r="G9" s="9">
        <v>7</v>
      </c>
      <c r="H9" s="9">
        <v>3</v>
      </c>
      <c r="I9" s="9" t="s">
        <v>11</v>
      </c>
      <c r="J9" s="9" t="s">
        <v>13</v>
      </c>
      <c r="K9" s="4">
        <v>23</v>
      </c>
      <c r="P9" s="6"/>
      <c r="S9" s="13" t="s">
        <v>67</v>
      </c>
      <c r="T9" s="6">
        <f>T7-T6</f>
        <v>37</v>
      </c>
      <c r="U9" s="6"/>
    </row>
    <row r="10" spans="1:21" ht="14" x14ac:dyDescent="0.15">
      <c r="A10" s="10" t="s">
        <v>37</v>
      </c>
      <c r="B10" s="9">
        <v>0</v>
      </c>
      <c r="C10" s="8">
        <v>0</v>
      </c>
      <c r="D10" s="9">
        <v>5</v>
      </c>
      <c r="E10" s="9">
        <v>1</v>
      </c>
      <c r="F10" s="9">
        <v>0</v>
      </c>
      <c r="G10" s="9">
        <v>0</v>
      </c>
      <c r="H10" s="9">
        <v>0</v>
      </c>
      <c r="I10" s="9" t="s">
        <v>15</v>
      </c>
      <c r="J10" s="9" t="s">
        <v>13</v>
      </c>
      <c r="K10" s="4">
        <v>6</v>
      </c>
      <c r="P10" s="6"/>
      <c r="S10" s="13" t="s">
        <v>68</v>
      </c>
      <c r="T10" s="6">
        <f>1+3.322*LOG(T8)</f>
        <v>6.0445033082743427</v>
      </c>
      <c r="U10" s="6">
        <f>ROUNDUP(T10,0)</f>
        <v>7</v>
      </c>
    </row>
    <row r="11" spans="1:21" ht="14" x14ac:dyDescent="0.15">
      <c r="A11" s="10" t="s">
        <v>20</v>
      </c>
      <c r="B11" s="9">
        <v>4</v>
      </c>
      <c r="C11" s="8">
        <v>2</v>
      </c>
      <c r="D11" s="9">
        <v>0</v>
      </c>
      <c r="E11" s="9">
        <v>4</v>
      </c>
      <c r="F11" s="9">
        <v>2</v>
      </c>
      <c r="G11" s="9">
        <v>2</v>
      </c>
      <c r="H11" s="9">
        <v>2</v>
      </c>
      <c r="I11" s="9" t="s">
        <v>11</v>
      </c>
      <c r="J11" s="9" t="s">
        <v>13</v>
      </c>
      <c r="K11" s="4">
        <v>16</v>
      </c>
      <c r="S11" s="13" t="s">
        <v>69</v>
      </c>
      <c r="T11" s="6">
        <f>T9/U10</f>
        <v>5.2857142857142856</v>
      </c>
      <c r="U11" s="6">
        <f>ROUND(T11,2)</f>
        <v>5.29</v>
      </c>
    </row>
    <row r="12" spans="1:21" ht="14" x14ac:dyDescent="0.15">
      <c r="A12" s="10" t="s">
        <v>44</v>
      </c>
      <c r="B12" s="9">
        <v>0</v>
      </c>
      <c r="C12" s="8">
        <v>0</v>
      </c>
      <c r="D12" s="9">
        <v>3</v>
      </c>
      <c r="E12" s="9">
        <v>1</v>
      </c>
      <c r="F12" s="9">
        <v>0</v>
      </c>
      <c r="G12" s="9">
        <v>1</v>
      </c>
      <c r="H12" s="9">
        <v>0</v>
      </c>
      <c r="I12" s="9" t="s">
        <v>11</v>
      </c>
      <c r="J12" s="9" t="s">
        <v>13</v>
      </c>
      <c r="K12" s="4">
        <v>5</v>
      </c>
      <c r="S12" s="13" t="s">
        <v>70</v>
      </c>
    </row>
    <row r="13" spans="1:21" ht="14" x14ac:dyDescent="0.15">
      <c r="A13" s="10" t="s">
        <v>21</v>
      </c>
      <c r="B13" s="9">
        <v>2</v>
      </c>
      <c r="C13" s="8">
        <v>1</v>
      </c>
      <c r="D13" s="9">
        <v>3</v>
      </c>
      <c r="E13" s="9">
        <v>3</v>
      </c>
      <c r="F13" s="9">
        <v>4</v>
      </c>
      <c r="G13" s="9">
        <v>3</v>
      </c>
      <c r="H13" s="9">
        <v>0</v>
      </c>
      <c r="I13" s="9" t="s">
        <v>11</v>
      </c>
      <c r="J13" s="9" t="s">
        <v>13</v>
      </c>
      <c r="K13" s="4">
        <v>16</v>
      </c>
      <c r="S13" s="12" t="s">
        <v>71</v>
      </c>
    </row>
    <row r="14" spans="1:21" ht="14" x14ac:dyDescent="0.15">
      <c r="A14" s="10" t="s">
        <v>27</v>
      </c>
      <c r="B14" s="9">
        <v>0</v>
      </c>
      <c r="C14" s="8">
        <v>0</v>
      </c>
      <c r="D14" s="9">
        <v>1</v>
      </c>
      <c r="E14" s="9">
        <v>1</v>
      </c>
      <c r="F14" s="9">
        <v>2</v>
      </c>
      <c r="G14" s="9">
        <v>2</v>
      </c>
      <c r="H14" s="9">
        <v>4</v>
      </c>
      <c r="I14" s="9" t="s">
        <v>11</v>
      </c>
      <c r="J14" s="9" t="s">
        <v>14</v>
      </c>
      <c r="K14" s="4">
        <v>10</v>
      </c>
      <c r="S14" s="12" t="s">
        <v>72</v>
      </c>
    </row>
    <row r="15" spans="1:21" ht="14" x14ac:dyDescent="0.15">
      <c r="A15" s="10" t="s">
        <v>22</v>
      </c>
      <c r="B15" s="9">
        <v>1</v>
      </c>
      <c r="C15" s="8">
        <v>3</v>
      </c>
      <c r="D15" s="9">
        <v>3</v>
      </c>
      <c r="E15" s="9">
        <v>4</v>
      </c>
      <c r="F15" s="9">
        <v>3</v>
      </c>
      <c r="G15" s="9">
        <v>2</v>
      </c>
      <c r="H15" s="9">
        <v>0</v>
      </c>
      <c r="I15" s="9" t="s">
        <v>11</v>
      </c>
      <c r="J15" s="9" t="s">
        <v>13</v>
      </c>
      <c r="K15" s="4">
        <v>16</v>
      </c>
      <c r="M15" s="6"/>
      <c r="S15" s="13" t="s">
        <v>73</v>
      </c>
    </row>
    <row r="16" spans="1:21" ht="14" x14ac:dyDescent="0.15">
      <c r="A16" s="10" t="s">
        <v>26</v>
      </c>
      <c r="B16" s="9">
        <v>4</v>
      </c>
      <c r="C16" s="8">
        <v>1</v>
      </c>
      <c r="D16" s="9">
        <v>1</v>
      </c>
      <c r="E16" s="9">
        <v>1</v>
      </c>
      <c r="F16" s="9">
        <v>1</v>
      </c>
      <c r="G16" s="9">
        <v>2</v>
      </c>
      <c r="H16" s="9">
        <v>2</v>
      </c>
      <c r="I16" s="9" t="s">
        <v>11</v>
      </c>
      <c r="J16" s="9" t="s">
        <v>12</v>
      </c>
      <c r="K16" s="4">
        <v>12</v>
      </c>
      <c r="M16" s="6"/>
    </row>
    <row r="17" spans="1:16" ht="14" x14ac:dyDescent="0.15">
      <c r="A17" s="10" t="s">
        <v>23</v>
      </c>
      <c r="B17" s="9">
        <v>2</v>
      </c>
      <c r="C17" s="8">
        <v>1</v>
      </c>
      <c r="D17" s="9">
        <v>1</v>
      </c>
      <c r="E17" s="9">
        <v>3</v>
      </c>
      <c r="F17" s="9">
        <v>3</v>
      </c>
      <c r="G17" s="9">
        <v>2</v>
      </c>
      <c r="H17" s="9">
        <v>1</v>
      </c>
      <c r="I17" s="9" t="s">
        <v>11</v>
      </c>
      <c r="J17" s="9" t="s">
        <v>13</v>
      </c>
      <c r="K17" s="4">
        <v>13</v>
      </c>
      <c r="M17" s="6"/>
    </row>
    <row r="18" spans="1:16" ht="14" x14ac:dyDescent="0.15">
      <c r="A18" s="10" t="s">
        <v>30</v>
      </c>
      <c r="B18" s="9">
        <v>0</v>
      </c>
      <c r="C18" s="8">
        <v>0</v>
      </c>
      <c r="D18" s="9">
        <v>3</v>
      </c>
      <c r="E18" s="9">
        <v>1</v>
      </c>
      <c r="F18" s="9">
        <v>1</v>
      </c>
      <c r="G18" s="9">
        <v>1</v>
      </c>
      <c r="H18" s="9">
        <v>2</v>
      </c>
      <c r="I18" s="9" t="s">
        <v>11</v>
      </c>
      <c r="J18" s="9" t="s">
        <v>13</v>
      </c>
      <c r="K18" s="4">
        <v>8</v>
      </c>
      <c r="M18" s="15"/>
      <c r="N18" s="6"/>
      <c r="O18" s="6"/>
      <c r="P18" s="6"/>
    </row>
    <row r="19" spans="1:16" ht="14" x14ac:dyDescent="0.15">
      <c r="A19" s="10" t="s">
        <v>45</v>
      </c>
      <c r="B19" s="9">
        <v>0</v>
      </c>
      <c r="C19" s="8">
        <v>1</v>
      </c>
      <c r="D19" s="9">
        <v>1</v>
      </c>
      <c r="E19" s="9">
        <v>0</v>
      </c>
      <c r="F19" s="9">
        <v>2</v>
      </c>
      <c r="G19" s="9">
        <v>1</v>
      </c>
      <c r="H19" s="9">
        <v>0</v>
      </c>
      <c r="I19" s="9" t="s">
        <v>11</v>
      </c>
      <c r="J19" s="9" t="s">
        <v>13</v>
      </c>
      <c r="K19" s="4">
        <v>5</v>
      </c>
      <c r="M19" s="6"/>
      <c r="N19" s="6"/>
      <c r="O19" s="6"/>
      <c r="P19" s="6"/>
    </row>
    <row r="20" spans="1:16" ht="14" customHeight="1" x14ac:dyDescent="0.15">
      <c r="A20" s="10" t="s">
        <v>34</v>
      </c>
      <c r="B20" s="9">
        <v>1</v>
      </c>
      <c r="C20" s="8">
        <v>2</v>
      </c>
      <c r="D20" s="9">
        <v>0</v>
      </c>
      <c r="E20" s="9">
        <v>1</v>
      </c>
      <c r="F20" s="9">
        <v>0</v>
      </c>
      <c r="G20" s="9">
        <v>2</v>
      </c>
      <c r="H20" s="9">
        <v>1</v>
      </c>
      <c r="I20" s="9" t="s">
        <v>11</v>
      </c>
      <c r="J20" s="9" t="s">
        <v>13</v>
      </c>
      <c r="K20" s="4">
        <v>7</v>
      </c>
      <c r="M20" s="6"/>
      <c r="N20" s="6"/>
      <c r="O20" s="6"/>
      <c r="P20" s="6"/>
    </row>
    <row r="21" spans="1:16" ht="14" customHeight="1" x14ac:dyDescent="0.15">
      <c r="A21" s="10" t="s">
        <v>29</v>
      </c>
      <c r="B21" s="9">
        <v>6</v>
      </c>
      <c r="C21" s="8">
        <v>4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 t="s">
        <v>11</v>
      </c>
      <c r="J21" s="9" t="s">
        <v>13</v>
      </c>
      <c r="K21" s="4">
        <v>10</v>
      </c>
      <c r="M21" s="6"/>
      <c r="N21" s="6"/>
      <c r="O21" s="6"/>
      <c r="P21" s="6"/>
    </row>
    <row r="22" spans="1:16" ht="14" customHeight="1" x14ac:dyDescent="0.15">
      <c r="A22" s="10" t="s">
        <v>31</v>
      </c>
      <c r="B22" s="9">
        <v>1</v>
      </c>
      <c r="C22" s="8">
        <v>2</v>
      </c>
      <c r="D22" s="9">
        <v>1</v>
      </c>
      <c r="E22" s="9">
        <v>0</v>
      </c>
      <c r="F22" s="9">
        <v>3</v>
      </c>
      <c r="G22" s="9">
        <v>0</v>
      </c>
      <c r="H22" s="9">
        <v>1</v>
      </c>
      <c r="I22" s="9" t="s">
        <v>11</v>
      </c>
      <c r="J22" s="9" t="s">
        <v>13</v>
      </c>
      <c r="K22" s="4">
        <v>8</v>
      </c>
      <c r="M22" s="6"/>
      <c r="N22" s="6"/>
      <c r="O22" s="6"/>
      <c r="P22" s="6"/>
    </row>
    <row r="23" spans="1:16" ht="14" customHeight="1" x14ac:dyDescent="0.15">
      <c r="A23" s="10" t="s">
        <v>39</v>
      </c>
      <c r="B23" s="9">
        <v>1</v>
      </c>
      <c r="C23" s="8">
        <v>0</v>
      </c>
      <c r="D23" s="9">
        <v>0</v>
      </c>
      <c r="E23" s="9">
        <v>0</v>
      </c>
      <c r="F23" s="9">
        <v>0</v>
      </c>
      <c r="G23" s="9">
        <v>2</v>
      </c>
      <c r="H23" s="9">
        <v>2</v>
      </c>
      <c r="I23" s="9" t="s">
        <v>11</v>
      </c>
      <c r="J23" s="9" t="s">
        <v>12</v>
      </c>
      <c r="K23" s="4">
        <v>5</v>
      </c>
      <c r="M23" s="6"/>
      <c r="N23" s="6"/>
      <c r="O23" s="6"/>
      <c r="P23" s="6"/>
    </row>
    <row r="24" spans="1:16" ht="14" x14ac:dyDescent="0.15">
      <c r="A24" s="10" t="s">
        <v>47</v>
      </c>
      <c r="B24" s="9">
        <v>3</v>
      </c>
      <c r="C24" s="8">
        <v>0</v>
      </c>
      <c r="D24" s="9">
        <v>3</v>
      </c>
      <c r="E24" s="9">
        <v>2</v>
      </c>
      <c r="F24" s="9">
        <v>1</v>
      </c>
      <c r="G24" s="9">
        <v>3</v>
      </c>
      <c r="H24" s="9">
        <v>2</v>
      </c>
      <c r="I24" s="9" t="s">
        <v>15</v>
      </c>
      <c r="J24" s="9" t="s">
        <v>13</v>
      </c>
      <c r="K24" s="4">
        <v>14</v>
      </c>
      <c r="M24" s="6"/>
      <c r="N24" s="6"/>
      <c r="O24" s="6"/>
      <c r="P24" s="6"/>
    </row>
    <row r="25" spans="1:16" ht="14" x14ac:dyDescent="0.15">
      <c r="A25" s="10" t="s">
        <v>24</v>
      </c>
      <c r="B25" s="9">
        <v>0</v>
      </c>
      <c r="C25" s="8">
        <v>2</v>
      </c>
      <c r="D25" s="9">
        <v>2</v>
      </c>
      <c r="E25" s="9">
        <v>6</v>
      </c>
      <c r="F25" s="9">
        <v>2</v>
      </c>
      <c r="G25" s="9">
        <v>0</v>
      </c>
      <c r="H25" s="9">
        <v>1</v>
      </c>
      <c r="I25" s="9" t="s">
        <v>15</v>
      </c>
      <c r="J25" s="9" t="s">
        <v>13</v>
      </c>
      <c r="K25" s="4">
        <v>13</v>
      </c>
      <c r="M25" s="6"/>
      <c r="N25" s="6"/>
      <c r="O25" s="6"/>
      <c r="P25" s="6"/>
    </row>
    <row r="26" spans="1:16" ht="14" x14ac:dyDescent="0.15">
      <c r="A26" s="10" t="s">
        <v>42</v>
      </c>
      <c r="B26" s="9">
        <v>0</v>
      </c>
      <c r="C26" s="8">
        <v>0</v>
      </c>
      <c r="D26" s="9">
        <v>0</v>
      </c>
      <c r="E26" s="9">
        <v>1</v>
      </c>
      <c r="F26" s="9">
        <v>1</v>
      </c>
      <c r="G26" s="9">
        <v>2</v>
      </c>
      <c r="H26" s="9">
        <v>1</v>
      </c>
      <c r="I26" s="9" t="s">
        <v>11</v>
      </c>
      <c r="J26" s="9" t="s">
        <v>13</v>
      </c>
      <c r="K26" s="4">
        <v>5</v>
      </c>
      <c r="M26" s="6"/>
      <c r="N26" s="6"/>
      <c r="O26" s="6"/>
      <c r="P26" s="6"/>
    </row>
    <row r="27" spans="1:16" ht="14" x14ac:dyDescent="0.15">
      <c r="A27" s="10" t="s">
        <v>25</v>
      </c>
      <c r="B27" s="9">
        <v>0</v>
      </c>
      <c r="C27" s="8">
        <v>4</v>
      </c>
      <c r="D27" s="9">
        <v>5</v>
      </c>
      <c r="E27" s="9">
        <v>0</v>
      </c>
      <c r="F27" s="9">
        <v>3</v>
      </c>
      <c r="G27" s="9">
        <v>0</v>
      </c>
      <c r="H27" s="9">
        <v>1</v>
      </c>
      <c r="I27" s="9" t="s">
        <v>11</v>
      </c>
      <c r="J27" s="9" t="s">
        <v>13</v>
      </c>
      <c r="K27" s="4">
        <v>13</v>
      </c>
      <c r="M27" s="6"/>
      <c r="N27" s="6"/>
      <c r="O27" s="6"/>
      <c r="P27" s="6"/>
    </row>
    <row r="28" spans="1:16" ht="14" x14ac:dyDescent="0.15">
      <c r="A28" s="10" t="s">
        <v>33</v>
      </c>
      <c r="B28" s="9">
        <v>1</v>
      </c>
      <c r="C28" s="8">
        <v>1</v>
      </c>
      <c r="D28" s="9">
        <v>1</v>
      </c>
      <c r="E28" s="9">
        <v>0</v>
      </c>
      <c r="F28" s="9">
        <v>0</v>
      </c>
      <c r="G28" s="9">
        <v>1</v>
      </c>
      <c r="H28" s="9">
        <v>3</v>
      </c>
      <c r="I28" s="9" t="s">
        <v>11</v>
      </c>
      <c r="J28" s="9" t="s">
        <v>13</v>
      </c>
      <c r="K28" s="4">
        <v>7</v>
      </c>
      <c r="M28" s="6"/>
      <c r="N28" s="6"/>
      <c r="O28" s="6"/>
      <c r="P28" s="6"/>
    </row>
    <row r="29" spans="1:16" ht="14" x14ac:dyDescent="0.15">
      <c r="A29" s="10" t="s">
        <v>46</v>
      </c>
      <c r="B29" s="9">
        <v>3</v>
      </c>
      <c r="C29" s="8">
        <v>1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9" t="s">
        <v>15</v>
      </c>
      <c r="J29" s="9" t="s">
        <v>13</v>
      </c>
      <c r="K29" s="4">
        <v>5</v>
      </c>
      <c r="M29" s="6"/>
      <c r="N29" s="6"/>
      <c r="O29" s="6"/>
      <c r="P29" s="6"/>
    </row>
    <row r="30" spans="1:16" ht="14" x14ac:dyDescent="0.15">
      <c r="A30" s="10" t="s">
        <v>43</v>
      </c>
      <c r="B30" s="9">
        <v>0</v>
      </c>
      <c r="C30" s="8">
        <v>0</v>
      </c>
      <c r="D30" s="9">
        <v>2</v>
      </c>
      <c r="E30" s="9">
        <v>1</v>
      </c>
      <c r="F30" s="9">
        <v>1</v>
      </c>
      <c r="G30" s="9">
        <v>0</v>
      </c>
      <c r="H30" s="9">
        <v>1</v>
      </c>
      <c r="I30" s="9" t="s">
        <v>15</v>
      </c>
      <c r="J30" s="9" t="s">
        <v>13</v>
      </c>
      <c r="K30" s="4">
        <v>5</v>
      </c>
    </row>
    <row r="31" spans="1:16" ht="14" x14ac:dyDescent="0.15">
      <c r="A31" s="10" t="s">
        <v>38</v>
      </c>
      <c r="B31" s="9">
        <v>1</v>
      </c>
      <c r="C31" s="8">
        <v>1</v>
      </c>
      <c r="D31" s="9">
        <v>2</v>
      </c>
      <c r="E31" s="9">
        <v>2</v>
      </c>
      <c r="F31" s="9">
        <v>0</v>
      </c>
      <c r="G31" s="9">
        <v>0</v>
      </c>
      <c r="H31" s="9">
        <v>0</v>
      </c>
      <c r="I31" s="9" t="s">
        <v>11</v>
      </c>
      <c r="J31" s="9" t="s">
        <v>12</v>
      </c>
      <c r="K31" s="4">
        <v>6</v>
      </c>
    </row>
    <row r="32" spans="1:16" ht="14" x14ac:dyDescent="0.15">
      <c r="A32" s="10" t="s">
        <v>16</v>
      </c>
      <c r="B32" s="9">
        <v>4</v>
      </c>
      <c r="C32" s="8">
        <v>12</v>
      </c>
      <c r="D32" s="9">
        <v>0</v>
      </c>
      <c r="E32" s="9">
        <v>5</v>
      </c>
      <c r="F32" s="9">
        <v>3</v>
      </c>
      <c r="G32" s="9">
        <v>6</v>
      </c>
      <c r="H32" s="9">
        <v>12</v>
      </c>
      <c r="I32" s="9" t="s">
        <v>11</v>
      </c>
      <c r="J32" s="9" t="s">
        <v>12</v>
      </c>
      <c r="K32" s="4">
        <v>42</v>
      </c>
    </row>
    <row r="33" spans="1:17" ht="14" x14ac:dyDescent="0.15">
      <c r="A33" s="10" t="s">
        <v>35</v>
      </c>
      <c r="B33" s="9">
        <v>2</v>
      </c>
      <c r="C33" s="8">
        <v>3</v>
      </c>
      <c r="D33" s="9">
        <v>1</v>
      </c>
      <c r="E33" s="9">
        <v>0</v>
      </c>
      <c r="F33" s="9">
        <v>0</v>
      </c>
      <c r="G33" s="9">
        <v>1</v>
      </c>
      <c r="H33" s="9">
        <v>0</v>
      </c>
      <c r="I33" s="9" t="s">
        <v>11</v>
      </c>
      <c r="J33" s="9" t="s">
        <v>12</v>
      </c>
      <c r="K33" s="4">
        <v>7</v>
      </c>
    </row>
    <row r="34" spans="1:17" ht="14" x14ac:dyDescent="0.15">
      <c r="A34" s="10" t="s">
        <v>32</v>
      </c>
      <c r="B34" s="9">
        <v>1</v>
      </c>
      <c r="C34" s="8">
        <v>1</v>
      </c>
      <c r="D34" s="9">
        <v>3</v>
      </c>
      <c r="E34" s="9">
        <v>3</v>
      </c>
      <c r="F34" s="9">
        <v>0</v>
      </c>
      <c r="G34" s="9">
        <v>0</v>
      </c>
      <c r="H34" s="9">
        <v>0</v>
      </c>
      <c r="I34" s="9" t="s">
        <v>11</v>
      </c>
      <c r="J34" s="9" t="s">
        <v>13</v>
      </c>
      <c r="K34" s="4">
        <v>8</v>
      </c>
    </row>
    <row r="35" spans="1:17" ht="14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4"/>
      <c r="M35" s="32" t="s">
        <v>79</v>
      </c>
      <c r="N35" s="32"/>
      <c r="O35" s="32"/>
      <c r="P35" s="32"/>
      <c r="Q35" s="32"/>
    </row>
    <row r="36" spans="1:17" ht="14" x14ac:dyDescent="0.15">
      <c r="A36" s="6"/>
      <c r="B36" s="6"/>
      <c r="C36" s="6"/>
      <c r="D36" s="6"/>
      <c r="E36" s="6"/>
      <c r="F36" s="6"/>
      <c r="G36" s="6"/>
      <c r="H36" s="6"/>
      <c r="I36" s="6"/>
      <c r="M36" s="32"/>
      <c r="N36" s="32"/>
      <c r="O36" s="32"/>
      <c r="P36" s="32"/>
      <c r="Q36" s="32"/>
    </row>
    <row r="37" spans="1:17" ht="14" x14ac:dyDescent="0.15">
      <c r="A37" s="6"/>
      <c r="B37" s="6"/>
      <c r="C37" s="6"/>
      <c r="D37" s="6"/>
      <c r="E37" s="6"/>
      <c r="F37" s="6"/>
      <c r="G37" s="6"/>
      <c r="H37" s="6"/>
      <c r="I37" s="6"/>
    </row>
    <row r="38" spans="1:17" ht="14" x14ac:dyDescent="0.15">
      <c r="A38" s="6"/>
      <c r="B38" s="6"/>
      <c r="C38" s="6"/>
      <c r="D38" s="6"/>
      <c r="E38" s="6"/>
      <c r="F38" s="6"/>
      <c r="G38" s="6"/>
      <c r="H38" s="6"/>
      <c r="I38" s="6"/>
    </row>
    <row r="39" spans="1:17" ht="14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N39" s="34" t="s">
        <v>82</v>
      </c>
      <c r="O39" s="35">
        <f>KURT(K2:K34)</f>
        <v>8.3462536662103641</v>
      </c>
    </row>
    <row r="40" spans="1:17" ht="14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7" ht="14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N41" s="36" t="s">
        <v>85</v>
      </c>
      <c r="O41" s="37">
        <f>_xlfn.SKEW.P(K2:K34)</f>
        <v>2.3574529824122461</v>
      </c>
    </row>
    <row r="42" spans="1:17" ht="14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7" ht="14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7" ht="14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7" ht="14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7" ht="14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7" ht="14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7" ht="14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9" ht="14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9" ht="14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9" ht="14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R51" t="s">
        <v>83</v>
      </c>
      <c r="S51" s="33" t="s">
        <v>84</v>
      </c>
    </row>
    <row r="52" spans="1:19" ht="14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9" ht="14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9" ht="14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9" ht="14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9" ht="14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9" ht="14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9" ht="14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9" ht="14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9" ht="14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9" ht="14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9" ht="14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9" ht="14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9" ht="14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4" x14ac:dyDescent="0.15">
      <c r="A67" s="6"/>
      <c r="B67" s="6"/>
      <c r="C67" s="6"/>
      <c r="D67" s="6"/>
      <c r="E67" s="6"/>
      <c r="F67" s="6"/>
      <c r="G67" s="6"/>
      <c r="H67" s="6"/>
      <c r="I67" t="s">
        <v>80</v>
      </c>
      <c r="J67" s="33" t="s">
        <v>81</v>
      </c>
      <c r="K67" s="6"/>
    </row>
    <row r="68" spans="1:11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4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4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4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4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4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ht="14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4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4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ht="14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4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4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4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4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4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4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4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4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4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4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4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4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4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4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4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4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4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4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4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4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4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ht="14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14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14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14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ht="14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ht="14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ht="14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ht="14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ht="14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ht="14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ht="14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ht="14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ht="14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ht="14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14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ht="14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ht="14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ht="14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ht="14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ht="14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ht="14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ht="14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ht="14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ht="14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ht="14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ht="14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ht="14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ht="14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ht="14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ht="14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ht="14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ht="14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ht="14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ht="14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ht="14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ht="14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ht="14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ht="14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ht="14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ht="14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ht="14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ht="14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ht="14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ht="14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ht="14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ht="14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ht="14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ht="14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ht="14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ht="14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14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ht="14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ht="14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ht="14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ht="14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ht="14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ht="14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ht="14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ht="14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ht="14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ht="14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ht="14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ht="14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ht="14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ht="14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ht="14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ht="14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ht="14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ht="14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ht="14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ht="14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ht="14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ht="14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ht="14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ht="14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ht="14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ht="14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ht="14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ht="14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ht="14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ht="14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ht="14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ht="14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ht="14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ht="14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ht="14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ht="14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ht="14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ht="14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ht="14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ht="14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ht="14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ht="14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ht="14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ht="14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ht="14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ht="14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ht="14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ht="14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ht="14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ht="14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ht="14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ht="14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ht="14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ht="14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ht="14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ht="14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ht="14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ht="14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ht="14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ht="14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ht="14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ht="14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ht="14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ht="14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14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ht="14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ht="14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ht="14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ht="14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ht="14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ht="14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ht="14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ht="14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ht="14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ht="14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ht="14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14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ht="14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ht="14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14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14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14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ht="14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ht="14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ht="14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ht="14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ht="14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ht="14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ht="14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ht="14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ht="14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ht="14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ht="14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ht="14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ht="14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ht="14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ht="14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ht="14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ht="14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ht="14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ht="14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ht="14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ht="14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ht="14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ht="14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ht="14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ht="14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ht="14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ht="14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ht="14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ht="14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ht="14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ht="14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ht="14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ht="14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ht="14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ht="14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ht="14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ht="14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ht="14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ht="14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ht="14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ht="14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ht="14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ht="14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ht="14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ht="14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ht="14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ht="14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ht="14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ht="14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ht="14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ht="14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ht="14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ht="14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ht="14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ht="14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ht="14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ht="14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ht="14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ht="14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ht="14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ht="14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ht="14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ht="14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ht="14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ht="14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ht="14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ht="14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ht="14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ht="14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ht="14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ht="14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ht="14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ht="14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ht="14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ht="14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ht="14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ht="14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ht="14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ht="14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ht="14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ht="14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ht="14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ht="14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ht="14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ht="14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ht="14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ht="14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ht="14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ht="14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ht="14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ht="14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ht="14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ht="14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ht="14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ht="14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ht="14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ht="14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ht="14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ht="14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ht="14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ht="14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ht="14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ht="14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ht="14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ht="14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ht="14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ht="14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ht="14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ht="14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ht="14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ht="14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ht="14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ht="14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ht="14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ht="14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ht="14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ht="14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ht="14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ht="14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ht="14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ht="14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ht="14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ht="14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ht="14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ht="14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ht="14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ht="14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ht="14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ht="14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ht="14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ht="14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ht="14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ht="14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ht="14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ht="14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ht="14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ht="14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ht="14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ht="14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ht="14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ht="14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ht="14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ht="14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ht="14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ht="14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ht="14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ht="14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ht="14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ht="14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ht="14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ht="14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ht="14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ht="14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ht="14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ht="14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ht="14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ht="14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ht="14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ht="14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ht="14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ht="14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ht="14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ht="14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ht="14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ht="14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ht="14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ht="14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ht="14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ht="14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ht="14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ht="14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ht="14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ht="14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ht="14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ht="14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ht="14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ht="14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ht="14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ht="14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ht="14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ht="14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ht="14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ht="14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ht="14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ht="14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ht="14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ht="14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ht="14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ht="14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ht="14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ht="14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ht="14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ht="14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ht="14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ht="14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ht="14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ht="14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ht="14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ht="14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ht="14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ht="14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ht="14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ht="14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ht="14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ht="14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ht="14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ht="14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ht="14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ht="14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ht="14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ht="14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ht="14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ht="14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ht="14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ht="14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ht="14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ht="14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ht="14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ht="14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ht="14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ht="14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ht="14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ht="14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ht="14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ht="14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ht="14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ht="14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ht="14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ht="14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ht="14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ht="14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ht="14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ht="14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ht="14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ht="14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ht="14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ht="14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ht="14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ht="14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ht="14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ht="14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ht="14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ht="14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ht="14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ht="14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ht="14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ht="14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ht="14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ht="14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ht="14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ht="14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ht="14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ht="14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ht="14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ht="14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ht="14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ht="14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ht="14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ht="14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ht="14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ht="14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ht="14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ht="14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ht="14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ht="14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ht="14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ht="14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ht="14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ht="14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ht="14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ht="14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ht="14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ht="14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ht="14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ht="14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ht="14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ht="14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ht="14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ht="14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ht="14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ht="14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ht="14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ht="14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ht="14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ht="14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ht="14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ht="14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ht="14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ht="14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ht="14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ht="14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ht="14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ht="14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ht="14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ht="14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ht="14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ht="14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ht="14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ht="14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ht="14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ht="14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ht="14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ht="14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ht="14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ht="14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ht="14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ht="14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ht="14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ht="14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ht="14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ht="14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ht="14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ht="14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ht="14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ht="14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ht="14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ht="14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ht="14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ht="14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ht="14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ht="14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ht="14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ht="14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ht="14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ht="14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ht="14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ht="14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ht="14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ht="14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ht="14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ht="14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ht="14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ht="14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ht="14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ht="14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ht="14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ht="14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ht="14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ht="14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ht="14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ht="14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ht="14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ht="14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ht="14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ht="14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ht="14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ht="14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ht="14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ht="14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ht="14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ht="14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ht="14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ht="14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ht="14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ht="14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ht="14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ht="14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ht="14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ht="14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ht="14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ht="14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ht="14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ht="14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ht="14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ht="14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ht="14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ht="14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ht="14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ht="14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ht="14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ht="14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ht="14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ht="14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ht="14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ht="14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ht="14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ht="14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ht="14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ht="14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ht="14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ht="14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ht="14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ht="14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ht="14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ht="14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ht="14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ht="14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ht="14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ht="14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ht="14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ht="14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ht="14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ht="14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ht="14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ht="14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ht="14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ht="14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ht="14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ht="14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ht="14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ht="14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ht="14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ht="14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ht="14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ht="14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ht="14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ht="14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ht="14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ht="14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ht="14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ht="14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ht="14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ht="14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ht="14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ht="14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ht="14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ht="14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ht="14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ht="14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ht="14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ht="14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ht="14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ht="14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ht="14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ht="14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ht="14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ht="14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ht="14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ht="14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ht="14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ht="14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ht="14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ht="14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ht="14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ht="14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ht="14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ht="14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ht="14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ht="14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ht="14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ht="14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ht="14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ht="14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ht="14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ht="14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ht="14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ht="14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ht="14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ht="14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ht="14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ht="14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ht="14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ht="14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ht="14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ht="14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ht="14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ht="14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ht="14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ht="14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ht="14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ht="14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ht="14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ht="14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ht="14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ht="14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ht="14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ht="14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ht="14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ht="14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ht="14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ht="14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ht="14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ht="14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ht="14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ht="14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ht="14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ht="14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ht="14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ht="14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ht="14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ht="14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ht="14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ht="14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ht="14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ht="14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ht="14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ht="14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ht="14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ht="14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ht="14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ht="14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ht="14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ht="14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ht="14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ht="14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ht="14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ht="14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ht="14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ht="14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ht="14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ht="14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ht="14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ht="14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ht="14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ht="14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ht="14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ht="14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ht="14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ht="14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ht="14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ht="14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ht="14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ht="14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ht="14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ht="14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ht="14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ht="14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ht="14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ht="14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ht="14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ht="14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ht="14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ht="14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ht="14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ht="14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ht="14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ht="14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ht="14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ht="14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ht="14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ht="14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ht="14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ht="14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ht="14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ht="14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ht="14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ht="14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ht="14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ht="14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ht="14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ht="14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ht="14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ht="14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ht="14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ht="14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ht="14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ht="14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ht="14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ht="14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ht="14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ht="14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ht="14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ht="14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ht="14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ht="14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ht="14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ht="14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ht="14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ht="14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ht="14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ht="14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ht="14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ht="14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ht="14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ht="14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ht="14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ht="14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ht="14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ht="14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ht="14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ht="14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ht="14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ht="14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ht="14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ht="14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ht="14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ht="14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ht="14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ht="14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ht="14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ht="14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ht="14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ht="14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ht="14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ht="14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ht="14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ht="14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ht="14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ht="14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ht="14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ht="14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ht="14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ht="14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ht="14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ht="14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ht="14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ht="14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ht="14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ht="14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ht="14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ht="14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ht="14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ht="14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ht="14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ht="14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ht="14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ht="14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ht="14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ht="14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ht="14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ht="14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ht="14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ht="14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ht="14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ht="14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ht="14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ht="14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ht="14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ht="14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ht="14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ht="14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ht="14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ht="14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ht="14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ht="14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ht="14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ht="14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ht="14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ht="14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ht="14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ht="14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ht="14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ht="14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ht="14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ht="14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ht="14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ht="14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ht="14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ht="14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ht="14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ht="14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ht="14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ht="14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ht="14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ht="14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ht="14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ht="14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ht="14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ht="14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ht="14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ht="14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ht="14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ht="14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ht="14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ht="14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ht="14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ht="14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ht="14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ht="14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ht="14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ht="14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ht="14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ht="14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ht="14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ht="14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ht="14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ht="14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ht="14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ht="14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ht="14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ht="14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ht="14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ht="14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ht="14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ht="14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ht="14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ht="14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ht="14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ht="14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ht="14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ht="14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ht="14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ht="14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ht="14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ht="14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ht="14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ht="14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ht="14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ht="14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ht="14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ht="14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ht="14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ht="14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ht="14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ht="14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ht="14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ht="14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ht="14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ht="14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ht="14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ht="14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ht="14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ht="14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ht="14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ht="14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ht="14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ht="14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ht="14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ht="14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ht="14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ht="14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ht="14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ht="14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ht="14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ht="14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ht="14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ht="14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ht="14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ht="14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ht="14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ht="14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ht="14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ht="14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ht="14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ht="14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ht="14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ht="14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ht="14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ht="14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ht="14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ht="14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ht="14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ht="14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ht="14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ht="14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ht="14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ht="14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ht="14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ht="14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ht="14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ht="14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ht="14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ht="14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ht="14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ht="14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ht="14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ht="14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ht="14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ht="14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ht="14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ht="14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ht="14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ht="14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ht="14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ht="14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ht="14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ht="14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ht="14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ht="14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ht="14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ht="14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ht="14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ht="14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ht="14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</sheetData>
  <mergeCells count="1">
    <mergeCell ref="M35:Q36"/>
  </mergeCells>
  <hyperlinks>
    <hyperlink ref="J67" r:id="rId1"/>
    <hyperlink ref="S51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POSICION</vt:lpstr>
      <vt:lpstr>FORMA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2019-08-10T15:57:36Z</dcterms:created>
  <dcterms:modified xsi:type="dcterms:W3CDTF">2019-08-20T14:03:13Z</dcterms:modified>
</cp:coreProperties>
</file>