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elaginella\extras\"/>
    </mc:Choice>
  </mc:AlternateContent>
  <bookViews>
    <workbookView xWindow="120" yWindow="150" windowWidth="19095" windowHeight="8415" activeTab="1"/>
  </bookViews>
  <sheets>
    <sheet name="survey d2 RAW" sheetId="1" r:id="rId1"/>
    <sheet name="survey d2 modified" sheetId="2" r:id="rId2"/>
    <sheet name="summary" sheetId="3" r:id="rId3"/>
  </sheets>
  <calcPr calcId="162913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L12" i="2"/>
  <c r="N12" i="2" s="1"/>
  <c r="L15" i="2"/>
  <c r="N15" i="2"/>
  <c r="L18" i="2"/>
  <c r="N18" i="2" s="1"/>
  <c r="L21" i="2"/>
  <c r="N21" i="2" s="1"/>
  <c r="L24" i="2"/>
  <c r="N24" i="2" s="1"/>
  <c r="L27" i="2"/>
  <c r="N27" i="2" s="1"/>
  <c r="L30" i="2"/>
  <c r="N30" i="2" s="1"/>
  <c r="L33" i="2"/>
  <c r="N33" i="2" s="1"/>
  <c r="L36" i="2"/>
  <c r="N36" i="2" s="1"/>
  <c r="L39" i="2"/>
  <c r="N39" i="2" s="1"/>
  <c r="L42" i="2"/>
  <c r="N42" i="2" s="1"/>
  <c r="L45" i="2"/>
  <c r="N45" i="2" s="1"/>
  <c r="L48" i="2"/>
  <c r="N48" i="2" s="1"/>
  <c r="L51" i="2"/>
  <c r="N51" i="2" s="1"/>
  <c r="L54" i="2"/>
  <c r="N54" i="2" s="1"/>
  <c r="AK12" i="2"/>
  <c r="AL12" i="2" s="1"/>
  <c r="H12" i="2" s="1"/>
  <c r="AM12" i="2"/>
  <c r="AN12" i="2"/>
  <c r="AO12" i="2"/>
  <c r="AT12" i="2"/>
  <c r="AU12" i="2" s="1"/>
  <c r="AW12" i="2"/>
  <c r="AK15" i="2"/>
  <c r="AL15" i="2"/>
  <c r="AM15" i="2"/>
  <c r="AN15" i="2"/>
  <c r="AO15" i="2"/>
  <c r="AT15" i="2"/>
  <c r="AU15" i="2"/>
  <c r="AW15" i="2"/>
  <c r="AK18" i="2"/>
  <c r="AL18" i="2" s="1"/>
  <c r="H18" i="2" s="1"/>
  <c r="AM18" i="2"/>
  <c r="AN18" i="2"/>
  <c r="AO18" i="2"/>
  <c r="AT18" i="2"/>
  <c r="AU18" i="2" s="1"/>
  <c r="AX18" i="2" s="1"/>
  <c r="AW18" i="2"/>
  <c r="AK21" i="2"/>
  <c r="AL21" i="2" s="1"/>
  <c r="H21" i="2" s="1"/>
  <c r="AM21" i="2"/>
  <c r="AN21" i="2"/>
  <c r="AO21" i="2"/>
  <c r="AT21" i="2"/>
  <c r="AU21" i="2" s="1"/>
  <c r="AW21" i="2"/>
  <c r="AK24" i="2"/>
  <c r="AL24" i="2" s="1"/>
  <c r="H24" i="2" s="1"/>
  <c r="AM24" i="2"/>
  <c r="AN24" i="2"/>
  <c r="AO24" i="2"/>
  <c r="AT24" i="2"/>
  <c r="AU24" i="2" s="1"/>
  <c r="AX24" i="2" s="1"/>
  <c r="AW24" i="2"/>
  <c r="AK27" i="2"/>
  <c r="AL27" i="2"/>
  <c r="AM27" i="2"/>
  <c r="AN27" i="2"/>
  <c r="AO27" i="2"/>
  <c r="AT27" i="2"/>
  <c r="AU27" i="2" s="1"/>
  <c r="AX27" i="2" s="1"/>
  <c r="AW27" i="2"/>
  <c r="AK30" i="2"/>
  <c r="AL30" i="2" s="1"/>
  <c r="H30" i="2" s="1"/>
  <c r="AM30" i="2"/>
  <c r="AN30" i="2"/>
  <c r="AO30" i="2"/>
  <c r="AT30" i="2"/>
  <c r="AU30" i="2" s="1"/>
  <c r="AW30" i="2"/>
  <c r="AK33" i="2"/>
  <c r="AL33" i="2" s="1"/>
  <c r="AM33" i="2"/>
  <c r="AN33" i="2"/>
  <c r="AO33" i="2"/>
  <c r="AT33" i="2"/>
  <c r="AU33" i="2" s="1"/>
  <c r="AW33" i="2"/>
  <c r="AK36" i="2"/>
  <c r="AL36" i="2" s="1"/>
  <c r="AM36" i="2"/>
  <c r="AN36" i="2"/>
  <c r="AO36" i="2"/>
  <c r="AT36" i="2"/>
  <c r="AU36" i="2" s="1"/>
  <c r="AW36" i="2"/>
  <c r="AK39" i="2"/>
  <c r="AL39" i="2" s="1"/>
  <c r="AM39" i="2"/>
  <c r="AN39" i="2"/>
  <c r="AO39" i="2"/>
  <c r="AT39" i="2"/>
  <c r="AU39" i="2" s="1"/>
  <c r="AW39" i="2"/>
  <c r="AK42" i="2"/>
  <c r="AL42" i="2" s="1"/>
  <c r="AM42" i="2"/>
  <c r="AN42" i="2"/>
  <c r="AO42" i="2"/>
  <c r="AT42" i="2"/>
  <c r="AU42" i="2" s="1"/>
  <c r="AW42" i="2"/>
  <c r="AK45" i="2"/>
  <c r="AL45" i="2" s="1"/>
  <c r="AM45" i="2"/>
  <c r="AN45" i="2"/>
  <c r="AO45" i="2"/>
  <c r="AT45" i="2"/>
  <c r="AU45" i="2" s="1"/>
  <c r="AW45" i="2"/>
  <c r="AK48" i="2"/>
  <c r="AL48" i="2" s="1"/>
  <c r="AM48" i="2"/>
  <c r="AN48" i="2"/>
  <c r="AO48" i="2"/>
  <c r="AT48" i="2"/>
  <c r="AU48" i="2" s="1"/>
  <c r="AW48" i="2"/>
  <c r="AK51" i="2"/>
  <c r="AL51" i="2" s="1"/>
  <c r="AM51" i="2"/>
  <c r="AN51" i="2"/>
  <c r="AO51" i="2"/>
  <c r="AT51" i="2"/>
  <c r="AU51" i="2" s="1"/>
  <c r="AW51" i="2"/>
  <c r="AK54" i="2"/>
  <c r="AL54" i="2" s="1"/>
  <c r="AM54" i="2"/>
  <c r="AN54" i="2"/>
  <c r="AO54" i="2"/>
  <c r="AT54" i="2"/>
  <c r="AU54" i="2" s="1"/>
  <c r="AW54" i="2"/>
  <c r="E48" i="2"/>
  <c r="E39" i="2"/>
  <c r="E33" i="2"/>
  <c r="H27" i="2"/>
  <c r="E27" i="2"/>
  <c r="H15" i="2"/>
  <c r="E15" i="2"/>
  <c r="E12" i="1"/>
  <c r="L12" i="1"/>
  <c r="N12" i="1" s="1"/>
  <c r="BC12" i="1" s="1"/>
  <c r="AK12" i="1"/>
  <c r="AL12" i="1"/>
  <c r="H12" i="1" s="1"/>
  <c r="AM12" i="1"/>
  <c r="AN12" i="1"/>
  <c r="AO12" i="1"/>
  <c r="AT12" i="1"/>
  <c r="AU12" i="1" s="1"/>
  <c r="AX12" i="1" s="1"/>
  <c r="AW12" i="1"/>
  <c r="L15" i="1"/>
  <c r="N15" i="1"/>
  <c r="AK15" i="1"/>
  <c r="E15" i="1" s="1"/>
  <c r="AM15" i="1"/>
  <c r="AN15" i="1"/>
  <c r="AO15" i="1"/>
  <c r="AT15" i="1"/>
  <c r="AU15" i="1"/>
  <c r="AX15" i="1" s="1"/>
  <c r="AW15" i="1"/>
  <c r="L18" i="1"/>
  <c r="N18" i="1"/>
  <c r="AK18" i="1"/>
  <c r="E18" i="1" s="1"/>
  <c r="AM18" i="1"/>
  <c r="AN18" i="1"/>
  <c r="AO18" i="1"/>
  <c r="AT18" i="1"/>
  <c r="AU18" i="1"/>
  <c r="AX18" i="1" s="1"/>
  <c r="AW18" i="1"/>
  <c r="E21" i="1"/>
  <c r="L21" i="1"/>
  <c r="N21" i="1" s="1"/>
  <c r="BC21" i="1" s="1"/>
  <c r="AK21" i="1"/>
  <c r="AL21" i="1"/>
  <c r="H21" i="1" s="1"/>
  <c r="AM21" i="1"/>
  <c r="AP21" i="1" s="1"/>
  <c r="J21" i="1" s="1"/>
  <c r="AQ21" i="1" s="1"/>
  <c r="AN21" i="1"/>
  <c r="AO21" i="1"/>
  <c r="AT21" i="1"/>
  <c r="AU21" i="1" s="1"/>
  <c r="AX21" i="1" s="1"/>
  <c r="AW21" i="1"/>
  <c r="E24" i="1"/>
  <c r="L24" i="1"/>
  <c r="N24" i="1" s="1"/>
  <c r="BC24" i="1" s="1"/>
  <c r="AK24" i="1"/>
  <c r="AL24" i="1"/>
  <c r="H24" i="1" s="1"/>
  <c r="AM24" i="1"/>
  <c r="AN24" i="1"/>
  <c r="AO24" i="1"/>
  <c r="AP24" i="1"/>
  <c r="J24" i="1" s="1"/>
  <c r="AQ24" i="1" s="1"/>
  <c r="AT24" i="1"/>
  <c r="AU24" i="1" s="1"/>
  <c r="AX24" i="1" s="1"/>
  <c r="AW24" i="1"/>
  <c r="L27" i="1"/>
  <c r="N27" i="1"/>
  <c r="AK27" i="1"/>
  <c r="E27" i="1" s="1"/>
  <c r="AM27" i="1"/>
  <c r="AN27" i="1"/>
  <c r="AO27" i="1"/>
  <c r="AT27" i="1"/>
  <c r="AU27" i="1"/>
  <c r="AX27" i="1" s="1"/>
  <c r="AW27" i="1"/>
  <c r="E30" i="1"/>
  <c r="L30" i="1"/>
  <c r="N30" i="1"/>
  <c r="BC30" i="1" s="1"/>
  <c r="AK30" i="1"/>
  <c r="AL30" i="1"/>
  <c r="H30" i="1" s="1"/>
  <c r="AM30" i="1"/>
  <c r="AN30" i="1"/>
  <c r="AP30" i="1" s="1"/>
  <c r="J30" i="1" s="1"/>
  <c r="AQ30" i="1" s="1"/>
  <c r="AO30" i="1"/>
  <c r="AT30" i="1"/>
  <c r="AU30" i="1"/>
  <c r="AX30" i="1" s="1"/>
  <c r="AW30" i="1"/>
  <c r="E33" i="1"/>
  <c r="L33" i="1"/>
  <c r="N33" i="1" s="1"/>
  <c r="BC33" i="1" s="1"/>
  <c r="AK33" i="1"/>
  <c r="AL33" i="1"/>
  <c r="H33" i="1" s="1"/>
  <c r="AM33" i="1"/>
  <c r="AP33" i="1" s="1"/>
  <c r="J33" i="1" s="1"/>
  <c r="AQ33" i="1" s="1"/>
  <c r="AN33" i="1"/>
  <c r="AO33" i="1"/>
  <c r="AT33" i="1"/>
  <c r="AU33" i="1" s="1"/>
  <c r="AX33" i="1" s="1"/>
  <c r="AW33" i="1"/>
  <c r="E36" i="1"/>
  <c r="L36" i="1"/>
  <c r="N36" i="1"/>
  <c r="AK36" i="1"/>
  <c r="AL36" i="1"/>
  <c r="H36" i="1" s="1"/>
  <c r="AM36" i="1"/>
  <c r="AN36" i="1"/>
  <c r="AO36" i="1"/>
  <c r="AP36" i="1"/>
  <c r="J36" i="1" s="1"/>
  <c r="AQ36" i="1" s="1"/>
  <c r="AT36" i="1"/>
  <c r="AU36" i="1"/>
  <c r="AW36" i="1"/>
  <c r="AX36" i="1"/>
  <c r="L39" i="1"/>
  <c r="N39" i="1"/>
  <c r="AK39" i="1"/>
  <c r="E39" i="1" s="1"/>
  <c r="AM39" i="1"/>
  <c r="AN39" i="1"/>
  <c r="AO39" i="1"/>
  <c r="AT39" i="1"/>
  <c r="AU39" i="1"/>
  <c r="AX39" i="1" s="1"/>
  <c r="AW39" i="1"/>
  <c r="L42" i="1"/>
  <c r="N42" i="1"/>
  <c r="AK42" i="1"/>
  <c r="E42" i="1" s="1"/>
  <c r="AM42" i="1"/>
  <c r="AN42" i="1"/>
  <c r="AO42" i="1"/>
  <c r="AT42" i="1"/>
  <c r="AU42" i="1"/>
  <c r="AX42" i="1" s="1"/>
  <c r="AW42" i="1"/>
  <c r="L45" i="1"/>
  <c r="N45" i="1"/>
  <c r="AK45" i="1"/>
  <c r="E45" i="1" s="1"/>
  <c r="AM45" i="1"/>
  <c r="AN45" i="1"/>
  <c r="AO45" i="1"/>
  <c r="AT45" i="1"/>
  <c r="AU45" i="1"/>
  <c r="AX45" i="1" s="1"/>
  <c r="AW45" i="1"/>
  <c r="L48" i="1"/>
  <c r="N48" i="1"/>
  <c r="AK48" i="1"/>
  <c r="E48" i="1" s="1"/>
  <c r="AM48" i="1"/>
  <c r="AN48" i="1"/>
  <c r="AO48" i="1"/>
  <c r="AT48" i="1"/>
  <c r="AU48" i="1"/>
  <c r="AX48" i="1" s="1"/>
  <c r="AW48" i="1"/>
  <c r="L51" i="1"/>
  <c r="N51" i="1"/>
  <c r="AK51" i="1"/>
  <c r="E51" i="1" s="1"/>
  <c r="AM51" i="1"/>
  <c r="AN51" i="1"/>
  <c r="AO51" i="1"/>
  <c r="AT51" i="1"/>
  <c r="AU51" i="1"/>
  <c r="AX51" i="1" s="1"/>
  <c r="AW51" i="1"/>
  <c r="L54" i="1"/>
  <c r="N54" i="1"/>
  <c r="AK54" i="1"/>
  <c r="E54" i="1" s="1"/>
  <c r="AM54" i="1"/>
  <c r="AN54" i="1"/>
  <c r="AO54" i="1"/>
  <c r="AT54" i="1"/>
  <c r="AU54" i="1"/>
  <c r="AX54" i="1" s="1"/>
  <c r="AW54" i="1"/>
  <c r="AP54" i="1" l="1"/>
  <c r="J54" i="1" s="1"/>
  <c r="AQ54" i="1" s="1"/>
  <c r="AR54" i="1" s="1"/>
  <c r="AS54" i="1" s="1"/>
  <c r="AV54" i="1" s="1"/>
  <c r="F54" i="1" s="1"/>
  <c r="AY54" i="1" s="1"/>
  <c r="G54" i="1" s="1"/>
  <c r="AP42" i="1"/>
  <c r="J42" i="1" s="1"/>
  <c r="AQ42" i="1" s="1"/>
  <c r="AR42" i="1" s="1"/>
  <c r="AS42" i="1" s="1"/>
  <c r="AV42" i="1" s="1"/>
  <c r="F42" i="1" s="1"/>
  <c r="AY42" i="1" s="1"/>
  <c r="G42" i="1" s="1"/>
  <c r="AP48" i="2"/>
  <c r="J48" i="2" s="1"/>
  <c r="AQ48" i="2" s="1"/>
  <c r="AP42" i="2"/>
  <c r="J42" i="2" s="1"/>
  <c r="AQ42" i="2" s="1"/>
  <c r="AP36" i="2"/>
  <c r="J36" i="2" s="1"/>
  <c r="AQ36" i="2" s="1"/>
  <c r="I36" i="2" s="1"/>
  <c r="AP39" i="1"/>
  <c r="J39" i="1" s="1"/>
  <c r="AQ39" i="1" s="1"/>
  <c r="AR39" i="1" s="1"/>
  <c r="AS39" i="1" s="1"/>
  <c r="AV39" i="1" s="1"/>
  <c r="F39" i="1" s="1"/>
  <c r="AY39" i="1" s="1"/>
  <c r="G39" i="1" s="1"/>
  <c r="AP54" i="2"/>
  <c r="J54" i="2" s="1"/>
  <c r="AQ54" i="2" s="1"/>
  <c r="I54" i="2" s="1"/>
  <c r="AP51" i="1"/>
  <c r="J51" i="1" s="1"/>
  <c r="AQ51" i="1" s="1"/>
  <c r="I51" i="1" s="1"/>
  <c r="AP51" i="2"/>
  <c r="J51" i="2" s="1"/>
  <c r="AQ51" i="2" s="1"/>
  <c r="AP45" i="2"/>
  <c r="J45" i="2" s="1"/>
  <c r="AQ45" i="2" s="1"/>
  <c r="AP39" i="2"/>
  <c r="J39" i="2" s="1"/>
  <c r="AQ39" i="2" s="1"/>
  <c r="I39" i="2" s="1"/>
  <c r="AP33" i="2"/>
  <c r="J33" i="2" s="1"/>
  <c r="AQ33" i="2" s="1"/>
  <c r="BC18" i="1"/>
  <c r="AP12" i="1"/>
  <c r="J12" i="1" s="1"/>
  <c r="AQ12" i="1" s="1"/>
  <c r="I12" i="1" s="1"/>
  <c r="BC39" i="1"/>
  <c r="BC27" i="1"/>
  <c r="BC15" i="1"/>
  <c r="AX30" i="2"/>
  <c r="AX21" i="2"/>
  <c r="AX15" i="2"/>
  <c r="AX12" i="2"/>
  <c r="BC36" i="1"/>
  <c r="AL18" i="1"/>
  <c r="H18" i="1" s="1"/>
  <c r="AL54" i="1"/>
  <c r="H54" i="1" s="1"/>
  <c r="AL51" i="1"/>
  <c r="H51" i="1" s="1"/>
  <c r="AL48" i="1"/>
  <c r="H48" i="1" s="1"/>
  <c r="AL45" i="1"/>
  <c r="H45" i="1" s="1"/>
  <c r="AL42" i="1"/>
  <c r="H42" i="1" s="1"/>
  <c r="AL39" i="1"/>
  <c r="H39" i="1" s="1"/>
  <c r="AL27" i="1"/>
  <c r="H27" i="1" s="1"/>
  <c r="AL15" i="1"/>
  <c r="H15" i="1" s="1"/>
  <c r="I51" i="2"/>
  <c r="AR51" i="2"/>
  <c r="AS51" i="2" s="1"/>
  <c r="AV51" i="2" s="1"/>
  <c r="I48" i="2"/>
  <c r="AR48" i="2"/>
  <c r="AS48" i="2" s="1"/>
  <c r="AV48" i="2" s="1"/>
  <c r="I45" i="2"/>
  <c r="AR45" i="2"/>
  <c r="AS45" i="2" s="1"/>
  <c r="AV45" i="2" s="1"/>
  <c r="I42" i="2"/>
  <c r="AR42" i="2"/>
  <c r="AS42" i="2" s="1"/>
  <c r="AV42" i="2" s="1"/>
  <c r="AR39" i="2"/>
  <c r="AS39" i="2" s="1"/>
  <c r="AV39" i="2" s="1"/>
  <c r="F39" i="2" s="1"/>
  <c r="I33" i="2"/>
  <c r="AR33" i="2"/>
  <c r="AS33" i="2" s="1"/>
  <c r="AV33" i="2" s="1"/>
  <c r="F33" i="2" s="1"/>
  <c r="AP21" i="2"/>
  <c r="J21" i="2" s="1"/>
  <c r="AQ21" i="2" s="1"/>
  <c r="AP18" i="2"/>
  <c r="J18" i="2" s="1"/>
  <c r="AQ18" i="2" s="1"/>
  <c r="AP30" i="2"/>
  <c r="J30" i="2" s="1"/>
  <c r="AQ30" i="2" s="1"/>
  <c r="AP24" i="2"/>
  <c r="J24" i="2" s="1"/>
  <c r="AQ24" i="2" s="1"/>
  <c r="AP12" i="2"/>
  <c r="J12" i="2" s="1"/>
  <c r="AQ12" i="2" s="1"/>
  <c r="E12" i="2"/>
  <c r="BC12" i="2" s="1"/>
  <c r="E18" i="2"/>
  <c r="E21" i="2"/>
  <c r="BC21" i="2" s="1"/>
  <c r="E24" i="2"/>
  <c r="E30" i="2"/>
  <c r="AX54" i="2"/>
  <c r="AX51" i="2"/>
  <c r="AX48" i="2"/>
  <c r="AX45" i="2"/>
  <c r="AX42" i="2"/>
  <c r="AX39" i="2"/>
  <c r="AX36" i="2"/>
  <c r="AX33" i="2"/>
  <c r="AP27" i="2"/>
  <c r="J27" i="2" s="1"/>
  <c r="AQ27" i="2" s="1"/>
  <c r="AP15" i="2"/>
  <c r="J15" i="2" s="1"/>
  <c r="AQ15" i="2" s="1"/>
  <c r="BC48" i="2"/>
  <c r="BC39" i="2"/>
  <c r="BC33" i="2"/>
  <c r="BC30" i="2"/>
  <c r="BC27" i="2"/>
  <c r="BC24" i="2"/>
  <c r="BC18" i="2"/>
  <c r="BC15" i="2"/>
  <c r="E36" i="2"/>
  <c r="E42" i="2"/>
  <c r="E45" i="2"/>
  <c r="E51" i="2"/>
  <c r="E54" i="2"/>
  <c r="H33" i="2"/>
  <c r="H36" i="2"/>
  <c r="H39" i="2"/>
  <c r="H42" i="2"/>
  <c r="H54" i="2"/>
  <c r="F42" i="2"/>
  <c r="H45" i="2"/>
  <c r="H48" i="2"/>
  <c r="H51" i="2"/>
  <c r="I54" i="1"/>
  <c r="I39" i="1"/>
  <c r="I33" i="1"/>
  <c r="AR33" i="1"/>
  <c r="AS33" i="1" s="1"/>
  <c r="AV33" i="1" s="1"/>
  <c r="F33" i="1" s="1"/>
  <c r="AY33" i="1" s="1"/>
  <c r="G33" i="1" s="1"/>
  <c r="I21" i="1"/>
  <c r="AR21" i="1"/>
  <c r="AS21" i="1" s="1"/>
  <c r="AV21" i="1" s="1"/>
  <c r="F21" i="1" s="1"/>
  <c r="AY21" i="1" s="1"/>
  <c r="G21" i="1" s="1"/>
  <c r="BC54" i="1"/>
  <c r="BC51" i="1"/>
  <c r="BC48" i="1"/>
  <c r="BC45" i="1"/>
  <c r="BC42" i="1"/>
  <c r="I36" i="1"/>
  <c r="AR36" i="1"/>
  <c r="AS36" i="1" s="1"/>
  <c r="AV36" i="1" s="1"/>
  <c r="F36" i="1" s="1"/>
  <c r="AY36" i="1" s="1"/>
  <c r="G36" i="1" s="1"/>
  <c r="I30" i="1"/>
  <c r="AR30" i="1"/>
  <c r="AS30" i="1" s="1"/>
  <c r="AV30" i="1" s="1"/>
  <c r="F30" i="1" s="1"/>
  <c r="AY30" i="1" s="1"/>
  <c r="G30" i="1" s="1"/>
  <c r="BB30" i="1"/>
  <c r="BD30" i="1" s="1"/>
  <c r="I24" i="1"/>
  <c r="AR24" i="1"/>
  <c r="AS24" i="1" s="1"/>
  <c r="AV24" i="1" s="1"/>
  <c r="F24" i="1" s="1"/>
  <c r="AY24" i="1" s="1"/>
  <c r="G24" i="1" s="1"/>
  <c r="AR12" i="1"/>
  <c r="AS12" i="1" s="1"/>
  <c r="AV12" i="1" s="1"/>
  <c r="F12" i="1" s="1"/>
  <c r="AY12" i="1" s="1"/>
  <c r="G12" i="1" s="1"/>
  <c r="AR51" i="1" l="1"/>
  <c r="AS51" i="1" s="1"/>
  <c r="AV51" i="1" s="1"/>
  <c r="F51" i="1" s="1"/>
  <c r="BB39" i="1"/>
  <c r="BD39" i="1" s="1"/>
  <c r="I42" i="1"/>
  <c r="AR36" i="2"/>
  <c r="AS36" i="2" s="1"/>
  <c r="AV36" i="2" s="1"/>
  <c r="F36" i="2" s="1"/>
  <c r="BB36" i="2" s="1"/>
  <c r="AR54" i="2"/>
  <c r="AS54" i="2" s="1"/>
  <c r="AV54" i="2" s="1"/>
  <c r="F54" i="2" s="1"/>
  <c r="AP15" i="1"/>
  <c r="J15" i="1" s="1"/>
  <c r="AQ15" i="1" s="1"/>
  <c r="AP18" i="1"/>
  <c r="J18" i="1" s="1"/>
  <c r="AQ18" i="1" s="1"/>
  <c r="AP48" i="1"/>
  <c r="J48" i="1" s="1"/>
  <c r="AQ48" i="1" s="1"/>
  <c r="AP45" i="1"/>
  <c r="J45" i="1" s="1"/>
  <c r="AQ45" i="1" s="1"/>
  <c r="AP27" i="1"/>
  <c r="J27" i="1" s="1"/>
  <c r="AQ27" i="1" s="1"/>
  <c r="AR27" i="2"/>
  <c r="AS27" i="2" s="1"/>
  <c r="AV27" i="2" s="1"/>
  <c r="F27" i="2" s="1"/>
  <c r="I27" i="2"/>
  <c r="AR12" i="2"/>
  <c r="AS12" i="2" s="1"/>
  <c r="AV12" i="2" s="1"/>
  <c r="F12" i="2" s="1"/>
  <c r="I12" i="2"/>
  <c r="AR30" i="2"/>
  <c r="AS30" i="2" s="1"/>
  <c r="AV30" i="2" s="1"/>
  <c r="F30" i="2" s="1"/>
  <c r="I30" i="2"/>
  <c r="AR21" i="2"/>
  <c r="AS21" i="2" s="1"/>
  <c r="AV21" i="2" s="1"/>
  <c r="F21" i="2" s="1"/>
  <c r="I21" i="2"/>
  <c r="AR15" i="2"/>
  <c r="AS15" i="2" s="1"/>
  <c r="AV15" i="2" s="1"/>
  <c r="F15" i="2" s="1"/>
  <c r="AY15" i="2" s="1"/>
  <c r="G15" i="2" s="1"/>
  <c r="I15" i="2"/>
  <c r="AR24" i="2"/>
  <c r="AS24" i="2" s="1"/>
  <c r="AV24" i="2" s="1"/>
  <c r="F24" i="2" s="1"/>
  <c r="I24" i="2"/>
  <c r="AR18" i="2"/>
  <c r="AS18" i="2" s="1"/>
  <c r="AV18" i="2" s="1"/>
  <c r="F18" i="2" s="1"/>
  <c r="I18" i="2"/>
  <c r="BB54" i="2"/>
  <c r="AY54" i="2"/>
  <c r="G54" i="2" s="1"/>
  <c r="BB42" i="2"/>
  <c r="AY42" i="2"/>
  <c r="AY36" i="2"/>
  <c r="G36" i="2" s="1"/>
  <c r="BB15" i="2"/>
  <c r="BD15" i="2" s="1"/>
  <c r="BB30" i="2"/>
  <c r="BD30" i="2" s="1"/>
  <c r="AY30" i="2"/>
  <c r="G30" i="2" s="1"/>
  <c r="BC54" i="2"/>
  <c r="BD54" i="2" s="1"/>
  <c r="BC45" i="2"/>
  <c r="BC36" i="2"/>
  <c r="BB33" i="2"/>
  <c r="BD33" i="2" s="1"/>
  <c r="AY33" i="2"/>
  <c r="G33" i="2" s="1"/>
  <c r="BB12" i="2"/>
  <c r="BD12" i="2" s="1"/>
  <c r="AY12" i="2"/>
  <c r="G12" i="2" s="1"/>
  <c r="BB39" i="2"/>
  <c r="BD39" i="2" s="1"/>
  <c r="AY39" i="2"/>
  <c r="G39" i="2" s="1"/>
  <c r="BB27" i="2"/>
  <c r="BD27" i="2" s="1"/>
  <c r="AY27" i="2"/>
  <c r="G27" i="2" s="1"/>
  <c r="BB18" i="2"/>
  <c r="BD18" i="2" s="1"/>
  <c r="AY18" i="2"/>
  <c r="G18" i="2" s="1"/>
  <c r="BC51" i="2"/>
  <c r="BC42" i="2"/>
  <c r="BD42" i="2" s="1"/>
  <c r="BB21" i="2"/>
  <c r="BD21" i="2" s="1"/>
  <c r="AY21" i="2"/>
  <c r="G21" i="2" s="1"/>
  <c r="BB24" i="2"/>
  <c r="BD24" i="2" s="1"/>
  <c r="AY24" i="2"/>
  <c r="G24" i="2" s="1"/>
  <c r="G42" i="2"/>
  <c r="F51" i="2"/>
  <c r="F45" i="2"/>
  <c r="F48" i="2"/>
  <c r="BA12" i="1"/>
  <c r="AZ12" i="1"/>
  <c r="BA24" i="1"/>
  <c r="AZ24" i="1"/>
  <c r="BA36" i="1"/>
  <c r="AZ36" i="1"/>
  <c r="BA21" i="1"/>
  <c r="AZ21" i="1"/>
  <c r="BA33" i="1"/>
  <c r="AZ33" i="1"/>
  <c r="BA42" i="1"/>
  <c r="AZ42" i="1"/>
  <c r="BA54" i="1"/>
  <c r="AZ54" i="1"/>
  <c r="BA30" i="1"/>
  <c r="AZ30" i="1"/>
  <c r="BA39" i="1"/>
  <c r="AZ39" i="1"/>
  <c r="BB12" i="1"/>
  <c r="BD12" i="1" s="1"/>
  <c r="BB24" i="1"/>
  <c r="BD24" i="1" s="1"/>
  <c r="BB36" i="1"/>
  <c r="BD36" i="1" s="1"/>
  <c r="BB21" i="1"/>
  <c r="BD21" i="1" s="1"/>
  <c r="BB33" i="1"/>
  <c r="BD33" i="1" s="1"/>
  <c r="BB42" i="1"/>
  <c r="BD42" i="1" s="1"/>
  <c r="BB54" i="1"/>
  <c r="BD54" i="1" s="1"/>
  <c r="I27" i="1" l="1"/>
  <c r="AR27" i="1"/>
  <c r="AS27" i="1" s="1"/>
  <c r="AV27" i="1" s="1"/>
  <c r="F27" i="1" s="1"/>
  <c r="AY27" i="1" s="1"/>
  <c r="G27" i="1" s="1"/>
  <c r="AR45" i="1"/>
  <c r="AS45" i="1" s="1"/>
  <c r="AV45" i="1" s="1"/>
  <c r="F45" i="1" s="1"/>
  <c r="AY45" i="1" s="1"/>
  <c r="G45" i="1" s="1"/>
  <c r="I45" i="1"/>
  <c r="I18" i="1"/>
  <c r="AR18" i="1"/>
  <c r="AS18" i="1" s="1"/>
  <c r="AV18" i="1" s="1"/>
  <c r="F18" i="1" s="1"/>
  <c r="BD36" i="2"/>
  <c r="I48" i="1"/>
  <c r="AR48" i="1"/>
  <c r="AS48" i="1" s="1"/>
  <c r="AV48" i="1" s="1"/>
  <c r="F48" i="1" s="1"/>
  <c r="I15" i="1"/>
  <c r="AR15" i="1"/>
  <c r="AS15" i="1" s="1"/>
  <c r="AV15" i="1" s="1"/>
  <c r="F15" i="1" s="1"/>
  <c r="AY15" i="1" s="1"/>
  <c r="G15" i="1" s="1"/>
  <c r="AY51" i="1"/>
  <c r="G51" i="1" s="1"/>
  <c r="BB51" i="1"/>
  <c r="BD51" i="1" s="1"/>
  <c r="AZ18" i="2"/>
  <c r="BA18" i="2"/>
  <c r="AZ27" i="2"/>
  <c r="BA27" i="2"/>
  <c r="AZ39" i="2"/>
  <c r="BA39" i="2"/>
  <c r="AZ12" i="2"/>
  <c r="BA12" i="2"/>
  <c r="AZ33" i="2"/>
  <c r="BA33" i="2"/>
  <c r="AZ24" i="2"/>
  <c r="BA24" i="2"/>
  <c r="AZ21" i="2"/>
  <c r="BA21" i="2"/>
  <c r="AZ30" i="2"/>
  <c r="BA30" i="2"/>
  <c r="AZ15" i="2"/>
  <c r="BA15" i="2"/>
  <c r="AZ36" i="2"/>
  <c r="BA36" i="2"/>
  <c r="AZ54" i="2"/>
  <c r="BA54" i="2"/>
  <c r="BB48" i="2"/>
  <c r="BD48" i="2" s="1"/>
  <c r="AY48" i="2"/>
  <c r="G48" i="2" s="1"/>
  <c r="BB51" i="2"/>
  <c r="BD51" i="2" s="1"/>
  <c r="AY51" i="2"/>
  <c r="BB45" i="2"/>
  <c r="BD45" i="2" s="1"/>
  <c r="AY45" i="2"/>
  <c r="G45" i="2" s="1"/>
  <c r="AZ42" i="2"/>
  <c r="BA42" i="2"/>
  <c r="G51" i="2"/>
  <c r="AY18" i="1" l="1"/>
  <c r="G18" i="1" s="1"/>
  <c r="BB18" i="1"/>
  <c r="BD18" i="1" s="1"/>
  <c r="BA27" i="1"/>
  <c r="AZ27" i="1"/>
  <c r="BA45" i="1"/>
  <c r="AZ45" i="1"/>
  <c r="AZ51" i="1"/>
  <c r="BA51" i="1"/>
  <c r="BB45" i="1"/>
  <c r="BD45" i="1" s="1"/>
  <c r="AY48" i="1"/>
  <c r="G48" i="1" s="1"/>
  <c r="BB48" i="1"/>
  <c r="BD48" i="1" s="1"/>
  <c r="BB27" i="1"/>
  <c r="BD27" i="1" s="1"/>
  <c r="AZ15" i="1"/>
  <c r="BA15" i="1"/>
  <c r="BB15" i="1"/>
  <c r="BD15" i="1" s="1"/>
  <c r="AZ48" i="2"/>
  <c r="BA48" i="2"/>
  <c r="AZ51" i="2"/>
  <c r="BA51" i="2"/>
  <c r="AZ45" i="2"/>
  <c r="BA45" i="2"/>
  <c r="AZ48" i="1" l="1"/>
  <c r="BA48" i="1"/>
  <c r="AZ18" i="1"/>
  <c r="BA18" i="1"/>
</calcChain>
</file>

<file path=xl/sharedStrings.xml><?xml version="1.0" encoding="utf-8"?>
<sst xmlns="http://schemas.openxmlformats.org/spreadsheetml/2006/main" count="421" uniqueCount="119">
  <si>
    <t>OPEN 6.1.4</t>
  </si>
  <si>
    <t>Sat Jun 18 2011 11:10:14</t>
  </si>
  <si>
    <t>Unit=</t>
  </si>
  <si>
    <t>PSC-2412</t>
  </si>
  <si>
    <t>LightSource=</t>
  </si>
  <si>
    <t>6400-02B RedBlue #SI-2452</t>
  </si>
  <si>
    <t>Config=</t>
  </si>
  <si>
    <t>/User/Configs/UserPrefs/2x3 Opaque LED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</si>
  <si>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</si>
  <si>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</si>
  <si>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</si>
  <si>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</si>
  <si>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</si>
  <si>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</si>
  <si>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</si>
  <si>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</si>
  <si>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</si>
  <si>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</si>
  <si>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</si>
  <si>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</si>
  <si>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</si>
  <si>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</si>
  <si>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</si>
  <si>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</si>
  <si>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</si>
  <si>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</si>
  <si>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</si>
  <si>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</si>
  <si>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</si>
  <si>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</si>
  <si>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</si>
  <si>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</si>
  <si>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</si>
  <si>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</si>
  <si>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</si>
  <si>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</si>
  <si>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</si>
  <si>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</si>
  <si>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</si>
  <si>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</si>
  <si>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</si>
  <si>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</si>
  <si>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</si>
  <si>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</si>
  <si>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</si>
  <si>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</si>
  <si>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</si>
  <si>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</si>
  <si>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</si>
  <si>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</si>
  <si>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</si>
  <si>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</si>
  <si>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</si>
  <si>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</si>
  <si>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</si>
  <si>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</si>
  <si>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</si>
  <si>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</si>
  <si>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</si>
  <si>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</si>
  <si>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</si>
  <si>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</si>
  <si>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</si>
  <si>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</si>
  <si>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</si>
  <si>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</si>
  <si>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</si>
  <si>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</si>
  <si>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"11:22:00 Launched AutoProg /User/Configs/AutoProgs/LightCurve"
</t>
  </si>
  <si>
    <t xml:space="preserve">"11:22:49 bulb port 1"
</t>
  </si>
  <si>
    <t>11:26:48</t>
  </si>
  <si>
    <t xml:space="preserve">"11:30:14 Launched AutoProg /User/Configs/AutoProgs/LightCurve"
</t>
  </si>
  <si>
    <t xml:space="preserve">"11:30:29 bulb port 2"
</t>
  </si>
  <si>
    <t>11:34:46</t>
  </si>
  <si>
    <t xml:space="preserve">"11:42:17 Launched AutoProg /User/Configs/AutoProgs/LightCurve"
</t>
  </si>
  <si>
    <t xml:space="preserve">"11:42:34 dip stri 1"
</t>
  </si>
  <si>
    <t>11:46:49</t>
  </si>
  <si>
    <t xml:space="preserve">"11:50:58 Launched AutoProg /User/Configs/AutoProgs/LightCurve"
</t>
  </si>
  <si>
    <t xml:space="preserve">"11:51:11 dip stri 2"
</t>
  </si>
  <si>
    <t>11:55:32</t>
  </si>
  <si>
    <t xml:space="preserve">"12:02:27 Launched AutoProg /User/Configs/AutoProgs/LightCurve"
</t>
  </si>
  <si>
    <t xml:space="preserve">"12:02:49 cyc semi 1"
</t>
  </si>
  <si>
    <t>12:06:57</t>
  </si>
  <si>
    <t xml:space="preserve">"12:11:38 Launched AutoProg /User/Configs/AutoProgs/LightCurve"
</t>
  </si>
  <si>
    <t xml:space="preserve">"12:11:50 cyc semi 2"
</t>
  </si>
  <si>
    <t>12:16:07</t>
  </si>
  <si>
    <t xml:space="preserve">"12:30:14 Launched AutoProg /User/Configs/AutoProgs/LightCurve"
</t>
  </si>
  <si>
    <t xml:space="preserve">"12:30:27 dip stri 3"
</t>
  </si>
  <si>
    <t>12:34:45</t>
  </si>
  <si>
    <t xml:space="preserve">"12:41:13 Launched AutoProg /User/Configs/AutoProgs/LightCurve"
</t>
  </si>
  <si>
    <t xml:space="preserve">"12:41:23 dip stri 4"
</t>
  </si>
  <si>
    <t>12:45:43</t>
  </si>
  <si>
    <t xml:space="preserve">"12:55:03 Launched AutoProg /User/Configs/AutoProgs/LightCurve"
</t>
  </si>
  <si>
    <t xml:space="preserve">"12:55:18 thy cur 1"
</t>
  </si>
  <si>
    <t>12:59:34</t>
  </si>
  <si>
    <t xml:space="preserve">"13:06:40 Launched AutoProg /User/Configs/AutoProgs/LightCurve"
</t>
  </si>
  <si>
    <t xml:space="preserve">"13:06:56 thy cur 2"
</t>
  </si>
  <si>
    <t>13:11:11</t>
  </si>
  <si>
    <t xml:space="preserve">"13:14:13 Launched AutoProg /User/Configs/AutoProgs/LightCurve"
</t>
  </si>
  <si>
    <t xml:space="preserve">"13:14:27 thy cur 3"
</t>
  </si>
  <si>
    <t>13:18:45</t>
  </si>
  <si>
    <t xml:space="preserve">"13:22:01 Launched AutoProg /User/Configs/AutoProgs/LightCurve"
</t>
  </si>
  <si>
    <t xml:space="preserve">"13:22:11 thy cur 4"
</t>
  </si>
  <si>
    <t>13:26:32</t>
  </si>
  <si>
    <t xml:space="preserve">"13:31:28 Launched AutoProg /User/Configs/AutoProgs/LightCurve"
</t>
  </si>
  <si>
    <t xml:space="preserve">"13:31:43 cyc semi 3"
</t>
  </si>
  <si>
    <t>13:35:57</t>
  </si>
  <si>
    <t xml:space="preserve">"13:40:28 Launched AutoProg /User/Configs/AutoProgs/LightCurve"
</t>
  </si>
  <si>
    <t xml:space="preserve">"13:40:52 dip stri 5"
</t>
  </si>
  <si>
    <t>13:44:58</t>
  </si>
  <si>
    <t xml:space="preserve">"13:48:04 Launched AutoProg /User/Configs/AutoProgs/LightCurve"
</t>
  </si>
  <si>
    <t xml:space="preserve">"13:48:17 cyc semi 4"
</t>
  </si>
  <si>
    <t>13:52:33</t>
  </si>
  <si>
    <t>#</t>
  </si>
  <si>
    <t>Species @500</t>
  </si>
  <si>
    <t>bulb port</t>
  </si>
  <si>
    <t>dip stri</t>
  </si>
  <si>
    <t>cyc semi</t>
  </si>
  <si>
    <t>they 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</si>
</sst>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workbookViewId="0">
      <selection sqref="A1:IV65536"/>
    </sheetView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25">
      <c r="A5" s="1" t="s">
        <v>6</v>
      </c>
      <c r="B5" s="1" t="s">
        <v>7</v>
      </c>
    </row>
    <row r="6" spans="1:56" x14ac:dyDescent="0.25">
      <c r="A6" s="1" t="s">
        <v>8</v>
      </c>
      <c r="B6" s="1" t="s">
        <v>9</v>
      </c>
    </row>
    <row r="8" spans="1:5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</row>
    <row r="9" spans="1:56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</row>
    <row r="10" spans="1:56" x14ac:dyDescent="0.25">
      <c r="A10" s="1" t="s">
        <v>8</v>
      </c>
      <c r="B10" s="1" t="s">
        <v>68</v>
      </c>
    </row>
    <row r="11" spans="1:56" x14ac:dyDescent="0.25">
      <c r="A11" s="1" t="s">
        <v>8</v>
      </c>
      <c r="B11" s="1" t="s">
        <v>69</v>
      </c>
    </row>
    <row r="12" spans="1:56" x14ac:dyDescent="0.25">
      <c r="A12" s="1">
        <v>1</v>
      </c>
      <c r="B12" s="1" t="s">
        <v>70</v>
      </c>
      <c r="C12" s="1">
        <v>1017</v>
      </c>
      <c r="D12" s="1">
        <v>0</v>
      </c>
      <c r="E12">
        <f>(R12-S12*(1000-T12)/(1000-U12))*AK12</f>
        <v>4.4923382082747079</v>
      </c>
      <c r="F12">
        <f>IF(AV12&lt;&gt;0,1/(1/AV12-1/N12),0)</f>
        <v>0.11342464373379009</v>
      </c>
      <c r="G12">
        <f>((AY12-AL12/2)*S12-E12)/(AY12+AL12/2)</f>
        <v>324.82160520459365</v>
      </c>
      <c r="H12">
        <f>AL12*1000</f>
        <v>0.73914391350873876</v>
      </c>
      <c r="I12">
        <f>(AQ12-AW12)</f>
        <v>0.65900810215051386</v>
      </c>
      <c r="J12">
        <f>(P12+AP12*D12)</f>
        <v>28.021234512329102</v>
      </c>
      <c r="K12" s="1">
        <v>6</v>
      </c>
      <c r="L12">
        <f>(K12*AE12+AF12)</f>
        <v>1.4200000166893005</v>
      </c>
      <c r="M12" s="1">
        <v>1</v>
      </c>
      <c r="N12">
        <f>L12*(M12+1)*(M12+1)/(M12*M12+1)</f>
        <v>2.8400000333786011</v>
      </c>
      <c r="O12" s="1">
        <v>28.330804824829102</v>
      </c>
      <c r="P12" s="1">
        <v>28.021234512329102</v>
      </c>
      <c r="Q12" s="1">
        <v>28.201557159423828</v>
      </c>
      <c r="R12" s="1">
        <v>399.98098754882813</v>
      </c>
      <c r="S12" s="1">
        <v>394.2357177734375</v>
      </c>
      <c r="T12" s="1">
        <v>30.322713851928711</v>
      </c>
      <c r="U12" s="1">
        <v>31.182744979858398</v>
      </c>
      <c r="V12" s="1">
        <v>78.94024658203125</v>
      </c>
      <c r="W12" s="1">
        <v>81.17919921875</v>
      </c>
      <c r="X12" s="1">
        <v>499.58334350585938</v>
      </c>
      <c r="Y12" s="1">
        <v>498.8876953125</v>
      </c>
      <c r="Z12" s="1">
        <v>8.3787260055541992</v>
      </c>
      <c r="AA12" s="1">
        <v>100.71376800537109</v>
      </c>
      <c r="AB12" s="1">
        <v>0.93551480770111084</v>
      </c>
      <c r="AC12" s="1">
        <v>-0.28381717205047607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>X12*0.000001/(K12*0.0001)</f>
        <v>0.83263890584309885</v>
      </c>
      <c r="AL12">
        <f>(U12-T12)/(1000-U12)*AK12</f>
        <v>7.3914391350873875E-4</v>
      </c>
      <c r="AM12">
        <f>(P12+273.15)</f>
        <v>301.17123451232908</v>
      </c>
      <c r="AN12">
        <f>(O12+273.15)</f>
        <v>301.48080482482908</v>
      </c>
      <c r="AO12">
        <f>(Y12*AG12+Z12*AH12)*AI12</f>
        <v>79.822029465838568</v>
      </c>
      <c r="AP12">
        <f>((AO12+0.00000010773*(AN12^4-AM12^4))-AL12*44100)/(L12*56+0.00000043092*AM12^3)</f>
        <v>0.55728601402636713</v>
      </c>
      <c r="AQ12">
        <f>0.61365*EXP(17.502*J12/(240.97+J12))</f>
        <v>3.7995398458226228</v>
      </c>
      <c r="AR12">
        <f>AQ12*1000/AA12</f>
        <v>37.726121473481086</v>
      </c>
      <c r="AS12">
        <f>(AR12-U12)</f>
        <v>6.5433764936226879</v>
      </c>
      <c r="AT12">
        <f>IF(D12,P12,(O12+P12)/2)</f>
        <v>28.176019668579102</v>
      </c>
      <c r="AU12">
        <f>0.61365*EXP(17.502*AT12/(240.97+AT12))</f>
        <v>3.8339545730563662</v>
      </c>
      <c r="AV12">
        <f>IF(AS12&lt;&gt;0,(1000-(AR12+U12)/2)/AS12*AL12,0)</f>
        <v>0.10906863292849146</v>
      </c>
      <c r="AW12">
        <f>U12*AA12/1000</f>
        <v>3.140531743672109</v>
      </c>
      <c r="AX12">
        <f>(AU12-AW12)</f>
        <v>0.69342282938425726</v>
      </c>
      <c r="AY12">
        <f>1/(1.6/F12+1.37/N12)</f>
        <v>6.8546315065646998E-2</v>
      </c>
      <c r="AZ12">
        <f>G12*AA12*0.001</f>
        <v>32.714007789707686</v>
      </c>
      <c r="BA12">
        <f>G12/S12</f>
        <v>0.823927388008168</v>
      </c>
      <c r="BB12">
        <f>(1-AL12*AA12/AQ12/F12)*100</f>
        <v>82.726536666681255</v>
      </c>
      <c r="BC12">
        <f>(S12-E12/(N12/1.35))</f>
        <v>392.10027534037664</v>
      </c>
      <c r="BD12">
        <f>E12*BB12/100/BC12</f>
        <v>9.4780749945497806E-3</v>
      </c>
    </row>
    <row r="13" spans="1:56" x14ac:dyDescent="0.25">
      <c r="A13" s="1" t="s">
        <v>8</v>
      </c>
      <c r="B13" s="1" t="s">
        <v>71</v>
      </c>
    </row>
    <row r="14" spans="1:56" x14ac:dyDescent="0.25">
      <c r="A14" s="1" t="s">
        <v>8</v>
      </c>
      <c r="B14" s="1" t="s">
        <v>72</v>
      </c>
    </row>
    <row r="15" spans="1:56" x14ac:dyDescent="0.25">
      <c r="A15" s="1">
        <v>2</v>
      </c>
      <c r="B15" s="1" t="s">
        <v>73</v>
      </c>
      <c r="C15" s="1">
        <v>1495.5</v>
      </c>
      <c r="D15" s="1">
        <v>0</v>
      </c>
      <c r="E15">
        <f>(R15-S15*(1000-T15)/(1000-U15))*AK15</f>
        <v>4.5161262414266599</v>
      </c>
      <c r="F15">
        <f>IF(AV15&lt;&gt;0,1/(1/AV15-1/N15),0)</f>
        <v>0.11322544418293064</v>
      </c>
      <c r="G15">
        <f>((AY15-AL15/2)*S15-E15)/(AY15+AL15/2)</f>
        <v>323.30549972870529</v>
      </c>
      <c r="H15">
        <f>AL15*1000</f>
        <v>0.82767865205140201</v>
      </c>
      <c r="I15">
        <f>(AQ15-AW15)</f>
        <v>0.73818777949184522</v>
      </c>
      <c r="J15">
        <f>(P15+AP15*D15)</f>
        <v>28.808490753173828</v>
      </c>
      <c r="K15" s="1">
        <v>6</v>
      </c>
      <c r="L15">
        <f>(K15*AE15+AF15)</f>
        <v>1.4200000166893005</v>
      </c>
      <c r="M15" s="1">
        <v>1</v>
      </c>
      <c r="N15">
        <f>L15*(M15+1)*(M15+1)/(M15*M15+1)</f>
        <v>2.8400000333786011</v>
      </c>
      <c r="O15" s="1">
        <v>28.941120147705078</v>
      </c>
      <c r="P15" s="1">
        <v>28.808490753173828</v>
      </c>
      <c r="Q15" s="1">
        <v>28.839599609375</v>
      </c>
      <c r="R15" s="1">
        <v>399.44219970703125</v>
      </c>
      <c r="S15" s="1">
        <v>393.6376953125</v>
      </c>
      <c r="T15" s="1">
        <v>31.20048713684082</v>
      </c>
      <c r="U15" s="1">
        <v>32.160797119140625</v>
      </c>
      <c r="V15" s="1">
        <v>78.404144287109375</v>
      </c>
      <c r="W15" s="1">
        <v>80.81732177734375</v>
      </c>
      <c r="X15" s="1">
        <v>500.50079345703125</v>
      </c>
      <c r="Y15" s="1">
        <v>499.44085693359375</v>
      </c>
      <c r="Z15" s="1">
        <v>3.8161613941192627</v>
      </c>
      <c r="AA15" s="1">
        <v>100.71987152099609</v>
      </c>
      <c r="AB15" s="1">
        <v>0.86572110652923584</v>
      </c>
      <c r="AC15" s="1">
        <v>-0.30387866497039795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>X15*0.000001/(K15*0.0001)</f>
        <v>0.83416798909505208</v>
      </c>
      <c r="AL15">
        <f>(U15-T15)/(1000-U15)*AK15</f>
        <v>8.2767865205140201E-4</v>
      </c>
      <c r="AM15">
        <f>(P15+273.15)</f>
        <v>301.95849075317381</v>
      </c>
      <c r="AN15">
        <f>(O15+273.15)</f>
        <v>302.09112014770506</v>
      </c>
      <c r="AO15">
        <f>(Y15*AG15+Z15*AH15)*AI15</f>
        <v>79.910535323235308</v>
      </c>
      <c r="AP15">
        <f>((AO15+0.00000010773*(AN15^4-AM15^4))-AL15*44100)/(L15*56+0.00000043092*AM15^3)</f>
        <v>0.49225671048500108</v>
      </c>
      <c r="AQ15">
        <f>0.61365*EXP(17.502*J15/(240.97+J15))</f>
        <v>3.9774191333445104</v>
      </c>
      <c r="AR15">
        <f>AQ15*1000/AA15</f>
        <v>39.489914683969552</v>
      </c>
      <c r="AS15">
        <f>(AR15-U15)</f>
        <v>7.3291175648289268</v>
      </c>
      <c r="AT15">
        <f>IF(D15,P15,(O15+P15)/2)</f>
        <v>28.874805450439453</v>
      </c>
      <c r="AU15">
        <f>0.61365*EXP(17.502*AT15/(240.97+AT15))</f>
        <v>3.9927291243573046</v>
      </c>
      <c r="AV15">
        <f>IF(AS15&lt;&gt;0,(1000-(AR15+U15)/2)/AS15*AL15,0)</f>
        <v>0.10888442745128325</v>
      </c>
      <c r="AW15">
        <f>U15*AA15/1000</f>
        <v>3.2392313538526651</v>
      </c>
      <c r="AX15">
        <f>(AU15-AW15)</f>
        <v>0.75349777050463951</v>
      </c>
      <c r="AY15">
        <f>1/(1.6/F15+1.37/N15)</f>
        <v>6.8429905964291465E-2</v>
      </c>
      <c r="AZ15">
        <f>G15*AA15*0.001</f>
        <v>32.563288394706632</v>
      </c>
      <c r="BA15">
        <f>G15/S15</f>
        <v>0.82132759026556235</v>
      </c>
      <c r="BB15">
        <f>(1-AL15*AA15/AQ15/F15)*100</f>
        <v>81.488929910144009</v>
      </c>
      <c r="BC15">
        <f>(S15-E15/(N15/1.35))</f>
        <v>391.49094518775689</v>
      </c>
      <c r="BD15">
        <f>E15*BB15/100/BC15</f>
        <v>9.4003271155219583E-3</v>
      </c>
    </row>
    <row r="16" spans="1:56" x14ac:dyDescent="0.25">
      <c r="A16" s="1" t="s">
        <v>8</v>
      </c>
      <c r="B16" s="1" t="s">
        <v>74</v>
      </c>
    </row>
    <row r="17" spans="1:56" x14ac:dyDescent="0.25">
      <c r="A17" s="1" t="s">
        <v>8</v>
      </c>
      <c r="B17" s="1" t="s">
        <v>75</v>
      </c>
    </row>
    <row r="18" spans="1:56" x14ac:dyDescent="0.25">
      <c r="A18" s="1">
        <v>3</v>
      </c>
      <c r="B18" s="1" t="s">
        <v>76</v>
      </c>
      <c r="C18" s="1">
        <v>2218.5</v>
      </c>
      <c r="D18" s="1">
        <v>0</v>
      </c>
      <c r="E18">
        <f>(R18-S18*(1000-T18)/(1000-U18))*AK18</f>
        <v>4.1718244339998929</v>
      </c>
      <c r="F18">
        <f>IF(AV18&lt;&gt;0,1/(1/AV18-1/N18),0)</f>
        <v>0.19550598948092501</v>
      </c>
      <c r="G18">
        <f>((AY18-AL18/2)*S18-E18)/(AY18+AL18/2)</f>
        <v>353.33711483344371</v>
      </c>
      <c r="H18">
        <f>AL18*1000</f>
        <v>1.3357863079263366</v>
      </c>
      <c r="I18">
        <f>(AQ18-AW18)</f>
        <v>0.70835171214612158</v>
      </c>
      <c r="J18">
        <f>(P18+AP18*D18)</f>
        <v>29.309942245483398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29.663366317749023</v>
      </c>
      <c r="P18" s="1">
        <v>29.309942245483398</v>
      </c>
      <c r="Q18" s="1">
        <v>29.582508087158203</v>
      </c>
      <c r="R18" s="1">
        <v>399.447509765625</v>
      </c>
      <c r="S18" s="1">
        <v>393.81597900390625</v>
      </c>
      <c r="T18" s="1">
        <v>32.065841674804688</v>
      </c>
      <c r="U18" s="1">
        <v>33.613277435302734</v>
      </c>
      <c r="V18" s="1">
        <v>77.301231384277344</v>
      </c>
      <c r="W18" s="1">
        <v>81.031631469726563</v>
      </c>
      <c r="X18" s="1">
        <v>500.52590942382813</v>
      </c>
      <c r="Y18" s="1">
        <v>499.46044921875</v>
      </c>
      <c r="Z18" s="1">
        <v>0.85063683986663818</v>
      </c>
      <c r="AA18" s="1">
        <v>100.73751068115234</v>
      </c>
      <c r="AB18" s="1">
        <v>0.73461759090423584</v>
      </c>
      <c r="AC18" s="1">
        <v>-0.36622607707977295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>X18*0.000001/(K18*0.0001)</f>
        <v>0.8342098490397134</v>
      </c>
      <c r="AL18">
        <f>(U18-T18)/(1000-U18)*AK18</f>
        <v>1.3357863079263366E-3</v>
      </c>
      <c r="AM18">
        <f>(P18+273.15)</f>
        <v>302.45994224548338</v>
      </c>
      <c r="AN18">
        <f>(O18+273.15)</f>
        <v>302.813366317749</v>
      </c>
      <c r="AO18">
        <f>(Y18*AG18+Z18*AH18)*AI18</f>
        <v>79.913670088790241</v>
      </c>
      <c r="AP18">
        <f>((AO18+0.00000010773*(AN18^4-AM18^4))-AL18*44100)/(L18*56+0.00000043092*AM18^3)</f>
        <v>0.27587450142487047</v>
      </c>
      <c r="AQ18">
        <f>0.61365*EXP(17.502*J18/(240.97+J18))</f>
        <v>4.0944696068134681</v>
      </c>
      <c r="AR18">
        <f>AQ18*1000/AA18</f>
        <v>40.64493532873778</v>
      </c>
      <c r="AS18">
        <f>(AR18-U18)</f>
        <v>7.031657893435046</v>
      </c>
      <c r="AT18">
        <f>IF(D18,P18,(O18+P18)/2)</f>
        <v>29.486654281616211</v>
      </c>
      <c r="AU18">
        <f>0.61365*EXP(17.502*AT18/(240.97+AT18))</f>
        <v>4.1364279895670562</v>
      </c>
      <c r="AV18">
        <f>IF(AS18&lt;&gt;0,(1000-(AR18+U18)/2)/AS18*AL18,0)</f>
        <v>0.18291415417074208</v>
      </c>
      <c r="AW18">
        <f>U18*AA18/1000</f>
        <v>3.3861178946673465</v>
      </c>
      <c r="AX18">
        <f>(AU18-AW18)</f>
        <v>0.75031009489970968</v>
      </c>
      <c r="AY18">
        <f>1/(1.6/F18+1.37/N18)</f>
        <v>0.11538967226616456</v>
      </c>
      <c r="AZ18">
        <f>G18*AA18*0.001</f>
        <v>35.594301379581587</v>
      </c>
      <c r="BA18">
        <f>G18/S18</f>
        <v>0.89721375889102495</v>
      </c>
      <c r="BB18">
        <f>(1-AL18*AA18/AQ18/F18)*100</f>
        <v>83.189892769437975</v>
      </c>
      <c r="BC18">
        <f>(S18-E18/(N18/1.35))</f>
        <v>391.83289346879809</v>
      </c>
      <c r="BD18">
        <f>E18*BB18/100/BC18</f>
        <v>8.8571846085966355E-3</v>
      </c>
    </row>
    <row r="19" spans="1:56" x14ac:dyDescent="0.25">
      <c r="A19" s="1" t="s">
        <v>8</v>
      </c>
      <c r="B19" s="1" t="s">
        <v>77</v>
      </c>
    </row>
    <row r="20" spans="1:56" x14ac:dyDescent="0.25">
      <c r="A20" s="1" t="s">
        <v>8</v>
      </c>
      <c r="B20" s="1" t="s">
        <v>78</v>
      </c>
    </row>
    <row r="21" spans="1:56" x14ac:dyDescent="0.25">
      <c r="A21" s="1">
        <v>4</v>
      </c>
      <c r="B21" s="1" t="s">
        <v>79</v>
      </c>
      <c r="C21" s="1">
        <v>2741</v>
      </c>
      <c r="D21" s="1">
        <v>0</v>
      </c>
      <c r="E21">
        <f>(R21-S21*(1000-T21)/(1000-U21))*AK21</f>
        <v>3.6306314169114979</v>
      </c>
      <c r="F21">
        <f>IF(AV21&lt;&gt;0,1/(1/AV21-1/N21),0)</f>
        <v>0.17754584262916848</v>
      </c>
      <c r="G21">
        <f>((AY21-AL21/2)*S21-E21)/(AY21+AL21/2)</f>
        <v>356.3967292140992</v>
      </c>
      <c r="H21">
        <f>AL21*1000</f>
        <v>1.0862525193220174</v>
      </c>
      <c r="I21">
        <f>(AQ21-AW21)</f>
        <v>0.63072844914665804</v>
      </c>
      <c r="J21">
        <f>(P21+AP21*D21)</f>
        <v>28.99267578125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29.886100769042969</v>
      </c>
      <c r="P21" s="1">
        <v>28.99267578125</v>
      </c>
      <c r="Q21" s="1">
        <v>29.811193466186523</v>
      </c>
      <c r="R21" s="1">
        <v>399.60604858398438</v>
      </c>
      <c r="S21" s="1">
        <v>394.73974609375</v>
      </c>
      <c r="T21" s="1">
        <v>32.389301300048828</v>
      </c>
      <c r="U21" s="1">
        <v>33.647651672363281</v>
      </c>
      <c r="V21" s="1">
        <v>77.081291198730469</v>
      </c>
      <c r="W21" s="1">
        <v>80.075965881347656</v>
      </c>
      <c r="X21" s="1">
        <v>500.51370239257813</v>
      </c>
      <c r="Y21" s="1">
        <v>499.86639404296875</v>
      </c>
      <c r="Z21" s="1">
        <v>0.59521275758743286</v>
      </c>
      <c r="AA21" s="1">
        <v>100.73036193847656</v>
      </c>
      <c r="AB21" s="1">
        <v>0.60989224910736084</v>
      </c>
      <c r="AC21" s="1">
        <v>-0.3622053861618042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>X21*0.000001/(K21*0.0001)</f>
        <v>0.83418950398763003</v>
      </c>
      <c r="AL21">
        <f>(U21-T21)/(1000-U21)*AK21</f>
        <v>1.0862525193220175E-3</v>
      </c>
      <c r="AM21">
        <f>(P21+273.15)</f>
        <v>302.14267578124998</v>
      </c>
      <c r="AN21">
        <f>(O21+273.15)</f>
        <v>303.03610076904295</v>
      </c>
      <c r="AO21">
        <f>(Y21*AG21+Z21*AH21)*AI21</f>
        <v>79.978621259213469</v>
      </c>
      <c r="AP21">
        <f>((AO21+0.00000010773*(AN21^4-AM21^4))-AL21*44100)/(L21*56+0.00000043092*AM21^3)</f>
        <v>0.46759834680799867</v>
      </c>
      <c r="AQ21">
        <f>0.61365*EXP(17.502*J21/(240.97+J21))</f>
        <v>4.0200685804835974</v>
      </c>
      <c r="AR21">
        <f>AQ21*1000/AA21</f>
        <v>39.909204167646585</v>
      </c>
      <c r="AS21">
        <f>(AR21-U21)</f>
        <v>6.2615524952833042</v>
      </c>
      <c r="AT21">
        <f>IF(D21,P21,(O21+P21)/2)</f>
        <v>29.439388275146484</v>
      </c>
      <c r="AU21">
        <f>0.61365*EXP(17.502*AT21/(240.97+AT21))</f>
        <v>4.1251686257656237</v>
      </c>
      <c r="AV21">
        <f>IF(AS21&lt;&gt;0,(1000-(AR21+U21)/2)/AS21*AL21,0)</f>
        <v>0.16709943103173952</v>
      </c>
      <c r="AW21">
        <f>U21*AA21/1000</f>
        <v>3.3893401313369393</v>
      </c>
      <c r="AX21">
        <f>(AU21-AW21)</f>
        <v>0.73582849442868437</v>
      </c>
      <c r="AY21">
        <f>1/(1.6/F21+1.37/N21)</f>
        <v>0.1053280020692305</v>
      </c>
      <c r="AZ21">
        <f>G21*AA21*0.001</f>
        <v>35.899971527425436</v>
      </c>
      <c r="BA21">
        <f>G21/S21</f>
        <v>0.90286507183762432</v>
      </c>
      <c r="BB21">
        <f>(1-AL21*AA21/AQ21/F21)*100</f>
        <v>84.669821145758135</v>
      </c>
      <c r="BC21">
        <f>(S21-E21/(N21/1.35))</f>
        <v>393.01391779965678</v>
      </c>
      <c r="BD21">
        <f>E21*BB21/100/BC21</f>
        <v>7.8217309564281145E-3</v>
      </c>
    </row>
    <row r="22" spans="1:56" x14ac:dyDescent="0.25">
      <c r="A22" s="1" t="s">
        <v>8</v>
      </c>
      <c r="B22" s="1" t="s">
        <v>80</v>
      </c>
    </row>
    <row r="23" spans="1:56" x14ac:dyDescent="0.25">
      <c r="A23" s="1" t="s">
        <v>8</v>
      </c>
      <c r="B23" s="1" t="s">
        <v>81</v>
      </c>
    </row>
    <row r="24" spans="1:56" x14ac:dyDescent="0.25">
      <c r="A24" s="1">
        <v>5</v>
      </c>
      <c r="B24" s="1" t="s">
        <v>82</v>
      </c>
      <c r="C24" s="1">
        <v>3426.5</v>
      </c>
      <c r="D24" s="1">
        <v>0</v>
      </c>
      <c r="E24">
        <f>(R24-S24*(1000-T24)/(1000-U24))*AK24</f>
        <v>2.3798716770794255</v>
      </c>
      <c r="F24">
        <f>IF(AV24&lt;&gt;0,1/(1/AV24-1/N24),0)</f>
        <v>8.9491626336624996E-2</v>
      </c>
      <c r="G24">
        <f>((AY24-AL24/2)*S24-E24)/(AY24+AL24/2)</f>
        <v>348.02272033309021</v>
      </c>
      <c r="H24">
        <f>AL24*1000</f>
        <v>0.68006241203497342</v>
      </c>
      <c r="I24">
        <f>(AQ24-AW24)</f>
        <v>0.75990085441482824</v>
      </c>
      <c r="J24">
        <f>(P24+AP24*D24)</f>
        <v>29.546501159667969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30.100366592407227</v>
      </c>
      <c r="P24" s="1">
        <v>29.546501159667969</v>
      </c>
      <c r="Q24" s="1">
        <v>30.028329849243164</v>
      </c>
      <c r="R24" s="1">
        <v>399.54330444335938</v>
      </c>
      <c r="S24" s="1">
        <v>396.367431640625</v>
      </c>
      <c r="T24" s="1">
        <v>32.880146026611328</v>
      </c>
      <c r="U24" s="1">
        <v>33.667892456054688</v>
      </c>
      <c r="V24" s="1">
        <v>77.279548645019531</v>
      </c>
      <c r="W24" s="1">
        <v>79.131019592285156</v>
      </c>
      <c r="X24" s="1">
        <v>500.5413818359375</v>
      </c>
      <c r="Y24" s="1">
        <v>498.89822387695313</v>
      </c>
      <c r="Z24" s="1">
        <v>2.6197471618652344</v>
      </c>
      <c r="AA24" s="1">
        <v>100.71381378173828</v>
      </c>
      <c r="AB24" s="1">
        <v>0.51904141902923584</v>
      </c>
      <c r="AC24" s="1">
        <v>-0.35182559490203857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>X24*0.000001/(K24*0.0001)</f>
        <v>0.83423563639322906</v>
      </c>
      <c r="AL24">
        <f>(U24-T24)/(1000-U24)*AK24</f>
        <v>6.8006241203497346E-4</v>
      </c>
      <c r="AM24">
        <f>(P24+273.15)</f>
        <v>302.69650115966795</v>
      </c>
      <c r="AN24">
        <f>(O24+273.15)</f>
        <v>303.2503665924072</v>
      </c>
      <c r="AO24">
        <f>(Y24*AG24+Z24*AH24)*AI24</f>
        <v>79.823714036113415</v>
      </c>
      <c r="AP24">
        <f>((AO24+0.00000010773*(AN24^4-AM24^4))-AL24*44100)/(L24*56+0.00000043092*AM24^3)</f>
        <v>0.6173581976404281</v>
      </c>
      <c r="AQ24">
        <f>0.61365*EXP(17.502*J24/(240.97+J24))</f>
        <v>4.1507227056575111</v>
      </c>
      <c r="AR24">
        <f>AQ24*1000/AA24</f>
        <v>41.213042678065399</v>
      </c>
      <c r="AS24">
        <f>(AR24-U24)</f>
        <v>7.5451502220107116</v>
      </c>
      <c r="AT24">
        <f>IF(D24,P24,(O24+P24)/2)</f>
        <v>29.823433876037598</v>
      </c>
      <c r="AU24">
        <f>0.61365*EXP(17.502*AT24/(240.97+AT24))</f>
        <v>4.2174315649033467</v>
      </c>
      <c r="AV24">
        <f>IF(AS24&lt;&gt;0,(1000-(AR24+U24)/2)/AS24*AL24,0)</f>
        <v>8.675778985075748E-2</v>
      </c>
      <c r="AW24">
        <f>U24*AA24/1000</f>
        <v>3.3908218512426829</v>
      </c>
      <c r="AX24">
        <f>(AU24-AW24)</f>
        <v>0.82660971366066383</v>
      </c>
      <c r="AY24">
        <f>1/(1.6/F24+1.37/N24)</f>
        <v>5.4462783766633438E-2</v>
      </c>
      <c r="AZ24">
        <f>G24*AA24*0.001</f>
        <v>35.05069544744083</v>
      </c>
      <c r="BA24">
        <f>G24/S24</f>
        <v>0.87803056596393736</v>
      </c>
      <c r="BB24">
        <f>(1-AL24*AA24/AQ24/F24)*100</f>
        <v>81.561240828455468</v>
      </c>
      <c r="BC24">
        <f>(S24-E24/(N24/1.35))</f>
        <v>395.23615462432332</v>
      </c>
      <c r="BD24">
        <f>E24*BB24/100/BC24</f>
        <v>4.9111217363096401E-3</v>
      </c>
    </row>
    <row r="25" spans="1:56" x14ac:dyDescent="0.25">
      <c r="A25" s="1" t="s">
        <v>8</v>
      </c>
      <c r="B25" s="1" t="s">
        <v>83</v>
      </c>
    </row>
    <row r="26" spans="1:56" x14ac:dyDescent="0.25">
      <c r="A26" s="1" t="s">
        <v>8</v>
      </c>
      <c r="B26" s="1" t="s">
        <v>84</v>
      </c>
    </row>
    <row r="27" spans="1:56" x14ac:dyDescent="0.25">
      <c r="A27" s="1">
        <v>6</v>
      </c>
      <c r="B27" s="1" t="s">
        <v>85</v>
      </c>
      <c r="C27" s="1">
        <v>3976</v>
      </c>
      <c r="D27" s="1">
        <v>0</v>
      </c>
      <c r="E27">
        <f>(R27-S27*(1000-T27)/(1000-U27))*AK27</f>
        <v>1.0700575402677361</v>
      </c>
      <c r="F27">
        <f>IF(AV27&lt;&gt;0,1/(1/AV27-1/N27),0)</f>
        <v>2.3581044252600495E-2</v>
      </c>
      <c r="G27">
        <f>((AY27-AL27/2)*S27-E27)/(AY27+AL27/2)</f>
        <v>320.78397277250917</v>
      </c>
      <c r="H27">
        <f>AL27*1000</f>
        <v>0.20688362891767495</v>
      </c>
      <c r="I27">
        <f>(AQ27-AW27)</f>
        <v>0.85723652707206188</v>
      </c>
      <c r="J27">
        <f>(P27+AP27*D27)</f>
        <v>29.870437622070313</v>
      </c>
      <c r="K27" s="1">
        <v>6</v>
      </c>
      <c r="L27">
        <f>(K27*AE27+AF27)</f>
        <v>1.4200000166893005</v>
      </c>
      <c r="M27" s="1">
        <v>1</v>
      </c>
      <c r="N27">
        <f>L27*(M27+1)*(M27+1)/(M27*M27+1)</f>
        <v>2.8400000333786011</v>
      </c>
      <c r="O27" s="1">
        <v>30.146720886230469</v>
      </c>
      <c r="P27" s="1">
        <v>29.870437622070313</v>
      </c>
      <c r="Q27" s="1">
        <v>30.066913604736328</v>
      </c>
      <c r="R27" s="1">
        <v>400.37423706054688</v>
      </c>
      <c r="S27" s="1">
        <v>398.99252319335938</v>
      </c>
      <c r="T27" s="1">
        <v>33.240264892578125</v>
      </c>
      <c r="U27" s="1">
        <v>33.479969024658203</v>
      </c>
      <c r="V27" s="1">
        <v>77.91180419921875</v>
      </c>
      <c r="W27" s="1">
        <v>78.473640441894531</v>
      </c>
      <c r="X27" s="1">
        <v>500.50994873046875</v>
      </c>
      <c r="Y27" s="1">
        <v>500.66192626953125</v>
      </c>
      <c r="Z27" s="1">
        <v>0.82246583700180054</v>
      </c>
      <c r="AA27" s="1">
        <v>100.70528411865234</v>
      </c>
      <c r="AB27" s="1">
        <v>0.44979703426361084</v>
      </c>
      <c r="AC27" s="1">
        <v>-0.34393298625946045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>X27*0.000001/(K27*0.0001)</f>
        <v>0.83418324788411446</v>
      </c>
      <c r="AL27">
        <f>(U27-T27)/(1000-U27)*AK27</f>
        <v>2.0688362891767496E-4</v>
      </c>
      <c r="AM27">
        <f>(P27+273.15)</f>
        <v>303.02043762207029</v>
      </c>
      <c r="AN27">
        <f>(O27+273.15)</f>
        <v>303.29672088623045</v>
      </c>
      <c r="AO27">
        <f>(Y27*AG27+Z27*AH27)*AI27</f>
        <v>80.105906412618424</v>
      </c>
      <c r="AP27">
        <f>((AO27+0.00000010773*(AN27^4-AM27^4))-AL27*44100)/(L27*56+0.00000043092*AM27^3)</f>
        <v>0.81192883019885553</v>
      </c>
      <c r="AQ27">
        <f>0.61365*EXP(17.502*J27/(240.97+J27))</f>
        <v>4.2288463199839459</v>
      </c>
      <c r="AR27">
        <f>AQ27*1000/AA27</f>
        <v>41.992298189650718</v>
      </c>
      <c r="AS27">
        <f>(AR27-U27)</f>
        <v>8.512329164992515</v>
      </c>
      <c r="AT27">
        <f>IF(D27,P27,(O27+P27)/2)</f>
        <v>30.008579254150391</v>
      </c>
      <c r="AU27">
        <f>0.61365*EXP(17.502*AT27/(240.97+AT27))</f>
        <v>4.262549710436466</v>
      </c>
      <c r="AV27">
        <f>IF(AS27&lt;&gt;0,(1000-(AR27+U27)/2)/AS27*AL27,0)</f>
        <v>2.338685884874139E-2</v>
      </c>
      <c r="AW27">
        <f>U27*AA27/1000</f>
        <v>3.371609792911884</v>
      </c>
      <c r="AX27">
        <f>(AU27-AW27)</f>
        <v>0.89093991752458201</v>
      </c>
      <c r="AY27">
        <f>1/(1.6/F27+1.37/N27)</f>
        <v>1.4634109964402885E-2</v>
      </c>
      <c r="AZ27">
        <f>G27*AA27*0.001</f>
        <v>32.304641118765574</v>
      </c>
      <c r="BA27">
        <f>G27/S27</f>
        <v>0.80398492233663021</v>
      </c>
      <c r="BB27">
        <f>(1-AL27*AA27/AQ27/F27)*100</f>
        <v>79.107353867835144</v>
      </c>
      <c r="BC27">
        <f>(S27-E27/(N27/1.35))</f>
        <v>398.48386908688639</v>
      </c>
      <c r="BD27">
        <f>E27*BB27/100/BC27</f>
        <v>2.1242872563669041E-3</v>
      </c>
    </row>
    <row r="28" spans="1:56" x14ac:dyDescent="0.25">
      <c r="A28" s="1" t="s">
        <v>8</v>
      </c>
      <c r="B28" s="1" t="s">
        <v>86</v>
      </c>
    </row>
    <row r="29" spans="1:56" x14ac:dyDescent="0.25">
      <c r="A29" s="1" t="s">
        <v>8</v>
      </c>
      <c r="B29" s="1" t="s">
        <v>87</v>
      </c>
    </row>
    <row r="30" spans="1:56" x14ac:dyDescent="0.25">
      <c r="A30" s="1">
        <v>7</v>
      </c>
      <c r="B30" s="1" t="s">
        <v>88</v>
      </c>
      <c r="C30" s="1">
        <v>5094.5</v>
      </c>
      <c r="D30" s="1">
        <v>0</v>
      </c>
      <c r="E30">
        <f>(R30-S30*(1000-T30)/(1000-U30))*AK30</f>
        <v>5.2882461757630423</v>
      </c>
      <c r="F30">
        <f>IF(AV30&lt;&gt;0,1/(1/AV30-1/N30),0)</f>
        <v>0.19591372878016433</v>
      </c>
      <c r="G30">
        <f>((AY30-AL30/2)*S30-E30)/(AY30+AL30/2)</f>
        <v>343.24534528691743</v>
      </c>
      <c r="H30">
        <f>AL30*1000</f>
        <v>1.2891897268849426</v>
      </c>
      <c r="I30">
        <f>(AQ30-AW30)</f>
        <v>0.68117334865219759</v>
      </c>
      <c r="J30">
        <f>(P30+AP30*D30)</f>
        <v>29.744001388549805</v>
      </c>
      <c r="K30" s="1">
        <v>6</v>
      </c>
      <c r="L30">
        <f>(K30*AE30+AF30)</f>
        <v>1.4200000166893005</v>
      </c>
      <c r="M30" s="1">
        <v>1</v>
      </c>
      <c r="N30">
        <f>L30*(M30+1)*(M30+1)/(M30*M30+1)</f>
        <v>2.8400000333786011</v>
      </c>
      <c r="O30" s="1">
        <v>30.307712554931641</v>
      </c>
      <c r="P30" s="1">
        <v>29.744001388549805</v>
      </c>
      <c r="Q30" s="1">
        <v>30.237464904785156</v>
      </c>
      <c r="R30" s="1">
        <v>400.03717041015625</v>
      </c>
      <c r="S30" s="1">
        <v>393.08999633789063</v>
      </c>
      <c r="T30" s="1">
        <v>33.436676025390625</v>
      </c>
      <c r="U30" s="1">
        <v>34.928199768066406</v>
      </c>
      <c r="V30" s="1">
        <v>77.642601013183594</v>
      </c>
      <c r="W30" s="1">
        <v>81.106040954589844</v>
      </c>
      <c r="X30" s="1">
        <v>500.49246215820313</v>
      </c>
      <c r="Y30" s="1">
        <v>499.78189086914063</v>
      </c>
      <c r="Z30" s="1">
        <v>5.0730538368225098</v>
      </c>
      <c r="AA30" s="1">
        <v>100.693115234375</v>
      </c>
      <c r="AB30" s="1">
        <v>0.55758512020111084</v>
      </c>
      <c r="AC30" s="1">
        <v>-0.3892439603805542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>X30*0.000001/(K30*0.0001)</f>
        <v>0.83415410359700515</v>
      </c>
      <c r="AL30">
        <f>(U30-T30)/(1000-U30)*AK30</f>
        <v>1.2891897268849427E-3</v>
      </c>
      <c r="AM30">
        <f>(P30+273.15)</f>
        <v>302.89400138854978</v>
      </c>
      <c r="AN30">
        <f>(O30+273.15)</f>
        <v>303.45771255493162</v>
      </c>
      <c r="AO30">
        <f>(Y30*AG30+Z30*AH30)*AI30</f>
        <v>79.965100751703176</v>
      </c>
      <c r="AP30">
        <f>((AO30+0.00000010773*(AN30^4-AM30^4))-AL30*44100)/(L30*56+0.00000043092*AM30^3)</f>
        <v>0.32658722006555085</v>
      </c>
      <c r="AQ30">
        <f>0.61365*EXP(17.502*J30/(240.97+J30))</f>
        <v>4.1982025928273785</v>
      </c>
      <c r="AR30">
        <f>AQ30*1000/AA30</f>
        <v>41.693045081141562</v>
      </c>
      <c r="AS30">
        <f>(AR30-U30)</f>
        <v>6.7648453130751562</v>
      </c>
      <c r="AT30">
        <f>IF(D30,P30,(O30+P30)/2)</f>
        <v>30.025856971740723</v>
      </c>
      <c r="AU30">
        <f>0.61365*EXP(17.502*AT30/(240.97+AT30))</f>
        <v>4.2667815029264435</v>
      </c>
      <c r="AV30">
        <f>IF(AS30&lt;&gt;0,(1000-(AR30+U30)/2)/AS30*AL30,0)</f>
        <v>0.18327101487868144</v>
      </c>
      <c r="AW30">
        <f>U30*AA30/1000</f>
        <v>3.5170292441751809</v>
      </c>
      <c r="AX30">
        <f>(AU30-AW30)</f>
        <v>0.74975225875126261</v>
      </c>
      <c r="AY30">
        <f>1/(1.6/F30+1.37/N30)</f>
        <v>0.11561690238040169</v>
      </c>
      <c r="AZ30">
        <f>G30*AA30*0.001</f>
        <v>34.562443106638412</v>
      </c>
      <c r="BA30">
        <f>G30/S30</f>
        <v>0.87319786431774793</v>
      </c>
      <c r="BB30">
        <f>(1-AL30*AA30/AQ30/F30)*100</f>
        <v>84.217043836161992</v>
      </c>
      <c r="BC30">
        <f>(S30-E30/(N30/1.35))</f>
        <v>390.57621737543508</v>
      </c>
      <c r="BD30">
        <f>E30*BB30/100/BC30</f>
        <v>1.1402651779295527E-2</v>
      </c>
    </row>
    <row r="31" spans="1:56" x14ac:dyDescent="0.25">
      <c r="A31" s="1" t="s">
        <v>8</v>
      </c>
      <c r="B31" s="1" t="s">
        <v>89</v>
      </c>
    </row>
    <row r="32" spans="1:56" x14ac:dyDescent="0.25">
      <c r="A32" s="1" t="s">
        <v>8</v>
      </c>
      <c r="B32" s="1" t="s">
        <v>90</v>
      </c>
    </row>
    <row r="33" spans="1:56" x14ac:dyDescent="0.25">
      <c r="A33" s="1">
        <v>8</v>
      </c>
      <c r="B33" s="1" t="s">
        <v>91</v>
      </c>
      <c r="C33" s="1">
        <v>5752.5</v>
      </c>
      <c r="D33" s="1">
        <v>0</v>
      </c>
      <c r="E33">
        <f>(R33-S33*(1000-T33)/(1000-U33))*AK33</f>
        <v>3.4234270426330693</v>
      </c>
      <c r="F33">
        <f>IF(AV33&lt;&gt;0,1/(1/AV33-1/N33),0)</f>
        <v>0.23880559470134058</v>
      </c>
      <c r="G33">
        <f>((AY33-AL33/2)*S33-E33)/(AY33+AL33/2)</f>
        <v>366.65668228001999</v>
      </c>
      <c r="H33">
        <f>AL33*1000</f>
        <v>1.3569564792837905</v>
      </c>
      <c r="I33">
        <f>(AQ33-AW33)</f>
        <v>0.5964189189988014</v>
      </c>
      <c r="J33">
        <f>(P33+AP33*D33)</f>
        <v>29.60441780090332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30.478622436523438</v>
      </c>
      <c r="P33" s="1">
        <v>29.60441780090332</v>
      </c>
      <c r="Q33" s="1">
        <v>30.421575546264648</v>
      </c>
      <c r="R33" s="1">
        <v>399.70318603515625</v>
      </c>
      <c r="S33" s="1">
        <v>394.95654296875</v>
      </c>
      <c r="T33" s="1">
        <v>33.869338989257813</v>
      </c>
      <c r="U33" s="1">
        <v>35.438461303710938</v>
      </c>
      <c r="V33" s="1">
        <v>77.876167297363281</v>
      </c>
      <c r="W33" s="1">
        <v>81.484062194824219</v>
      </c>
      <c r="X33" s="1">
        <v>500.484130859375</v>
      </c>
      <c r="Y33" s="1">
        <v>499.16067504882813</v>
      </c>
      <c r="Z33" s="1">
        <v>1.067344069480896</v>
      </c>
      <c r="AA33" s="1">
        <v>100.68660736083984</v>
      </c>
      <c r="AB33" s="1">
        <v>0.66024625301361084</v>
      </c>
      <c r="AC33" s="1">
        <v>-0.38975894451141357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>X33*0.000001/(K33*0.0001)</f>
        <v>0.83414021809895833</v>
      </c>
      <c r="AL33">
        <f>(U33-T33)/(1000-U33)*AK33</f>
        <v>1.3569564792837905E-3</v>
      </c>
      <c r="AM33">
        <f>(P33+273.15)</f>
        <v>302.7544178009033</v>
      </c>
      <c r="AN33">
        <f>(O33+273.15)</f>
        <v>303.62862243652341</v>
      </c>
      <c r="AO33">
        <f>(Y33*AG33+Z33*AH33)*AI33</f>
        <v>79.865706222674817</v>
      </c>
      <c r="AP33">
        <f>((AO33+0.00000010773*(AN33^4-AM33^4))-AL33*44100)/(L33*56+0.00000043092*AM33^3)</f>
        <v>0.33366681254194142</v>
      </c>
      <c r="AQ33">
        <f>0.61365*EXP(17.502*J33/(240.97+J33))</f>
        <v>4.1645973577578612</v>
      </c>
      <c r="AR33">
        <f>AQ33*1000/AA33</f>
        <v>41.36197918391283</v>
      </c>
      <c r="AS33">
        <f>(AR33-U33)</f>
        <v>5.9235178802018922</v>
      </c>
      <c r="AT33">
        <f>IF(D33,P33,(O33+P33)/2)</f>
        <v>30.041520118713379</v>
      </c>
      <c r="AU33">
        <f>0.61365*EXP(17.502*AT33/(240.97+AT33))</f>
        <v>4.2706210059075458</v>
      </c>
      <c r="AV33">
        <f>IF(AS33&lt;&gt;0,(1000-(AR33+U33)/2)/AS33*AL33,0)</f>
        <v>0.2202827910723808</v>
      </c>
      <c r="AW33">
        <f>U33*AA33/1000</f>
        <v>3.5681784387590598</v>
      </c>
      <c r="AX33">
        <f>(AU33-AW33)</f>
        <v>0.70244256714848596</v>
      </c>
      <c r="AY33">
        <f>1/(1.6/F33+1.37/N33)</f>
        <v>0.13922913212632718</v>
      </c>
      <c r="AZ33">
        <f>G33*AA33*0.001</f>
        <v>36.917417404956581</v>
      </c>
      <c r="BA33">
        <f>G33/S33</f>
        <v>0.92834689995003028</v>
      </c>
      <c r="BB33">
        <f>(1-AL33*AA33/AQ33/F33)*100</f>
        <v>86.262107610171469</v>
      </c>
      <c r="BC33">
        <f>(S33-E33/(N33/1.35))</f>
        <v>393.32920971056814</v>
      </c>
      <c r="BD33">
        <f>E33*BB33/100/BC33</f>
        <v>7.5080117279998264E-3</v>
      </c>
    </row>
    <row r="34" spans="1:56" x14ac:dyDescent="0.25">
      <c r="A34" s="1" t="s">
        <v>8</v>
      </c>
      <c r="B34" s="1" t="s">
        <v>92</v>
      </c>
    </row>
    <row r="35" spans="1:56" x14ac:dyDescent="0.25">
      <c r="A35" s="1" t="s">
        <v>8</v>
      </c>
      <c r="B35" s="1" t="s">
        <v>93</v>
      </c>
    </row>
    <row r="36" spans="1:56" x14ac:dyDescent="0.25">
      <c r="A36" s="1">
        <v>9</v>
      </c>
      <c r="B36" s="1" t="s">
        <v>94</v>
      </c>
      <c r="C36" s="1">
        <v>6583</v>
      </c>
      <c r="D36" s="1">
        <v>0</v>
      </c>
      <c r="E36">
        <f>(R36-S36*(1000-T36)/(1000-U36))*AK36</f>
        <v>3.6984621451314403</v>
      </c>
      <c r="F36">
        <f>IF(AV36&lt;&gt;0,1/(1/AV36-1/N36),0)</f>
        <v>0.20643884769911797</v>
      </c>
      <c r="G36">
        <f>((AY36-AL36/2)*S36-E36)/(AY36+AL36/2)</f>
        <v>359.89982655216437</v>
      </c>
      <c r="H36">
        <f>AL36*1000</f>
        <v>1.3368302127899361</v>
      </c>
      <c r="I36">
        <f>(AQ36-AW36)</f>
        <v>0.67215174286650825</v>
      </c>
      <c r="J36">
        <f>(P36+AP36*D36)</f>
        <v>29.93602180480957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30.537513732910156</v>
      </c>
      <c r="P36" s="1">
        <v>29.93602180480957</v>
      </c>
      <c r="Q36" s="1">
        <v>30.476457595825195</v>
      </c>
      <c r="R36" s="1">
        <v>399.56573486328125</v>
      </c>
      <c r="S36" s="1">
        <v>394.500244140625</v>
      </c>
      <c r="T36" s="1">
        <v>33.942768096923828</v>
      </c>
      <c r="U36" s="1">
        <v>35.488349914550781</v>
      </c>
      <c r="V36" s="1">
        <v>77.770774841308594</v>
      </c>
      <c r="W36" s="1">
        <v>81.312065124511719</v>
      </c>
      <c r="X36" s="1">
        <v>500.54483032226563</v>
      </c>
      <c r="Y36" s="1">
        <v>499.45849609375</v>
      </c>
      <c r="Z36" s="1">
        <v>1.9694688320159912</v>
      </c>
      <c r="AA36" s="1">
        <v>100.67153167724609</v>
      </c>
      <c r="AB36" s="1">
        <v>0.51025235652923584</v>
      </c>
      <c r="AC36" s="1">
        <v>-0.3912733793258667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>X36*0.000001/(K36*0.0001)</f>
        <v>0.83424138387044255</v>
      </c>
      <c r="AL36">
        <f>(U36-T36)/(1000-U36)*AK36</f>
        <v>1.3368302127899361E-3</v>
      </c>
      <c r="AM36">
        <f>(P36+273.15)</f>
        <v>303.08602180480955</v>
      </c>
      <c r="AN36">
        <f>(O36+273.15)</f>
        <v>303.68751373291013</v>
      </c>
      <c r="AO36">
        <f>(Y36*AG36+Z36*AH36)*AI36</f>
        <v>79.913357588797226</v>
      </c>
      <c r="AP36">
        <f>((AO36+0.00000010773*(AN36^4-AM36^4))-AL36*44100)/(L36*56+0.00000043092*AM36^3)</f>
        <v>0.30810592820979715</v>
      </c>
      <c r="AQ36">
        <f>0.61365*EXP(17.502*J36/(240.97+J36))</f>
        <v>4.2448182854624008</v>
      </c>
      <c r="AR36">
        <f>AQ36*1000/AA36</f>
        <v>42.165031312638902</v>
      </c>
      <c r="AS36">
        <f>(AR36-U36)</f>
        <v>6.676681398088121</v>
      </c>
      <c r="AT36">
        <f>IF(D36,P36,(O36+P36)/2)</f>
        <v>30.236767768859863</v>
      </c>
      <c r="AU36">
        <f>0.61365*EXP(17.502*AT36/(240.97+AT36))</f>
        <v>4.3187353178133305</v>
      </c>
      <c r="AV36">
        <f>IF(AS36&lt;&gt;0,(1000-(AR36+U36)/2)/AS36*AL36,0)</f>
        <v>0.19244972810638766</v>
      </c>
      <c r="AW36">
        <f>U36*AA36/1000</f>
        <v>3.5726665425958926</v>
      </c>
      <c r="AX36">
        <f>(AU36-AW36)</f>
        <v>0.74606877521743797</v>
      </c>
      <c r="AY36">
        <f>1/(1.6/F36+1.37/N36)</f>
        <v>0.12146427244420177</v>
      </c>
      <c r="AZ36">
        <f>G36*AA36*0.001</f>
        <v>36.231666789381592</v>
      </c>
      <c r="BA36">
        <f>G36/S36</f>
        <v>0.91229303884504864</v>
      </c>
      <c r="BB36">
        <f>(1-AL36*AA36/AQ36/F36)*100</f>
        <v>84.642080079561794</v>
      </c>
      <c r="BC36">
        <f>(S36-E36/(N36/1.35))</f>
        <v>392.74217236694705</v>
      </c>
      <c r="BD36">
        <f>E36*BB36/100/BC36</f>
        <v>7.9707643101530334E-3</v>
      </c>
    </row>
    <row r="37" spans="1:56" x14ac:dyDescent="0.25">
      <c r="A37" s="1" t="s">
        <v>8</v>
      </c>
      <c r="B37" s="1" t="s">
        <v>95</v>
      </c>
    </row>
    <row r="38" spans="1:56" x14ac:dyDescent="0.25">
      <c r="A38" s="1" t="s">
        <v>8</v>
      </c>
      <c r="B38" s="1" t="s">
        <v>96</v>
      </c>
    </row>
    <row r="39" spans="1:56" x14ac:dyDescent="0.25">
      <c r="A39" s="1">
        <v>10</v>
      </c>
      <c r="B39" s="1" t="s">
        <v>97</v>
      </c>
      <c r="C39" s="1">
        <v>7280</v>
      </c>
      <c r="D39" s="1">
        <v>0</v>
      </c>
      <c r="E39">
        <f>(R39-S39*(1000-T39)/(1000-U39))*AK39</f>
        <v>3.4789795609209575</v>
      </c>
      <c r="F39">
        <f>IF(AV39&lt;&gt;0,1/(1/AV39-1/N39),0)</f>
        <v>0.15694119623063746</v>
      </c>
      <c r="G39">
        <f>((AY39-AL39/2)*S39-E39)/(AY39+AL39/2)</f>
        <v>353.20849988134626</v>
      </c>
      <c r="H39">
        <f>AL39*1000</f>
        <v>1.2090796972607483</v>
      </c>
      <c r="I39">
        <f>(AQ39-AW39)</f>
        <v>0.78621419336487008</v>
      </c>
      <c r="J39">
        <f>(P39+AP39*D39)</f>
        <v>30.407333374023438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30.671211242675781</v>
      </c>
      <c r="P39" s="1">
        <v>30.407333374023438</v>
      </c>
      <c r="Q39" s="1">
        <v>30.587858200073242</v>
      </c>
      <c r="R39" s="1">
        <v>399.92837524414063</v>
      </c>
      <c r="S39" s="1">
        <v>395.18536376953125</v>
      </c>
      <c r="T39" s="1">
        <v>34.111419677734375</v>
      </c>
      <c r="U39" s="1">
        <v>35.509281158447266</v>
      </c>
      <c r="V39" s="1">
        <v>77.565528869628906</v>
      </c>
      <c r="W39" s="1">
        <v>80.744110107421875</v>
      </c>
      <c r="X39" s="1">
        <v>500.54150390625</v>
      </c>
      <c r="Y39" s="1">
        <v>499.5828857421875</v>
      </c>
      <c r="Z39" s="1">
        <v>2.7356960773468018</v>
      </c>
      <c r="AA39" s="1">
        <v>100.67618560791016</v>
      </c>
      <c r="AB39" s="1">
        <v>0.79327237606048584</v>
      </c>
      <c r="AC39" s="1">
        <v>-0.38216006755828857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>X39*0.000001/(K39*0.0001)</f>
        <v>0.83423583984374994</v>
      </c>
      <c r="AL39">
        <f>(U39-T39)/(1000-U39)*AK39</f>
        <v>1.2090796972607483E-3</v>
      </c>
      <c r="AM39">
        <f>(P39+273.15)</f>
        <v>303.55733337402341</v>
      </c>
      <c r="AN39">
        <f>(O39+273.15)</f>
        <v>303.82121124267576</v>
      </c>
      <c r="AO39">
        <f>(Y39*AG39+Z39*AH39)*AI39</f>
        <v>79.933259932102374</v>
      </c>
      <c r="AP39">
        <f>((AO39+0.00000010773*(AN39^4-AM39^4))-AL39*44100)/(L39*56+0.00000043092*AM39^3)</f>
        <v>0.32539585133597182</v>
      </c>
      <c r="AQ39">
        <f>0.61365*EXP(17.502*J39/(240.97+J39))</f>
        <v>4.3611531740761738</v>
      </c>
      <c r="AR39">
        <f>AQ39*1000/AA39</f>
        <v>43.318617483790696</v>
      </c>
      <c r="AS39">
        <f>(AR39-U39)</f>
        <v>7.8093363253434305</v>
      </c>
      <c r="AT39">
        <f>IF(D39,P39,(O39+P39)/2)</f>
        <v>30.539272308349609</v>
      </c>
      <c r="AU39">
        <f>0.61365*EXP(17.502*AT39/(240.97+AT39))</f>
        <v>4.394213541355529</v>
      </c>
      <c r="AV39">
        <f>IF(AS39&lt;&gt;0,(1000-(AR39+U39)/2)/AS39*AL39,0)</f>
        <v>0.14872263697730337</v>
      </c>
      <c r="AW39">
        <f>U39*AA39/1000</f>
        <v>3.5749389807113037</v>
      </c>
      <c r="AX39">
        <f>(AU39-AW39)</f>
        <v>0.81927456064422532</v>
      </c>
      <c r="AY39">
        <f>1/(1.6/F39+1.37/N39)</f>
        <v>9.3656674410946494E-2</v>
      </c>
      <c r="AZ39">
        <f>G39*AA39*0.001</f>
        <v>35.55968449234593</v>
      </c>
      <c r="BA39">
        <f>G39/S39</f>
        <v>0.89377930526631155</v>
      </c>
      <c r="BB39">
        <f>(1-AL39*AA39/AQ39/F39)*100</f>
        <v>82.215429457325868</v>
      </c>
      <c r="BC39">
        <f>(S39-E39/(N39/1.35))</f>
        <v>393.53162350472712</v>
      </c>
      <c r="BD39">
        <f>E39*BB39/100/BC39</f>
        <v>7.2681782502528602E-3</v>
      </c>
    </row>
    <row r="40" spans="1:56" x14ac:dyDescent="0.25">
      <c r="A40" s="1" t="s">
        <v>8</v>
      </c>
      <c r="B40" s="1" t="s">
        <v>98</v>
      </c>
    </row>
    <row r="41" spans="1:56" x14ac:dyDescent="0.25">
      <c r="A41" s="1" t="s">
        <v>8</v>
      </c>
      <c r="B41" s="1" t="s">
        <v>99</v>
      </c>
    </row>
    <row r="42" spans="1:56" x14ac:dyDescent="0.25">
      <c r="A42" s="1">
        <v>11</v>
      </c>
      <c r="B42" s="1" t="s">
        <v>100</v>
      </c>
      <c r="C42" s="1">
        <v>7734.5</v>
      </c>
      <c r="D42" s="1">
        <v>0</v>
      </c>
      <c r="E42">
        <f>(R42-S42*(1000-T42)/(1000-U42))*AK42</f>
        <v>4.0295437935092204</v>
      </c>
      <c r="F42">
        <f>IF(AV42&lt;&gt;0,1/(1/AV42-1/N42),0)</f>
        <v>0.19365178752352402</v>
      </c>
      <c r="G42">
        <f>((AY42-AL42/2)*S42-E42)/(AY42+AL42/2)</f>
        <v>354.97770998948153</v>
      </c>
      <c r="H42">
        <f>AL42*1000</f>
        <v>1.1883227036136468</v>
      </c>
      <c r="I42">
        <f>(AQ42-AW42)</f>
        <v>0.63387145481759921</v>
      </c>
      <c r="J42">
        <f>(P42+AP42*D42)</f>
        <v>30.077873229980469</v>
      </c>
      <c r="K42" s="1">
        <v>6</v>
      </c>
      <c r="L42">
        <f>(K42*AE42+AF42)</f>
        <v>1.4200000166893005</v>
      </c>
      <c r="M42" s="1">
        <v>1</v>
      </c>
      <c r="N42">
        <f>L42*(M42+1)*(M42+1)/(M42*M42+1)</f>
        <v>2.8400000333786011</v>
      </c>
      <c r="O42" s="1">
        <v>30.782974243164063</v>
      </c>
      <c r="P42" s="1">
        <v>30.077873229980469</v>
      </c>
      <c r="Q42" s="1">
        <v>30.717414855957031</v>
      </c>
      <c r="R42" s="1">
        <v>399.49899291992188</v>
      </c>
      <c r="S42" s="1">
        <v>394.106689453125</v>
      </c>
      <c r="T42" s="1">
        <v>34.842555999755859</v>
      </c>
      <c r="U42" s="1">
        <v>36.215591430664063</v>
      </c>
      <c r="V42" s="1">
        <v>78.715675354003906</v>
      </c>
      <c r="W42" s="1">
        <v>81.817604064941406</v>
      </c>
      <c r="X42" s="1">
        <v>500.47662353515625</v>
      </c>
      <c r="Y42" s="1">
        <v>499.13034057617188</v>
      </c>
      <c r="Z42" s="1">
        <v>3.1129462718963623</v>
      </c>
      <c r="AA42" s="1">
        <v>100.66582489013672</v>
      </c>
      <c r="AB42" s="1">
        <v>0.69323575496673584</v>
      </c>
      <c r="AC42" s="1">
        <v>-0.39799869060516357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>X42*0.000001/(K42*0.0001)</f>
        <v>0.83412770589192697</v>
      </c>
      <c r="AL42">
        <f>(U42-T42)/(1000-U42)*AK42</f>
        <v>1.1883227036136468E-3</v>
      </c>
      <c r="AM42">
        <f>(P42+273.15)</f>
        <v>303.22787322998045</v>
      </c>
      <c r="AN42">
        <f>(O42+273.15)</f>
        <v>303.93297424316404</v>
      </c>
      <c r="AO42">
        <f>(Y42*AG42+Z42*AH42)*AI42</f>
        <v>79.860852707158301</v>
      </c>
      <c r="AP42">
        <f>((AO42+0.00000010773*(AN42^4-AM42^4))-AL42*44100)/(L42*56+0.00000043092*AM42^3)</f>
        <v>0.39282277729661091</v>
      </c>
      <c r="AQ42">
        <f>0.61365*EXP(17.502*J42/(240.97+J42))</f>
        <v>4.2795438400695636</v>
      </c>
      <c r="AR42">
        <f>AQ42*1000/AA42</f>
        <v>42.512380390664987</v>
      </c>
      <c r="AS42">
        <f>(AR42-U42)</f>
        <v>6.2967889600009244</v>
      </c>
      <c r="AT42">
        <f>IF(D42,P42,(O42+P42)/2)</f>
        <v>30.430423736572266</v>
      </c>
      <c r="AU42">
        <f>0.61365*EXP(17.502*AT42/(240.97+AT42))</f>
        <v>4.3669233067793538</v>
      </c>
      <c r="AV42">
        <f>IF(AS42&lt;&gt;0,(1000-(AR42+U42)/2)/AS42*AL42,0)</f>
        <v>0.18129011353289964</v>
      </c>
      <c r="AW42">
        <f>U42*AA42/1000</f>
        <v>3.6456723852519644</v>
      </c>
      <c r="AX42">
        <f>(AU42-AW42)</f>
        <v>0.72125092152738945</v>
      </c>
      <c r="AY42">
        <f>1/(1.6/F42+1.37/N42)</f>
        <v>0.11435567332025671</v>
      </c>
      <c r="AZ42">
        <f>G42*AA42*0.001</f>
        <v>35.73412399370288</v>
      </c>
      <c r="BA42">
        <f>G42/S42</f>
        <v>0.90071475437795767</v>
      </c>
      <c r="BB42">
        <f>(1-AL42*AA42/AQ42/F42)*100</f>
        <v>85.565642364599469</v>
      </c>
      <c r="BC42">
        <f>(S42-E42/(N42/1.35))</f>
        <v>392.19123732027208</v>
      </c>
      <c r="BD42">
        <f>E42*BB42/100/BC42</f>
        <v>8.7913872192493126E-3</v>
      </c>
    </row>
    <row r="43" spans="1:56" x14ac:dyDescent="0.25">
      <c r="A43" s="1" t="s">
        <v>8</v>
      </c>
      <c r="B43" s="1" t="s">
        <v>101</v>
      </c>
    </row>
    <row r="44" spans="1:56" x14ac:dyDescent="0.25">
      <c r="A44" s="1" t="s">
        <v>8</v>
      </c>
      <c r="B44" s="1" t="s">
        <v>102</v>
      </c>
    </row>
    <row r="45" spans="1:56" x14ac:dyDescent="0.25">
      <c r="A45" s="1">
        <v>12</v>
      </c>
      <c r="B45" s="1" t="s">
        <v>103</v>
      </c>
      <c r="C45" s="1">
        <v>8201.5</v>
      </c>
      <c r="D45" s="1">
        <v>0</v>
      </c>
      <c r="E45">
        <f>(R45-S45*(1000-T45)/(1000-U45))*AK45</f>
        <v>4.1501212281194784</v>
      </c>
      <c r="F45">
        <f>IF(AV45&lt;&gt;0,1/(1/AV45-1/N45),0)</f>
        <v>0.16109216521023129</v>
      </c>
      <c r="G45">
        <f>((AY45-AL45/2)*S45-E45)/(AY45+AL45/2)</f>
        <v>346.68614638916813</v>
      </c>
      <c r="H45">
        <f>AL45*1000</f>
        <v>1.1755236506778026</v>
      </c>
      <c r="I45">
        <f>(AQ45-AW45)</f>
        <v>0.74478705419772018</v>
      </c>
      <c r="J45">
        <f>(P45+AP45*D45)</f>
        <v>30.74560546875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31.189054489135742</v>
      </c>
      <c r="P45" s="1">
        <v>30.74560546875</v>
      </c>
      <c r="Q45" s="1">
        <v>31.124177932739258</v>
      </c>
      <c r="R45" s="1">
        <v>399.97503662109375</v>
      </c>
      <c r="S45" s="1">
        <v>394.44467163085938</v>
      </c>
      <c r="T45" s="1">
        <v>35.415737152099609</v>
      </c>
      <c r="U45" s="1">
        <v>36.772972106933594</v>
      </c>
      <c r="V45" s="1">
        <v>78.174583435058594</v>
      </c>
      <c r="W45" s="1">
        <v>81.170463562011719</v>
      </c>
      <c r="X45" s="1">
        <v>500.56011962890625</v>
      </c>
      <c r="Y45" s="1">
        <v>499.77655029296875</v>
      </c>
      <c r="Z45" s="1">
        <v>231.57456970214844</v>
      </c>
      <c r="AA45" s="1">
        <v>100.65995788574219</v>
      </c>
      <c r="AB45" s="1">
        <v>0.75497281551361084</v>
      </c>
      <c r="AC45" s="1">
        <v>-0.40555179119110107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>X45*0.000001/(K45*0.0001)</f>
        <v>0.8342668660481769</v>
      </c>
      <c r="AL45">
        <f>(U45-T45)/(1000-U45)*AK45</f>
        <v>1.1755236506778026E-3</v>
      </c>
      <c r="AM45">
        <f>(P45+273.15)</f>
        <v>303.89560546874998</v>
      </c>
      <c r="AN45">
        <f>(O45+273.15)</f>
        <v>304.33905448913572</v>
      </c>
      <c r="AO45">
        <f>(Y45*AG45+Z45*AH45)*AI45</f>
        <v>79.964246259534775</v>
      </c>
      <c r="AP45">
        <f>((AO45+0.00000010773*(AN45^4-AM45^4))-AL45*44100)/(L45*56+0.00000043092*AM45^3)</f>
        <v>0.36564799589467434</v>
      </c>
      <c r="AQ45">
        <f>0.61365*EXP(17.502*J45/(240.97+J45))</f>
        <v>4.4463528778152277</v>
      </c>
      <c r="AR45">
        <f>AQ45*1000/AA45</f>
        <v>44.172012101000732</v>
      </c>
      <c r="AS45">
        <f>(AR45-U45)</f>
        <v>7.3990399940671381</v>
      </c>
      <c r="AT45">
        <f>IF(D45,P45,(O45+P45)/2)</f>
        <v>30.967329978942871</v>
      </c>
      <c r="AU45">
        <f>0.61365*EXP(17.502*AT45/(240.97+AT45))</f>
        <v>4.5029814866393858</v>
      </c>
      <c r="AV45">
        <f>IF(AS45&lt;&gt;0,(1000-(AR45+U45)/2)/AS45*AL45,0)</f>
        <v>0.15244508475588106</v>
      </c>
      <c r="AW45">
        <f>U45*AA45/1000</f>
        <v>3.7015658236175075</v>
      </c>
      <c r="AX45">
        <f>(AU45-AW45)</f>
        <v>0.80141566302187828</v>
      </c>
      <c r="AY45">
        <f>1/(1.6/F45+1.37/N45)</f>
        <v>9.6019079469620863E-2</v>
      </c>
      <c r="AZ45">
        <f>G45*AA45*0.001</f>
        <v>34.897412895103919</v>
      </c>
      <c r="BA45">
        <f>G45/S45</f>
        <v>0.87892211841972601</v>
      </c>
      <c r="BB45">
        <f>(1-AL45*AA45/AQ45/F45)*100</f>
        <v>83.480010386212186</v>
      </c>
      <c r="BC45">
        <f>(S45-E45/(N45/1.35))</f>
        <v>392.47190276039703</v>
      </c>
      <c r="BD45">
        <f>E45*BB45/100/BC45</f>
        <v>8.8274386214842442E-3</v>
      </c>
    </row>
    <row r="46" spans="1:56" x14ac:dyDescent="0.25">
      <c r="A46" s="1" t="s">
        <v>8</v>
      </c>
      <c r="B46" s="1" t="s">
        <v>104</v>
      </c>
    </row>
    <row r="47" spans="1:56" x14ac:dyDescent="0.25">
      <c r="A47" s="1" t="s">
        <v>8</v>
      </c>
      <c r="B47" s="1" t="s">
        <v>105</v>
      </c>
    </row>
    <row r="48" spans="1:56" x14ac:dyDescent="0.25">
      <c r="A48" s="1">
        <v>13</v>
      </c>
      <c r="B48" s="1" t="s">
        <v>106</v>
      </c>
      <c r="C48" s="1">
        <v>8766</v>
      </c>
      <c r="D48" s="1">
        <v>0</v>
      </c>
      <c r="E48">
        <f>(R48-S48*(1000-T48)/(1000-U48))*AK48</f>
        <v>2.4224484845967176</v>
      </c>
      <c r="F48">
        <f>IF(AV48&lt;&gt;0,1/(1/AV48-1/N48),0)</f>
        <v>6.6635044784740652E-2</v>
      </c>
      <c r="G48">
        <f>((AY48-AL48/2)*S48-E48)/(AY48+AL48/2)</f>
        <v>331.95620600716109</v>
      </c>
      <c r="H48">
        <f>AL48*1000</f>
        <v>0.56801661668362757</v>
      </c>
      <c r="I48">
        <f>(AQ48-AW48)</f>
        <v>0.84258085475991074</v>
      </c>
      <c r="J48">
        <f>(P48+AP48*D48)</f>
        <v>30.905572891235352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31.546337127685547</v>
      </c>
      <c r="P48" s="1">
        <v>30.905572891235352</v>
      </c>
      <c r="Q48" s="1">
        <v>31.495641708374023</v>
      </c>
      <c r="R48" s="1">
        <v>399.5311279296875</v>
      </c>
      <c r="S48" s="1">
        <v>396.35760498046875</v>
      </c>
      <c r="T48" s="1">
        <v>35.556068420410156</v>
      </c>
      <c r="U48" s="1">
        <v>36.212265014648438</v>
      </c>
      <c r="V48" s="1">
        <v>76.894096374511719</v>
      </c>
      <c r="W48" s="1">
        <v>78.313201904296875</v>
      </c>
      <c r="X48" s="1">
        <v>500.56411743164063</v>
      </c>
      <c r="Y48" s="1">
        <v>499.17510986328125</v>
      </c>
      <c r="Z48" s="1">
        <v>3.4221792221069336</v>
      </c>
      <c r="AA48" s="1">
        <v>100.64449310302734</v>
      </c>
      <c r="AB48" s="1">
        <v>0.58553922176361084</v>
      </c>
      <c r="AC48" s="1">
        <v>-0.38604724407196045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>X48*0.000001/(K48*0.0001)</f>
        <v>0.83427352905273422</v>
      </c>
      <c r="AL48">
        <f>(U48-T48)/(1000-U48)*AK48</f>
        <v>5.6801661668362752E-4</v>
      </c>
      <c r="AM48">
        <f>(P48+273.15)</f>
        <v>304.05557289123533</v>
      </c>
      <c r="AN48">
        <f>(O48+273.15)</f>
        <v>304.69633712768552</v>
      </c>
      <c r="AO48">
        <f>(Y48*AG48+Z48*AH48)*AI48</f>
        <v>79.868015792935694</v>
      </c>
      <c r="AP48">
        <f>((AO48+0.00000010773*(AN48^4-AM48^4))-AL48*44100)/(L48*56+0.00000043092*AM48^3)</f>
        <v>0.68321046723123591</v>
      </c>
      <c r="AQ48">
        <f>0.61365*EXP(17.502*J48/(240.97+J48))</f>
        <v>4.4871459112716936</v>
      </c>
      <c r="AR48">
        <f>AQ48*1000/AA48</f>
        <v>44.584117550061194</v>
      </c>
      <c r="AS48">
        <f>(AR48-U48)</f>
        <v>8.3718525354127564</v>
      </c>
      <c r="AT48">
        <f>IF(D48,P48,(O48+P48)/2)</f>
        <v>31.225955009460449</v>
      </c>
      <c r="AU48">
        <f>0.61365*EXP(17.502*AT48/(240.97+AT48))</f>
        <v>4.569827363230635</v>
      </c>
      <c r="AV48">
        <f>IF(AS48&lt;&gt;0,(1000-(AR48+U48)/2)/AS48*AL48,0)</f>
        <v>6.5107426396446066E-2</v>
      </c>
      <c r="AW48">
        <f>U48*AA48/1000</f>
        <v>3.6445650565117829</v>
      </c>
      <c r="AX48">
        <f>(AU48-AW48)</f>
        <v>0.92526230671885212</v>
      </c>
      <c r="AY48">
        <f>1/(1.6/F48+1.37/N48)</f>
        <v>4.0826685443386912E-2</v>
      </c>
      <c r="AZ48">
        <f>G48*AA48*0.001</f>
        <v>33.409564085994845</v>
      </c>
      <c r="BA48">
        <f>G48/S48</f>
        <v>0.83751693378891734</v>
      </c>
      <c r="BB48">
        <f>(1-AL48*AA48/AQ48/F48)*100</f>
        <v>80.880427759331994</v>
      </c>
      <c r="BC48">
        <f>(S48-E48/(N48/1.35))</f>
        <v>395.20608898900059</v>
      </c>
      <c r="BD48">
        <f>E48*BB48/100/BC48</f>
        <v>4.9576328684698273E-3</v>
      </c>
    </row>
    <row r="49" spans="1:56" x14ac:dyDescent="0.25">
      <c r="A49" s="1" t="s">
        <v>8</v>
      </c>
      <c r="B49" s="1" t="s">
        <v>107</v>
      </c>
    </row>
    <row r="50" spans="1:56" x14ac:dyDescent="0.25">
      <c r="A50" s="1" t="s">
        <v>8</v>
      </c>
      <c r="B50" s="1" t="s">
        <v>108</v>
      </c>
    </row>
    <row r="51" spans="1:56" x14ac:dyDescent="0.25">
      <c r="A51" s="1">
        <v>14</v>
      </c>
      <c r="B51" s="1" t="s">
        <v>109</v>
      </c>
      <c r="C51" s="1">
        <v>9307</v>
      </c>
      <c r="D51" s="1">
        <v>0</v>
      </c>
      <c r="E51">
        <f>(R51-S51*(1000-T51)/(1000-U51))*AK51</f>
        <v>4.2728440017623797</v>
      </c>
      <c r="F51">
        <f>IF(AV51&lt;&gt;0,1/(1/AV51-1/N51),0)</f>
        <v>0.17655856678936591</v>
      </c>
      <c r="G51">
        <f>((AY51-AL51/2)*S51-E51)/(AY51+AL51/2)</f>
        <v>348.62956837873071</v>
      </c>
      <c r="H51">
        <f>AL51*1000</f>
        <v>1.2659921619092167</v>
      </c>
      <c r="I51">
        <f>(AQ51-AW51)</f>
        <v>0.73539356424339664</v>
      </c>
      <c r="J51">
        <f>(P51+AP51*D51)</f>
        <v>30.735393524169922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31.483303070068359</v>
      </c>
      <c r="P51" s="1">
        <v>30.735393524169922</v>
      </c>
      <c r="Q51" s="1">
        <v>31.432083129882813</v>
      </c>
      <c r="R51" s="1">
        <v>399.61770629882813</v>
      </c>
      <c r="S51" s="1">
        <v>393.89801025390625</v>
      </c>
      <c r="T51" s="1">
        <v>35.388698577880859</v>
      </c>
      <c r="U51" s="1">
        <v>36.850341796875</v>
      </c>
      <c r="V51" s="1">
        <v>76.798004150390625</v>
      </c>
      <c r="W51" s="1">
        <v>79.969955444335938</v>
      </c>
      <c r="X51" s="1">
        <v>500.53524780273438</v>
      </c>
      <c r="Y51" s="1">
        <v>500.22525024414063</v>
      </c>
      <c r="Z51" s="1">
        <v>5.7642707824707031</v>
      </c>
      <c r="AA51" s="1">
        <v>100.63315582275391</v>
      </c>
      <c r="AB51" s="1">
        <v>0.85363614559173584</v>
      </c>
      <c r="AC51" s="1">
        <v>-0.4186323881149292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>X51*0.000001/(K51*0.0001)</f>
        <v>0.83422541300455721</v>
      </c>
      <c r="AL51">
        <f>(U51-T51)/(1000-U51)*AK51</f>
        <v>1.2659921619092168E-3</v>
      </c>
      <c r="AM51">
        <f>(P51+273.15)</f>
        <v>303.8853935241699</v>
      </c>
      <c r="AN51">
        <f>(O51+273.15)</f>
        <v>304.63330307006834</v>
      </c>
      <c r="AO51">
        <f>(Y51*AG51+Z51*AH51)*AI51</f>
        <v>80.036038250117599</v>
      </c>
      <c r="AP51">
        <f>((AO51+0.00000010773*(AN51^4-AM51^4))-AL51*44100)/(L51*56+0.00000043092*AM51^3)</f>
        <v>0.36330665782807531</v>
      </c>
      <c r="AQ51">
        <f>0.61365*EXP(17.502*J51/(240.97+J51))</f>
        <v>4.4437597524100596</v>
      </c>
      <c r="AR51">
        <f>AQ51*1000/AA51</f>
        <v>44.158008521931812</v>
      </c>
      <c r="AS51">
        <f>(AR51-U51)</f>
        <v>7.3076667250568121</v>
      </c>
      <c r="AT51">
        <f>IF(D51,P51,(O51+P51)/2)</f>
        <v>31.109348297119141</v>
      </c>
      <c r="AU51">
        <f>0.61365*EXP(17.502*AT51/(240.97+AT51))</f>
        <v>4.5395822231385345</v>
      </c>
      <c r="AV51">
        <f>IF(AS51&lt;&gt;0,(1000-(AR51+U51)/2)/AS51*AL51,0)</f>
        <v>0.16622462946589431</v>
      </c>
      <c r="AW51">
        <f>U51*AA51/1000</f>
        <v>3.708366188166663</v>
      </c>
      <c r="AX51">
        <f>(AU51-AW51)</f>
        <v>0.83121603497187158</v>
      </c>
      <c r="AY51">
        <f>1/(1.6/F51+1.37/N51)</f>
        <v>0.10477190847689556</v>
      </c>
      <c r="AZ51">
        <f>G51*AA51*0.001</f>
        <v>35.083693679076248</v>
      </c>
      <c r="BA51">
        <f>G51/S51</f>
        <v>0.88507572849632943</v>
      </c>
      <c r="BB51">
        <f>(1-AL51*AA51/AQ51/F51)*100</f>
        <v>83.761992296187387</v>
      </c>
      <c r="BC51">
        <f>(S51-E51/(N51/1.35))</f>
        <v>391.86690485440494</v>
      </c>
      <c r="BD51">
        <f>E51*BB51/100/BC51</f>
        <v>9.1332521814110994E-3</v>
      </c>
    </row>
    <row r="52" spans="1:56" x14ac:dyDescent="0.25">
      <c r="A52" s="1" t="s">
        <v>8</v>
      </c>
      <c r="B52" s="1" t="s">
        <v>110</v>
      </c>
    </row>
    <row r="53" spans="1:56" x14ac:dyDescent="0.25">
      <c r="A53" s="1" t="s">
        <v>8</v>
      </c>
      <c r="B53" s="1" t="s">
        <v>111</v>
      </c>
    </row>
    <row r="54" spans="1:56" x14ac:dyDescent="0.25">
      <c r="A54" s="1">
        <v>15</v>
      </c>
      <c r="B54" s="1" t="s">
        <v>112</v>
      </c>
      <c r="C54" s="1">
        <v>9762</v>
      </c>
      <c r="D54" s="1">
        <v>0</v>
      </c>
      <c r="E54">
        <f>(R54-S54*(1000-T54)/(1000-U54))*AK54</f>
        <v>2.7972930316950717</v>
      </c>
      <c r="F54">
        <f>IF(AV54&lt;&gt;0,1/(1/AV54-1/N54),0)</f>
        <v>8.4782646486469118E-2</v>
      </c>
      <c r="G54">
        <f>((AY54-AL54/2)*S54-E54)/(AY54+AL54/2)</f>
        <v>336.31571644301653</v>
      </c>
      <c r="H54">
        <f>AL54*1000</f>
        <v>0.73921899896762833</v>
      </c>
      <c r="I54">
        <f>(AQ54-AW54)</f>
        <v>0.86705020808519695</v>
      </c>
      <c r="J54">
        <f>(P54+AP54*D54)</f>
        <v>30.91942024230957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31.415187835693359</v>
      </c>
      <c r="P54" s="1">
        <v>30.91942024230957</v>
      </c>
      <c r="Q54" s="1">
        <v>31.368904113769531</v>
      </c>
      <c r="R54" s="1">
        <v>399.39529418945313</v>
      </c>
      <c r="S54" s="1">
        <v>395.69143676757813</v>
      </c>
      <c r="T54" s="1">
        <v>35.159492492675781</v>
      </c>
      <c r="U54" s="1">
        <v>36.013710021972656</v>
      </c>
      <c r="V54" s="1">
        <v>76.585296630859375</v>
      </c>
      <c r="W54" s="1">
        <v>78.445976257324219</v>
      </c>
      <c r="X54" s="1">
        <v>500.526123046875</v>
      </c>
      <c r="Y54" s="1">
        <v>500.216064453125</v>
      </c>
      <c r="Z54" s="1">
        <v>6.8819065093994141</v>
      </c>
      <c r="AA54" s="1">
        <v>100.618408203125</v>
      </c>
      <c r="AB54" s="1">
        <v>0.67718350887298584</v>
      </c>
      <c r="AC54" s="1">
        <v>-0.38667666912078857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>X54*0.000001/(K54*0.0001)</f>
        <v>0.83421020507812482</v>
      </c>
      <c r="AL54">
        <f>(U54-T54)/(1000-U54)*AK54</f>
        <v>7.3921899896762827E-4</v>
      </c>
      <c r="AM54">
        <f>(P54+273.15)</f>
        <v>304.06942024230955</v>
      </c>
      <c r="AN54">
        <f>(O54+273.15)</f>
        <v>304.56518783569334</v>
      </c>
      <c r="AO54">
        <f>(Y54*AG54+Z54*AH54)*AI54</f>
        <v>80.03456852358795</v>
      </c>
      <c r="AP54">
        <f>((AO54+0.00000010773*(AN54^4-AM54^4))-AL54*44100)/(L54*56+0.00000043092*AM54^3)</f>
        <v>0.58335745341574785</v>
      </c>
      <c r="AQ54">
        <f>0.61365*EXP(17.502*J54/(240.97+J54))</f>
        <v>4.4906923839850155</v>
      </c>
      <c r="AR54">
        <f>AQ54*1000/AA54</f>
        <v>44.630922553648027</v>
      </c>
      <c r="AS54">
        <f>(AR54-U54)</f>
        <v>8.6172125316753707</v>
      </c>
      <c r="AT54">
        <f>IF(D54,P54,(O54+P54)/2)</f>
        <v>31.167304039001465</v>
      </c>
      <c r="AU54">
        <f>0.61365*EXP(17.502*AT54/(240.97+AT54))</f>
        <v>4.554592765568775</v>
      </c>
      <c r="AV54">
        <f>IF(AS54&lt;&gt;0,(1000-(AR54+U54)/2)/AS54*AL54,0)</f>
        <v>8.2324994779648566E-2</v>
      </c>
      <c r="AW54">
        <f>U54*AA54/1000</f>
        <v>3.6236421758998185</v>
      </c>
      <c r="AX54">
        <f>(AU54-AW54)</f>
        <v>0.9309505896689565</v>
      </c>
      <c r="AY54">
        <f>1/(1.6/F54+1.37/N54)</f>
        <v>5.1668422925098434E-2</v>
      </c>
      <c r="AZ54">
        <f>G54*AA54*0.001</f>
        <v>33.839552042189879</v>
      </c>
      <c r="BA54">
        <f>G54/S54</f>
        <v>0.84994438896731095</v>
      </c>
      <c r="BB54">
        <f>(1-AL54*AA54/AQ54/F54)*100</f>
        <v>80.464241077937459</v>
      </c>
      <c r="BC54">
        <f>(S54-E54/(N54/1.35))</f>
        <v>394.36173763081587</v>
      </c>
      <c r="BD54">
        <f>E54*BB54/100/BC54</f>
        <v>5.7075025133056581E-3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tabSelected="1" topLeftCell="J1" workbookViewId="0">
      <selection activeCell="Y1" activeCellId="1" sqref="A1:H65536 Y1:Y65536"/>
    </sheetView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25">
      <c r="A5" s="1" t="s">
        <v>6</v>
      </c>
      <c r="B5" s="1" t="s">
        <v>7</v>
      </c>
    </row>
    <row r="6" spans="1:56" x14ac:dyDescent="0.25">
      <c r="A6" s="1" t="s">
        <v>8</v>
      </c>
      <c r="B6" s="1" t="s">
        <v>9</v>
      </c>
    </row>
    <row r="8" spans="1:5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</row>
    <row r="9" spans="1:56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</row>
    <row r="10" spans="1:56" x14ac:dyDescent="0.25">
      <c r="A10" s="1" t="s">
        <v>8</v>
      </c>
      <c r="B10" s="1" t="s">
        <v>68</v>
      </c>
    </row>
    <row r="11" spans="1:56" x14ac:dyDescent="0.25">
      <c r="A11" s="1" t="s">
        <v>8</v>
      </c>
      <c r="B11" s="1" t="s">
        <v>69</v>
      </c>
    </row>
    <row r="12" spans="1:56" x14ac:dyDescent="0.25">
      <c r="A12" s="1">
        <v>1</v>
      </c>
      <c r="B12" s="1" t="s">
        <v>70</v>
      </c>
      <c r="C12" s="1">
        <v>1017</v>
      </c>
      <c r="D12" s="1">
        <v>0</v>
      </c>
      <c r="E12">
        <f>(R12-S12*(1000-T12)/(1000-U12))*AK12</f>
        <v>4.4923382082747079</v>
      </c>
      <c r="F12">
        <f>IF(AV12&lt;&gt;0,1/(1/AV12-1/N12),0)</f>
        <v>0.11342464373379009</v>
      </c>
      <c r="G12">
        <f>((AY12-AL12/2)*S12-E12)/(AY12+AL12/2)</f>
        <v>324.82160520459365</v>
      </c>
      <c r="H12">
        <f>AL12*1000</f>
        <v>0.73914391350873876</v>
      </c>
      <c r="I12">
        <f>(AQ12-AW12)</f>
        <v>0.65900810215051386</v>
      </c>
      <c r="J12">
        <f>(P12+AP12*D12)</f>
        <v>28.021234512329102</v>
      </c>
      <c r="K12" s="1">
        <v>6</v>
      </c>
      <c r="L12">
        <f>(K12*AE12+AF12)</f>
        <v>1.4200000166893005</v>
      </c>
      <c r="M12" s="1">
        <v>1</v>
      </c>
      <c r="N12">
        <f>L12*(M12+1)*(M12+1)/(M12*M12+1)</f>
        <v>2.8400000333786011</v>
      </c>
      <c r="O12" s="1">
        <v>28.330804824829102</v>
      </c>
      <c r="P12" s="1">
        <v>28.021234512329102</v>
      </c>
      <c r="Q12" s="1">
        <v>28.201557159423828</v>
      </c>
      <c r="R12" s="1">
        <v>399.98098754882813</v>
      </c>
      <c r="S12" s="1">
        <v>394.2357177734375</v>
      </c>
      <c r="T12" s="1">
        <v>30.322713851928711</v>
      </c>
      <c r="U12" s="1">
        <v>31.182744979858398</v>
      </c>
      <c r="V12" s="1">
        <v>78.94024658203125</v>
      </c>
      <c r="W12" s="1">
        <v>81.17919921875</v>
      </c>
      <c r="X12" s="1">
        <v>499.58334350585938</v>
      </c>
      <c r="Y12" s="1">
        <v>498.8876953125</v>
      </c>
      <c r="Z12" s="1">
        <v>8.3787260055541992</v>
      </c>
      <c r="AA12" s="1">
        <v>100.71376800537109</v>
      </c>
      <c r="AB12" s="1">
        <v>0.93551480770111084</v>
      </c>
      <c r="AC12" s="1">
        <v>-0.28381717205047607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>X12*0.000001/(K12*0.0001)</f>
        <v>0.83263890584309885</v>
      </c>
      <c r="AL12">
        <f>(U12-T12)/(1000-U12)*AK12</f>
        <v>7.3914391350873875E-4</v>
      </c>
      <c r="AM12">
        <f>(P12+273.15)</f>
        <v>301.17123451232908</v>
      </c>
      <c r="AN12">
        <f>(O12+273.15)</f>
        <v>301.48080482482908</v>
      </c>
      <c r="AO12">
        <f>(Y12*AG12+Z12*AH12)*AI12</f>
        <v>79.822029465838568</v>
      </c>
      <c r="AP12">
        <f>((AO12+0.00000010773*(AN12^4-AM12^4))-AL12*44100)/(L12*56+0.00000043092*AM12^3)</f>
        <v>0.55728601402636713</v>
      </c>
      <c r="AQ12">
        <f>0.61365*EXP(17.502*J12/(240.97+J12))</f>
        <v>3.7995398458226228</v>
      </c>
      <c r="AR12">
        <f>AQ12*1000/AA12</f>
        <v>37.726121473481086</v>
      </c>
      <c r="AS12">
        <f>(AR12-U12)</f>
        <v>6.5433764936226879</v>
      </c>
      <c r="AT12">
        <f>IF(D12,P12,(O12+P12)/2)</f>
        <v>28.176019668579102</v>
      </c>
      <c r="AU12">
        <f>0.61365*EXP(17.502*AT12/(240.97+AT12))</f>
        <v>3.8339545730563662</v>
      </c>
      <c r="AV12">
        <f>IF(AS12&lt;&gt;0,(1000-(AR12+U12)/2)/AS12*AL12,0)</f>
        <v>0.10906863292849146</v>
      </c>
      <c r="AW12">
        <f>U12*AA12/1000</f>
        <v>3.140531743672109</v>
      </c>
      <c r="AX12">
        <f>(AU12-AW12)</f>
        <v>0.69342282938425726</v>
      </c>
      <c r="AY12">
        <f>1/(1.6/F12+1.37/N12)</f>
        <v>6.8546315065646998E-2</v>
      </c>
      <c r="AZ12">
        <f>G12*AA12*0.001</f>
        <v>32.714007789707686</v>
      </c>
      <c r="BA12">
        <f>G12/S12</f>
        <v>0.823927388008168</v>
      </c>
      <c r="BB12">
        <f>(1-AL12*AA12/AQ12/F12)*100</f>
        <v>82.726536666681255</v>
      </c>
      <c r="BC12">
        <f>(S12-E12/(N12/1.35))</f>
        <v>392.10027534037664</v>
      </c>
      <c r="BD12">
        <f>E12*BB12/100/BC12</f>
        <v>9.4780749945497806E-3</v>
      </c>
    </row>
    <row r="13" spans="1:56" x14ac:dyDescent="0.25">
      <c r="A13" s="1" t="s">
        <v>8</v>
      </c>
      <c r="B13" s="1" t="s">
        <v>71</v>
      </c>
    </row>
    <row r="14" spans="1:56" x14ac:dyDescent="0.25">
      <c r="A14" s="1" t="s">
        <v>8</v>
      </c>
      <c r="B14" s="1" t="s">
        <v>72</v>
      </c>
    </row>
    <row r="15" spans="1:56" x14ac:dyDescent="0.25">
      <c r="A15" s="1">
        <v>2</v>
      </c>
      <c r="B15" s="1" t="s">
        <v>73</v>
      </c>
      <c r="C15" s="1">
        <v>1495.5</v>
      </c>
      <c r="D15" s="1">
        <v>0</v>
      </c>
      <c r="E15">
        <f>(R15-S15*(1000-T15)/(1000-U15))*AK15</f>
        <v>4.5161262414266599</v>
      </c>
      <c r="F15">
        <f>IF(AV15&lt;&gt;0,1/(1/AV15-1/N15),0)</f>
        <v>0.11322544418293064</v>
      </c>
      <c r="G15">
        <f>((AY15-AL15/2)*S15-E15)/(AY15+AL15/2)</f>
        <v>323.30549972870529</v>
      </c>
      <c r="H15">
        <f>AL15*1000</f>
        <v>0.82767865205140201</v>
      </c>
      <c r="I15">
        <f>(AQ15-AW15)</f>
        <v>0.73818777949184522</v>
      </c>
      <c r="J15">
        <f>(P15+AP15*D15)</f>
        <v>28.808490753173828</v>
      </c>
      <c r="K15" s="1">
        <v>6</v>
      </c>
      <c r="L15">
        <f>(K15*AE15+AF15)</f>
        <v>1.4200000166893005</v>
      </c>
      <c r="M15" s="1">
        <v>1</v>
      </c>
      <c r="N15">
        <f>L15*(M15+1)*(M15+1)/(M15*M15+1)</f>
        <v>2.8400000333786011</v>
      </c>
      <c r="O15" s="1">
        <v>28.941120147705078</v>
      </c>
      <c r="P15" s="1">
        <v>28.808490753173828</v>
      </c>
      <c r="Q15" s="1">
        <v>28.839599609375</v>
      </c>
      <c r="R15" s="1">
        <v>399.44219970703125</v>
      </c>
      <c r="S15" s="1">
        <v>393.6376953125</v>
      </c>
      <c r="T15" s="1">
        <v>31.20048713684082</v>
      </c>
      <c r="U15" s="1">
        <v>32.160797119140625</v>
      </c>
      <c r="V15" s="1">
        <v>78.404144287109375</v>
      </c>
      <c r="W15" s="1">
        <v>80.81732177734375</v>
      </c>
      <c r="X15" s="1">
        <v>500.50079345703125</v>
      </c>
      <c r="Y15" s="1">
        <v>499.44085693359375</v>
      </c>
      <c r="Z15" s="1">
        <v>3.8161613941192627</v>
      </c>
      <c r="AA15" s="1">
        <v>100.71987152099609</v>
      </c>
      <c r="AB15" s="1">
        <v>0.86572110652923584</v>
      </c>
      <c r="AC15" s="1">
        <v>-0.30387866497039795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>X15*0.000001/(K15*0.0001)</f>
        <v>0.83416798909505208</v>
      </c>
      <c r="AL15">
        <f>(U15-T15)/(1000-U15)*AK15</f>
        <v>8.2767865205140201E-4</v>
      </c>
      <c r="AM15">
        <f>(P15+273.15)</f>
        <v>301.95849075317381</v>
      </c>
      <c r="AN15">
        <f>(O15+273.15)</f>
        <v>302.09112014770506</v>
      </c>
      <c r="AO15">
        <f>(Y15*AG15+Z15*AH15)*AI15</f>
        <v>79.910535323235308</v>
      </c>
      <c r="AP15">
        <f>((AO15+0.00000010773*(AN15^4-AM15^4))-AL15*44100)/(L15*56+0.00000043092*AM15^3)</f>
        <v>0.49225671048500108</v>
      </c>
      <c r="AQ15">
        <f>0.61365*EXP(17.502*J15/(240.97+J15))</f>
        <v>3.9774191333445104</v>
      </c>
      <c r="AR15">
        <f>AQ15*1000/AA15</f>
        <v>39.489914683969552</v>
      </c>
      <c r="AS15">
        <f>(AR15-U15)</f>
        <v>7.3291175648289268</v>
      </c>
      <c r="AT15">
        <f>IF(D15,P15,(O15+P15)/2)</f>
        <v>28.874805450439453</v>
      </c>
      <c r="AU15">
        <f>0.61365*EXP(17.502*AT15/(240.97+AT15))</f>
        <v>3.9927291243573046</v>
      </c>
      <c r="AV15">
        <f>IF(AS15&lt;&gt;0,(1000-(AR15+U15)/2)/AS15*AL15,0)</f>
        <v>0.10888442745128325</v>
      </c>
      <c r="AW15">
        <f>U15*AA15/1000</f>
        <v>3.2392313538526651</v>
      </c>
      <c r="AX15">
        <f>(AU15-AW15)</f>
        <v>0.75349777050463951</v>
      </c>
      <c r="AY15">
        <f>1/(1.6/F15+1.37/N15)</f>
        <v>6.8429905964291465E-2</v>
      </c>
      <c r="AZ15">
        <f>G15*AA15*0.001</f>
        <v>32.563288394706632</v>
      </c>
      <c r="BA15">
        <f>G15/S15</f>
        <v>0.82132759026556235</v>
      </c>
      <c r="BB15">
        <f>(1-AL15*AA15/AQ15/F15)*100</f>
        <v>81.488929910144009</v>
      </c>
      <c r="BC15">
        <f>(S15-E15/(N15/1.35))</f>
        <v>391.49094518775689</v>
      </c>
      <c r="BD15">
        <f>E15*BB15/100/BC15</f>
        <v>9.4003271155219583E-3</v>
      </c>
    </row>
    <row r="16" spans="1:56" x14ac:dyDescent="0.25">
      <c r="A16" s="1" t="s">
        <v>8</v>
      </c>
      <c r="B16" s="1" t="s">
        <v>74</v>
      </c>
    </row>
    <row r="17" spans="1:56" x14ac:dyDescent="0.25">
      <c r="A17" s="1" t="s">
        <v>8</v>
      </c>
      <c r="B17" s="1" t="s">
        <v>75</v>
      </c>
    </row>
    <row r="18" spans="1:56" x14ac:dyDescent="0.25">
      <c r="A18" s="1">
        <v>3</v>
      </c>
      <c r="B18" s="1" t="s">
        <v>76</v>
      </c>
      <c r="C18" s="1">
        <v>2218.5</v>
      </c>
      <c r="D18" s="1">
        <v>0</v>
      </c>
      <c r="E18">
        <f>(R18-S18*(1000-T18)/(1000-U18))*AK18</f>
        <v>4.1718244339998929</v>
      </c>
      <c r="F18">
        <f>IF(AV18&lt;&gt;0,1/(1/AV18-1/N18),0)</f>
        <v>0.19550598948092501</v>
      </c>
      <c r="G18">
        <f>((AY18-AL18/2)*S18-E18)/(AY18+AL18/2)</f>
        <v>353.33711483344371</v>
      </c>
      <c r="H18">
        <f>AL18*1000</f>
        <v>1.3357863079263366</v>
      </c>
      <c r="I18">
        <f>(AQ18-AW18)</f>
        <v>0.70835171214612158</v>
      </c>
      <c r="J18">
        <f>(P18+AP18*D18)</f>
        <v>29.309942245483398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29.663366317749023</v>
      </c>
      <c r="P18" s="1">
        <v>29.309942245483398</v>
      </c>
      <c r="Q18" s="1">
        <v>29.582508087158203</v>
      </c>
      <c r="R18" s="1">
        <v>399.447509765625</v>
      </c>
      <c r="S18" s="1">
        <v>393.81597900390625</v>
      </c>
      <c r="T18" s="1">
        <v>32.065841674804688</v>
      </c>
      <c r="U18" s="1">
        <v>33.613277435302734</v>
      </c>
      <c r="V18" s="1">
        <v>77.301231384277344</v>
      </c>
      <c r="W18" s="1">
        <v>81.031631469726563</v>
      </c>
      <c r="X18" s="1">
        <v>500.52590942382813</v>
      </c>
      <c r="Y18" s="1">
        <v>499.46044921875</v>
      </c>
      <c r="Z18" s="1">
        <v>0.85063683986663818</v>
      </c>
      <c r="AA18" s="1">
        <v>100.73751068115234</v>
      </c>
      <c r="AB18" s="1">
        <v>0.73461759090423584</v>
      </c>
      <c r="AC18" s="1">
        <v>-0.36622607707977295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>X18*0.000001/(K18*0.0001)</f>
        <v>0.8342098490397134</v>
      </c>
      <c r="AL18">
        <f>(U18-T18)/(1000-U18)*AK18</f>
        <v>1.3357863079263366E-3</v>
      </c>
      <c r="AM18">
        <f>(P18+273.15)</f>
        <v>302.45994224548338</v>
      </c>
      <c r="AN18">
        <f>(O18+273.15)</f>
        <v>302.813366317749</v>
      </c>
      <c r="AO18">
        <f>(Y18*AG18+Z18*AH18)*AI18</f>
        <v>79.913670088790241</v>
      </c>
      <c r="AP18">
        <f>((AO18+0.00000010773*(AN18^4-AM18^4))-AL18*44100)/(L18*56+0.00000043092*AM18^3)</f>
        <v>0.27587450142487047</v>
      </c>
      <c r="AQ18">
        <f>0.61365*EXP(17.502*J18/(240.97+J18))</f>
        <v>4.0944696068134681</v>
      </c>
      <c r="AR18">
        <f>AQ18*1000/AA18</f>
        <v>40.64493532873778</v>
      </c>
      <c r="AS18">
        <f>(AR18-U18)</f>
        <v>7.031657893435046</v>
      </c>
      <c r="AT18">
        <f>IF(D18,P18,(O18+P18)/2)</f>
        <v>29.486654281616211</v>
      </c>
      <c r="AU18">
        <f>0.61365*EXP(17.502*AT18/(240.97+AT18))</f>
        <v>4.1364279895670562</v>
      </c>
      <c r="AV18">
        <f>IF(AS18&lt;&gt;0,(1000-(AR18+U18)/2)/AS18*AL18,0)</f>
        <v>0.18291415417074208</v>
      </c>
      <c r="AW18">
        <f>U18*AA18/1000</f>
        <v>3.3861178946673465</v>
      </c>
      <c r="AX18">
        <f>(AU18-AW18)</f>
        <v>0.75031009489970968</v>
      </c>
      <c r="AY18">
        <f>1/(1.6/F18+1.37/N18)</f>
        <v>0.11538967226616456</v>
      </c>
      <c r="AZ18">
        <f>G18*AA18*0.001</f>
        <v>35.594301379581587</v>
      </c>
      <c r="BA18">
        <f>G18/S18</f>
        <v>0.89721375889102495</v>
      </c>
      <c r="BB18">
        <f>(1-AL18*AA18/AQ18/F18)*100</f>
        <v>83.189892769437975</v>
      </c>
      <c r="BC18">
        <f>(S18-E18/(N18/1.35))</f>
        <v>391.83289346879809</v>
      </c>
      <c r="BD18">
        <f>E18*BB18/100/BC18</f>
        <v>8.8571846085966355E-3</v>
      </c>
    </row>
    <row r="19" spans="1:56" x14ac:dyDescent="0.25">
      <c r="A19" s="1" t="s">
        <v>8</v>
      </c>
      <c r="B19" s="1" t="s">
        <v>77</v>
      </c>
    </row>
    <row r="20" spans="1:56" x14ac:dyDescent="0.25">
      <c r="A20" s="1" t="s">
        <v>8</v>
      </c>
      <c r="B20" s="1" t="s">
        <v>78</v>
      </c>
    </row>
    <row r="21" spans="1:56" x14ac:dyDescent="0.25">
      <c r="A21" s="1">
        <v>4</v>
      </c>
      <c r="B21" s="1" t="s">
        <v>79</v>
      </c>
      <c r="C21" s="1">
        <v>2741</v>
      </c>
      <c r="D21" s="1">
        <v>0</v>
      </c>
      <c r="E21">
        <f>(R21-S21*(1000-T21)/(1000-U21))*AK21</f>
        <v>3.6306314169114979</v>
      </c>
      <c r="F21">
        <f>IF(AV21&lt;&gt;0,1/(1/AV21-1/N21),0)</f>
        <v>0.17754584262916848</v>
      </c>
      <c r="G21">
        <f>((AY21-AL21/2)*S21-E21)/(AY21+AL21/2)</f>
        <v>356.3967292140992</v>
      </c>
      <c r="H21">
        <f>AL21*1000</f>
        <v>1.0862525193220174</v>
      </c>
      <c r="I21">
        <f>(AQ21-AW21)</f>
        <v>0.63072844914665804</v>
      </c>
      <c r="J21">
        <f>(P21+AP21*D21)</f>
        <v>28.99267578125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29.886100769042969</v>
      </c>
      <c r="P21" s="1">
        <v>28.99267578125</v>
      </c>
      <c r="Q21" s="1">
        <v>29.811193466186523</v>
      </c>
      <c r="R21" s="1">
        <v>399.60604858398438</v>
      </c>
      <c r="S21" s="1">
        <v>394.73974609375</v>
      </c>
      <c r="T21" s="1">
        <v>32.389301300048828</v>
      </c>
      <c r="U21" s="1">
        <v>33.647651672363281</v>
      </c>
      <c r="V21" s="1">
        <v>77.081291198730469</v>
      </c>
      <c r="W21" s="1">
        <v>80.075965881347656</v>
      </c>
      <c r="X21" s="1">
        <v>500.51370239257813</v>
      </c>
      <c r="Y21" s="1">
        <v>499.86639404296875</v>
      </c>
      <c r="Z21" s="1">
        <v>0.59521275758743286</v>
      </c>
      <c r="AA21" s="1">
        <v>100.73036193847656</v>
      </c>
      <c r="AB21" s="1">
        <v>0.60989224910736084</v>
      </c>
      <c r="AC21" s="1">
        <v>-0.3622053861618042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>X21*0.000001/(K21*0.0001)</f>
        <v>0.83418950398763003</v>
      </c>
      <c r="AL21">
        <f>(U21-T21)/(1000-U21)*AK21</f>
        <v>1.0862525193220175E-3</v>
      </c>
      <c r="AM21">
        <f>(P21+273.15)</f>
        <v>302.14267578124998</v>
      </c>
      <c r="AN21">
        <f>(O21+273.15)</f>
        <v>303.03610076904295</v>
      </c>
      <c r="AO21">
        <f>(Y21*AG21+Z21*AH21)*AI21</f>
        <v>79.978621259213469</v>
      </c>
      <c r="AP21">
        <f>((AO21+0.00000010773*(AN21^4-AM21^4))-AL21*44100)/(L21*56+0.00000043092*AM21^3)</f>
        <v>0.46759834680799867</v>
      </c>
      <c r="AQ21">
        <f>0.61365*EXP(17.502*J21/(240.97+J21))</f>
        <v>4.0200685804835974</v>
      </c>
      <c r="AR21">
        <f>AQ21*1000/AA21</f>
        <v>39.909204167646585</v>
      </c>
      <c r="AS21">
        <f>(AR21-U21)</f>
        <v>6.2615524952833042</v>
      </c>
      <c r="AT21">
        <f>IF(D21,P21,(O21+P21)/2)</f>
        <v>29.439388275146484</v>
      </c>
      <c r="AU21">
        <f>0.61365*EXP(17.502*AT21/(240.97+AT21))</f>
        <v>4.1251686257656237</v>
      </c>
      <c r="AV21">
        <f>IF(AS21&lt;&gt;0,(1000-(AR21+U21)/2)/AS21*AL21,0)</f>
        <v>0.16709943103173952</v>
      </c>
      <c r="AW21">
        <f>U21*AA21/1000</f>
        <v>3.3893401313369393</v>
      </c>
      <c r="AX21">
        <f>(AU21-AW21)</f>
        <v>0.73582849442868437</v>
      </c>
      <c r="AY21">
        <f>1/(1.6/F21+1.37/N21)</f>
        <v>0.1053280020692305</v>
      </c>
      <c r="AZ21">
        <f>G21*AA21*0.001</f>
        <v>35.899971527425436</v>
      </c>
      <c r="BA21">
        <f>G21/S21</f>
        <v>0.90286507183762432</v>
      </c>
      <c r="BB21">
        <f>(1-AL21*AA21/AQ21/F21)*100</f>
        <v>84.669821145758135</v>
      </c>
      <c r="BC21">
        <f>(S21-E21/(N21/1.35))</f>
        <v>393.01391779965678</v>
      </c>
      <c r="BD21">
        <f>E21*BB21/100/BC21</f>
        <v>7.8217309564281145E-3</v>
      </c>
    </row>
    <row r="22" spans="1:56" x14ac:dyDescent="0.25">
      <c r="A22" s="1" t="s">
        <v>8</v>
      </c>
      <c r="B22" s="1" t="s">
        <v>80</v>
      </c>
    </row>
    <row r="23" spans="1:56" x14ac:dyDescent="0.25">
      <c r="A23" s="1" t="s">
        <v>8</v>
      </c>
      <c r="B23" s="1" t="s">
        <v>81</v>
      </c>
    </row>
    <row r="24" spans="1:56" x14ac:dyDescent="0.25">
      <c r="A24" s="1">
        <v>5</v>
      </c>
      <c r="B24" s="1" t="s">
        <v>82</v>
      </c>
      <c r="C24" s="1">
        <v>3426.5</v>
      </c>
      <c r="D24" s="1">
        <v>0</v>
      </c>
      <c r="E24">
        <f>(R24-S24*(1000-T24)/(1000-U24))*AK24</f>
        <v>2.3798716770794255</v>
      </c>
      <c r="F24">
        <f>IF(AV24&lt;&gt;0,1/(1/AV24-1/N24),0)</f>
        <v>8.9491626336624996E-2</v>
      </c>
      <c r="G24">
        <f>((AY24-AL24/2)*S24-E24)/(AY24+AL24/2)</f>
        <v>348.02272033309021</v>
      </c>
      <c r="H24">
        <f>AL24*1000</f>
        <v>0.68006241203497342</v>
      </c>
      <c r="I24">
        <f>(AQ24-AW24)</f>
        <v>0.75990085441482824</v>
      </c>
      <c r="J24">
        <f>(P24+AP24*D24)</f>
        <v>29.546501159667969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30.100366592407227</v>
      </c>
      <c r="P24" s="1">
        <v>29.546501159667969</v>
      </c>
      <c r="Q24" s="1">
        <v>30.028329849243164</v>
      </c>
      <c r="R24" s="1">
        <v>399.54330444335938</v>
      </c>
      <c r="S24" s="1">
        <v>396.367431640625</v>
      </c>
      <c r="T24" s="1">
        <v>32.880146026611328</v>
      </c>
      <c r="U24" s="1">
        <v>33.667892456054688</v>
      </c>
      <c r="V24" s="1">
        <v>77.279548645019531</v>
      </c>
      <c r="W24" s="1">
        <v>79.131019592285156</v>
      </c>
      <c r="X24" s="1">
        <v>500.5413818359375</v>
      </c>
      <c r="Y24" s="1">
        <v>498.89822387695313</v>
      </c>
      <c r="Z24" s="1">
        <v>2.6197471618652344</v>
      </c>
      <c r="AA24" s="1">
        <v>100.71381378173828</v>
      </c>
      <c r="AB24" s="1">
        <v>0.51904141902923584</v>
      </c>
      <c r="AC24" s="1">
        <v>-0.35182559490203857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>X24*0.000001/(K24*0.0001)</f>
        <v>0.83423563639322906</v>
      </c>
      <c r="AL24">
        <f>(U24-T24)/(1000-U24)*AK24</f>
        <v>6.8006241203497346E-4</v>
      </c>
      <c r="AM24">
        <f>(P24+273.15)</f>
        <v>302.69650115966795</v>
      </c>
      <c r="AN24">
        <f>(O24+273.15)</f>
        <v>303.2503665924072</v>
      </c>
      <c r="AO24">
        <f>(Y24*AG24+Z24*AH24)*AI24</f>
        <v>79.823714036113415</v>
      </c>
      <c r="AP24">
        <f>((AO24+0.00000010773*(AN24^4-AM24^4))-AL24*44100)/(L24*56+0.00000043092*AM24^3)</f>
        <v>0.6173581976404281</v>
      </c>
      <c r="AQ24">
        <f>0.61365*EXP(17.502*J24/(240.97+J24))</f>
        <v>4.1507227056575111</v>
      </c>
      <c r="AR24">
        <f>AQ24*1000/AA24</f>
        <v>41.213042678065399</v>
      </c>
      <c r="AS24">
        <f>(AR24-U24)</f>
        <v>7.5451502220107116</v>
      </c>
      <c r="AT24">
        <f>IF(D24,P24,(O24+P24)/2)</f>
        <v>29.823433876037598</v>
      </c>
      <c r="AU24">
        <f>0.61365*EXP(17.502*AT24/(240.97+AT24))</f>
        <v>4.2174315649033467</v>
      </c>
      <c r="AV24">
        <f>IF(AS24&lt;&gt;0,(1000-(AR24+U24)/2)/AS24*AL24,0)</f>
        <v>8.675778985075748E-2</v>
      </c>
      <c r="AW24">
        <f>U24*AA24/1000</f>
        <v>3.3908218512426829</v>
      </c>
      <c r="AX24">
        <f>(AU24-AW24)</f>
        <v>0.82660971366066383</v>
      </c>
      <c r="AY24">
        <f>1/(1.6/F24+1.37/N24)</f>
        <v>5.4462783766633438E-2</v>
      </c>
      <c r="AZ24">
        <f>G24*AA24*0.001</f>
        <v>35.05069544744083</v>
      </c>
      <c r="BA24">
        <f>G24/S24</f>
        <v>0.87803056596393736</v>
      </c>
      <c r="BB24">
        <f>(1-AL24*AA24/AQ24/F24)*100</f>
        <v>81.561240828455468</v>
      </c>
      <c r="BC24">
        <f>(S24-E24/(N24/1.35))</f>
        <v>395.23615462432332</v>
      </c>
      <c r="BD24">
        <f>E24*BB24/100/BC24</f>
        <v>4.9111217363096401E-3</v>
      </c>
    </row>
    <row r="25" spans="1:56" x14ac:dyDescent="0.25">
      <c r="A25" s="1" t="s">
        <v>8</v>
      </c>
      <c r="B25" s="1" t="s">
        <v>83</v>
      </c>
    </row>
    <row r="26" spans="1:56" x14ac:dyDescent="0.25">
      <c r="A26" s="1" t="s">
        <v>8</v>
      </c>
      <c r="B26" s="1" t="s">
        <v>84</v>
      </c>
    </row>
    <row r="27" spans="1:56" x14ac:dyDescent="0.25">
      <c r="A27" s="1">
        <v>6</v>
      </c>
      <c r="B27" s="1" t="s">
        <v>85</v>
      </c>
      <c r="C27" s="1">
        <v>3976</v>
      </c>
      <c r="D27" s="1">
        <v>0</v>
      </c>
      <c r="E27">
        <f>(R27-S27*(1000-T27)/(1000-U27))*AK27</f>
        <v>1.0700575402677361</v>
      </c>
      <c r="F27">
        <f>IF(AV27&lt;&gt;0,1/(1/AV27-1/N27),0)</f>
        <v>2.3581044252600495E-2</v>
      </c>
      <c r="G27">
        <f>((AY27-AL27/2)*S27-E27)/(AY27+AL27/2)</f>
        <v>320.78397277250917</v>
      </c>
      <c r="H27">
        <f>AL27*1000</f>
        <v>0.20688362891767495</v>
      </c>
      <c r="I27">
        <f>(AQ27-AW27)</f>
        <v>0.85723652707206188</v>
      </c>
      <c r="J27">
        <f>(P27+AP27*D27)</f>
        <v>29.870437622070313</v>
      </c>
      <c r="K27" s="1">
        <v>6</v>
      </c>
      <c r="L27">
        <f>(K27*AE27+AF27)</f>
        <v>1.4200000166893005</v>
      </c>
      <c r="M27" s="1">
        <v>1</v>
      </c>
      <c r="N27">
        <f>L27*(M27+1)*(M27+1)/(M27*M27+1)</f>
        <v>2.8400000333786011</v>
      </c>
      <c r="O27" s="1">
        <v>30.146720886230469</v>
      </c>
      <c r="P27" s="1">
        <v>29.870437622070313</v>
      </c>
      <c r="Q27" s="1">
        <v>30.066913604736328</v>
      </c>
      <c r="R27" s="1">
        <v>400.37423706054688</v>
      </c>
      <c r="S27" s="1">
        <v>398.99252319335938</v>
      </c>
      <c r="T27" s="1">
        <v>33.240264892578125</v>
      </c>
      <c r="U27" s="1">
        <v>33.479969024658203</v>
      </c>
      <c r="V27" s="1">
        <v>77.91180419921875</v>
      </c>
      <c r="W27" s="1">
        <v>78.473640441894531</v>
      </c>
      <c r="X27" s="1">
        <v>500.50994873046875</v>
      </c>
      <c r="Y27" s="1">
        <v>500.66192626953125</v>
      </c>
      <c r="Z27" s="1">
        <v>0.82246583700180054</v>
      </c>
      <c r="AA27" s="1">
        <v>100.70528411865234</v>
      </c>
      <c r="AB27" s="1">
        <v>0.44979703426361084</v>
      </c>
      <c r="AC27" s="1">
        <v>-0.34393298625946045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>X27*0.000001/(K27*0.0001)</f>
        <v>0.83418324788411446</v>
      </c>
      <c r="AL27">
        <f>(U27-T27)/(1000-U27)*AK27</f>
        <v>2.0688362891767496E-4</v>
      </c>
      <c r="AM27">
        <f>(P27+273.15)</f>
        <v>303.02043762207029</v>
      </c>
      <c r="AN27">
        <f>(O27+273.15)</f>
        <v>303.29672088623045</v>
      </c>
      <c r="AO27">
        <f>(Y27*AG27+Z27*AH27)*AI27</f>
        <v>80.105906412618424</v>
      </c>
      <c r="AP27">
        <f>((AO27+0.00000010773*(AN27^4-AM27^4))-AL27*44100)/(L27*56+0.00000043092*AM27^3)</f>
        <v>0.81192883019885553</v>
      </c>
      <c r="AQ27">
        <f>0.61365*EXP(17.502*J27/(240.97+J27))</f>
        <v>4.2288463199839459</v>
      </c>
      <c r="AR27">
        <f>AQ27*1000/AA27</f>
        <v>41.992298189650718</v>
      </c>
      <c r="AS27">
        <f>(AR27-U27)</f>
        <v>8.512329164992515</v>
      </c>
      <c r="AT27">
        <f>IF(D27,P27,(O27+P27)/2)</f>
        <v>30.008579254150391</v>
      </c>
      <c r="AU27">
        <f>0.61365*EXP(17.502*AT27/(240.97+AT27))</f>
        <v>4.262549710436466</v>
      </c>
      <c r="AV27">
        <f>IF(AS27&lt;&gt;0,(1000-(AR27+U27)/2)/AS27*AL27,0)</f>
        <v>2.338685884874139E-2</v>
      </c>
      <c r="AW27">
        <f>U27*AA27/1000</f>
        <v>3.371609792911884</v>
      </c>
      <c r="AX27">
        <f>(AU27-AW27)</f>
        <v>0.89093991752458201</v>
      </c>
      <c r="AY27">
        <f>1/(1.6/F27+1.37/N27)</f>
        <v>1.4634109964402885E-2</v>
      </c>
      <c r="AZ27">
        <f>G27*AA27*0.001</f>
        <v>32.304641118765574</v>
      </c>
      <c r="BA27">
        <f>G27/S27</f>
        <v>0.80398492233663021</v>
      </c>
      <c r="BB27">
        <f>(1-AL27*AA27/AQ27/F27)*100</f>
        <v>79.107353867835144</v>
      </c>
      <c r="BC27">
        <f>(S27-E27/(N27/1.35))</f>
        <v>398.48386908688639</v>
      </c>
      <c r="BD27">
        <f>E27*BB27/100/BC27</f>
        <v>2.1242872563669041E-3</v>
      </c>
    </row>
    <row r="28" spans="1:56" x14ac:dyDescent="0.25">
      <c r="A28" s="1" t="s">
        <v>8</v>
      </c>
      <c r="B28" s="1" t="s">
        <v>86</v>
      </c>
    </row>
    <row r="29" spans="1:56" x14ac:dyDescent="0.25">
      <c r="A29" s="1" t="s">
        <v>8</v>
      </c>
      <c r="B29" s="1" t="s">
        <v>87</v>
      </c>
    </row>
    <row r="30" spans="1:56" x14ac:dyDescent="0.25">
      <c r="A30" s="1">
        <v>7</v>
      </c>
      <c r="B30" s="1" t="s">
        <v>88</v>
      </c>
      <c r="C30" s="1">
        <v>5094.5</v>
      </c>
      <c r="D30" s="1">
        <v>0</v>
      </c>
      <c r="E30">
        <f>(R30-S30*(1000-T30)/(1000-U30))*AK30</f>
        <v>5.2882461757630423</v>
      </c>
      <c r="F30">
        <f>IF(AV30&lt;&gt;0,1/(1/AV30-1/N30),0)</f>
        <v>0.19591372878016433</v>
      </c>
      <c r="G30">
        <f>((AY30-AL30/2)*S30-E30)/(AY30+AL30/2)</f>
        <v>343.24534528691743</v>
      </c>
      <c r="H30">
        <f>AL30*1000</f>
        <v>1.2891897268849426</v>
      </c>
      <c r="I30">
        <f>(AQ30-AW30)</f>
        <v>0.68117334865219759</v>
      </c>
      <c r="J30">
        <f>(P30+AP30*D30)</f>
        <v>29.744001388549805</v>
      </c>
      <c r="K30" s="1">
        <v>6</v>
      </c>
      <c r="L30">
        <f>(K30*AE30+AF30)</f>
        <v>1.4200000166893005</v>
      </c>
      <c r="M30" s="1">
        <v>1</v>
      </c>
      <c r="N30">
        <f>L30*(M30+1)*(M30+1)/(M30*M30+1)</f>
        <v>2.8400000333786011</v>
      </c>
      <c r="O30" s="1">
        <v>30.307712554931641</v>
      </c>
      <c r="P30" s="1">
        <v>29.744001388549805</v>
      </c>
      <c r="Q30" s="1">
        <v>30.237464904785156</v>
      </c>
      <c r="R30" s="1">
        <v>400.03717041015625</v>
      </c>
      <c r="S30" s="1">
        <v>393.08999633789063</v>
      </c>
      <c r="T30" s="1">
        <v>33.436676025390625</v>
      </c>
      <c r="U30" s="1">
        <v>34.928199768066406</v>
      </c>
      <c r="V30" s="1">
        <v>77.642601013183594</v>
      </c>
      <c r="W30" s="1">
        <v>81.106040954589844</v>
      </c>
      <c r="X30" s="1">
        <v>500.49246215820313</v>
      </c>
      <c r="Y30" s="1">
        <v>499.78189086914063</v>
      </c>
      <c r="Z30" s="1">
        <v>5.0730538368225098</v>
      </c>
      <c r="AA30" s="1">
        <v>100.693115234375</v>
      </c>
      <c r="AB30" s="1">
        <v>0.55758512020111084</v>
      </c>
      <c r="AC30" s="1">
        <v>-0.3892439603805542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>X30*0.000001/(K30*0.0001)</f>
        <v>0.83415410359700515</v>
      </c>
      <c r="AL30">
        <f>(U30-T30)/(1000-U30)*AK30</f>
        <v>1.2891897268849427E-3</v>
      </c>
      <c r="AM30">
        <f>(P30+273.15)</f>
        <v>302.89400138854978</v>
      </c>
      <c r="AN30">
        <f>(O30+273.15)</f>
        <v>303.45771255493162</v>
      </c>
      <c r="AO30">
        <f>(Y30*AG30+Z30*AH30)*AI30</f>
        <v>79.965100751703176</v>
      </c>
      <c r="AP30">
        <f>((AO30+0.00000010773*(AN30^4-AM30^4))-AL30*44100)/(L30*56+0.00000043092*AM30^3)</f>
        <v>0.32658722006555085</v>
      </c>
      <c r="AQ30">
        <f>0.61365*EXP(17.502*J30/(240.97+J30))</f>
        <v>4.1982025928273785</v>
      </c>
      <c r="AR30">
        <f>AQ30*1000/AA30</f>
        <v>41.693045081141562</v>
      </c>
      <c r="AS30">
        <f>(AR30-U30)</f>
        <v>6.7648453130751562</v>
      </c>
      <c r="AT30">
        <f>IF(D30,P30,(O30+P30)/2)</f>
        <v>30.025856971740723</v>
      </c>
      <c r="AU30">
        <f>0.61365*EXP(17.502*AT30/(240.97+AT30))</f>
        <v>4.2667815029264435</v>
      </c>
      <c r="AV30">
        <f>IF(AS30&lt;&gt;0,(1000-(AR30+U30)/2)/AS30*AL30,0)</f>
        <v>0.18327101487868144</v>
      </c>
      <c r="AW30">
        <f>U30*AA30/1000</f>
        <v>3.5170292441751809</v>
      </c>
      <c r="AX30">
        <f>(AU30-AW30)</f>
        <v>0.74975225875126261</v>
      </c>
      <c r="AY30">
        <f>1/(1.6/F30+1.37/N30)</f>
        <v>0.11561690238040169</v>
      </c>
      <c r="AZ30">
        <f>G30*AA30*0.001</f>
        <v>34.562443106638412</v>
      </c>
      <c r="BA30">
        <f>G30/S30</f>
        <v>0.87319786431774793</v>
      </c>
      <c r="BB30">
        <f>(1-AL30*AA30/AQ30/F30)*100</f>
        <v>84.217043836161992</v>
      </c>
      <c r="BC30">
        <f>(S30-E30/(N30/1.35))</f>
        <v>390.57621737543508</v>
      </c>
      <c r="BD30">
        <f>E30*BB30/100/BC30</f>
        <v>1.1402651779295527E-2</v>
      </c>
    </row>
    <row r="31" spans="1:56" x14ac:dyDescent="0.25">
      <c r="A31" s="1" t="s">
        <v>8</v>
      </c>
      <c r="B31" s="1" t="s">
        <v>89</v>
      </c>
    </row>
    <row r="32" spans="1:56" x14ac:dyDescent="0.25">
      <c r="A32" s="1" t="s">
        <v>8</v>
      </c>
      <c r="B32" s="1" t="s">
        <v>90</v>
      </c>
    </row>
    <row r="33" spans="1:56" x14ac:dyDescent="0.25">
      <c r="A33" s="1">
        <v>8</v>
      </c>
      <c r="B33" s="1" t="s">
        <v>91</v>
      </c>
      <c r="C33" s="1">
        <v>5752.5</v>
      </c>
      <c r="D33" s="1">
        <v>0</v>
      </c>
      <c r="E33">
        <f>(R33-S33*(1000-T33)/(1000-U33))*AK33</f>
        <v>3.4234270426330693</v>
      </c>
      <c r="F33">
        <f>IF(AV33&lt;&gt;0,1/(1/AV33-1/N33),0)</f>
        <v>0.23880559470134058</v>
      </c>
      <c r="G33">
        <f>((AY33-AL33/2)*S33-E33)/(AY33+AL33/2)</f>
        <v>366.65668228001999</v>
      </c>
      <c r="H33">
        <f>AL33*1000</f>
        <v>1.3569564792837905</v>
      </c>
      <c r="I33">
        <f>(AQ33-AW33)</f>
        <v>0.5964189189988014</v>
      </c>
      <c r="J33">
        <f>(P33+AP33*D33)</f>
        <v>29.60441780090332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30.478622436523438</v>
      </c>
      <c r="P33" s="1">
        <v>29.60441780090332</v>
      </c>
      <c r="Q33" s="1">
        <v>30.421575546264648</v>
      </c>
      <c r="R33" s="1">
        <v>399.70318603515625</v>
      </c>
      <c r="S33" s="1">
        <v>394.95654296875</v>
      </c>
      <c r="T33" s="1">
        <v>33.869338989257813</v>
      </c>
      <c r="U33" s="1">
        <v>35.438461303710938</v>
      </c>
      <c r="V33" s="1">
        <v>77.876167297363281</v>
      </c>
      <c r="W33" s="1">
        <v>81.484062194824219</v>
      </c>
      <c r="X33" s="1">
        <v>500.484130859375</v>
      </c>
      <c r="Y33" s="1">
        <v>499.16067504882813</v>
      </c>
      <c r="Z33" s="1">
        <v>1.067344069480896</v>
      </c>
      <c r="AA33" s="1">
        <v>100.68660736083984</v>
      </c>
      <c r="AB33" s="1">
        <v>0.66024625301361084</v>
      </c>
      <c r="AC33" s="1">
        <v>-0.38975894451141357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>X33*0.000001/(K33*0.0001)</f>
        <v>0.83414021809895833</v>
      </c>
      <c r="AL33">
        <f>(U33-T33)/(1000-U33)*AK33</f>
        <v>1.3569564792837905E-3</v>
      </c>
      <c r="AM33">
        <f>(P33+273.15)</f>
        <v>302.7544178009033</v>
      </c>
      <c r="AN33">
        <f>(O33+273.15)</f>
        <v>303.62862243652341</v>
      </c>
      <c r="AO33">
        <f>(Y33*AG33+Z33*AH33)*AI33</f>
        <v>79.865706222674817</v>
      </c>
      <c r="AP33">
        <f>((AO33+0.00000010773*(AN33^4-AM33^4))-AL33*44100)/(L33*56+0.00000043092*AM33^3)</f>
        <v>0.33366681254194142</v>
      </c>
      <c r="AQ33">
        <f>0.61365*EXP(17.502*J33/(240.97+J33))</f>
        <v>4.1645973577578612</v>
      </c>
      <c r="AR33">
        <f>AQ33*1000/AA33</f>
        <v>41.36197918391283</v>
      </c>
      <c r="AS33">
        <f>(AR33-U33)</f>
        <v>5.9235178802018922</v>
      </c>
      <c r="AT33">
        <f>IF(D33,P33,(O33+P33)/2)</f>
        <v>30.041520118713379</v>
      </c>
      <c r="AU33">
        <f>0.61365*EXP(17.502*AT33/(240.97+AT33))</f>
        <v>4.2706210059075458</v>
      </c>
      <c r="AV33">
        <f>IF(AS33&lt;&gt;0,(1000-(AR33+U33)/2)/AS33*AL33,0)</f>
        <v>0.2202827910723808</v>
      </c>
      <c r="AW33">
        <f>U33*AA33/1000</f>
        <v>3.5681784387590598</v>
      </c>
      <c r="AX33">
        <f>(AU33-AW33)</f>
        <v>0.70244256714848596</v>
      </c>
      <c r="AY33">
        <f>1/(1.6/F33+1.37/N33)</f>
        <v>0.13922913212632718</v>
      </c>
      <c r="AZ33">
        <f>G33*AA33*0.001</f>
        <v>36.917417404956581</v>
      </c>
      <c r="BA33">
        <f>G33/S33</f>
        <v>0.92834689995003028</v>
      </c>
      <c r="BB33">
        <f>(1-AL33*AA33/AQ33/F33)*100</f>
        <v>86.262107610171469</v>
      </c>
      <c r="BC33">
        <f>(S33-E33/(N33/1.35))</f>
        <v>393.32920971056814</v>
      </c>
      <c r="BD33">
        <f>E33*BB33/100/BC33</f>
        <v>7.5080117279998264E-3</v>
      </c>
    </row>
    <row r="34" spans="1:56" x14ac:dyDescent="0.25">
      <c r="A34" s="1" t="s">
        <v>8</v>
      </c>
      <c r="B34" s="1" t="s">
        <v>92</v>
      </c>
    </row>
    <row r="35" spans="1:56" x14ac:dyDescent="0.25">
      <c r="A35" s="1" t="s">
        <v>8</v>
      </c>
      <c r="B35" s="1" t="s">
        <v>93</v>
      </c>
    </row>
    <row r="36" spans="1:56" x14ac:dyDescent="0.25">
      <c r="A36" s="1">
        <v>9</v>
      </c>
      <c r="B36" s="1" t="s">
        <v>94</v>
      </c>
      <c r="C36" s="1">
        <v>6583</v>
      </c>
      <c r="D36" s="1">
        <v>0</v>
      </c>
      <c r="E36">
        <f>(R36-S36*(1000-T36)/(1000-U36))*AK36</f>
        <v>3.6984621451314403</v>
      </c>
      <c r="F36">
        <f>IF(AV36&lt;&gt;0,1/(1/AV36-1/N36),0)</f>
        <v>0.20643884769911797</v>
      </c>
      <c r="G36">
        <f>((AY36-AL36/2)*S36-E36)/(AY36+AL36/2)</f>
        <v>359.89982655216437</v>
      </c>
      <c r="H36">
        <f>AL36*1000</f>
        <v>1.3368302127899361</v>
      </c>
      <c r="I36">
        <f>(AQ36-AW36)</f>
        <v>0.67215174286650825</v>
      </c>
      <c r="J36">
        <f>(P36+AP36*D36)</f>
        <v>29.93602180480957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30.537513732910156</v>
      </c>
      <c r="P36" s="1">
        <v>29.93602180480957</v>
      </c>
      <c r="Q36" s="1">
        <v>30.476457595825195</v>
      </c>
      <c r="R36" s="1">
        <v>399.56573486328125</v>
      </c>
      <c r="S36" s="1">
        <v>394.500244140625</v>
      </c>
      <c r="T36" s="1">
        <v>33.942768096923828</v>
      </c>
      <c r="U36" s="1">
        <v>35.488349914550781</v>
      </c>
      <c r="V36" s="1">
        <v>77.770774841308594</v>
      </c>
      <c r="W36" s="1">
        <v>81.312065124511719</v>
      </c>
      <c r="X36" s="1">
        <v>500.54483032226563</v>
      </c>
      <c r="Y36" s="1">
        <v>499.45849609375</v>
      </c>
      <c r="Z36" s="1">
        <v>1.9694688320159912</v>
      </c>
      <c r="AA36" s="1">
        <v>100.67153167724609</v>
      </c>
      <c r="AB36" s="1">
        <v>0.51025235652923584</v>
      </c>
      <c r="AC36" s="1">
        <v>-0.3912733793258667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>X36*0.000001/(K36*0.0001)</f>
        <v>0.83424138387044255</v>
      </c>
      <c r="AL36">
        <f>(U36-T36)/(1000-U36)*AK36</f>
        <v>1.3368302127899361E-3</v>
      </c>
      <c r="AM36">
        <f>(P36+273.15)</f>
        <v>303.08602180480955</v>
      </c>
      <c r="AN36">
        <f>(O36+273.15)</f>
        <v>303.68751373291013</v>
      </c>
      <c r="AO36">
        <f>(Y36*AG36+Z36*AH36)*AI36</f>
        <v>79.913357588797226</v>
      </c>
      <c r="AP36">
        <f>((AO36+0.00000010773*(AN36^4-AM36^4))-AL36*44100)/(L36*56+0.00000043092*AM36^3)</f>
        <v>0.30810592820979715</v>
      </c>
      <c r="AQ36">
        <f>0.61365*EXP(17.502*J36/(240.97+J36))</f>
        <v>4.2448182854624008</v>
      </c>
      <c r="AR36">
        <f>AQ36*1000/AA36</f>
        <v>42.165031312638902</v>
      </c>
      <c r="AS36">
        <f>(AR36-U36)</f>
        <v>6.676681398088121</v>
      </c>
      <c r="AT36">
        <f>IF(D36,P36,(O36+P36)/2)</f>
        <v>30.236767768859863</v>
      </c>
      <c r="AU36">
        <f>0.61365*EXP(17.502*AT36/(240.97+AT36))</f>
        <v>4.3187353178133305</v>
      </c>
      <c r="AV36">
        <f>IF(AS36&lt;&gt;0,(1000-(AR36+U36)/2)/AS36*AL36,0)</f>
        <v>0.19244972810638766</v>
      </c>
      <c r="AW36">
        <f>U36*AA36/1000</f>
        <v>3.5726665425958926</v>
      </c>
      <c r="AX36">
        <f>(AU36-AW36)</f>
        <v>0.74606877521743797</v>
      </c>
      <c r="AY36">
        <f>1/(1.6/F36+1.37/N36)</f>
        <v>0.12146427244420177</v>
      </c>
      <c r="AZ36">
        <f>G36*AA36*0.001</f>
        <v>36.231666789381592</v>
      </c>
      <c r="BA36">
        <f>G36/S36</f>
        <v>0.91229303884504864</v>
      </c>
      <c r="BB36">
        <f>(1-AL36*AA36/AQ36/F36)*100</f>
        <v>84.642080079561794</v>
      </c>
      <c r="BC36">
        <f>(S36-E36/(N36/1.35))</f>
        <v>392.74217236694705</v>
      </c>
      <c r="BD36">
        <f>E36*BB36/100/BC36</f>
        <v>7.9707643101530334E-3</v>
      </c>
    </row>
    <row r="37" spans="1:56" x14ac:dyDescent="0.25">
      <c r="A37" s="1" t="s">
        <v>8</v>
      </c>
      <c r="B37" s="1" t="s">
        <v>95</v>
      </c>
    </row>
    <row r="38" spans="1:56" x14ac:dyDescent="0.25">
      <c r="A38" s="1" t="s">
        <v>8</v>
      </c>
      <c r="B38" s="1" t="s">
        <v>96</v>
      </c>
    </row>
    <row r="39" spans="1:56" x14ac:dyDescent="0.25">
      <c r="A39" s="1">
        <v>10</v>
      </c>
      <c r="B39" s="1" t="s">
        <v>97</v>
      </c>
      <c r="C39" s="1">
        <v>7280</v>
      </c>
      <c r="D39" s="1">
        <v>0</v>
      </c>
      <c r="E39">
        <f>(R39-S39*(1000-T39)/(1000-U39))*AK39</f>
        <v>3.4789795609209575</v>
      </c>
      <c r="F39">
        <f>IF(AV39&lt;&gt;0,1/(1/AV39-1/N39),0)</f>
        <v>0.15694119623063746</v>
      </c>
      <c r="G39">
        <f>((AY39-AL39/2)*S39-E39)/(AY39+AL39/2)</f>
        <v>353.20849988134626</v>
      </c>
      <c r="H39">
        <f>AL39*1000</f>
        <v>1.2090796972607483</v>
      </c>
      <c r="I39">
        <f>(AQ39-AW39)</f>
        <v>0.78621419336487008</v>
      </c>
      <c r="J39">
        <f>(P39+AP39*D39)</f>
        <v>30.407333374023438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30.671211242675781</v>
      </c>
      <c r="P39" s="1">
        <v>30.407333374023438</v>
      </c>
      <c r="Q39" s="1">
        <v>30.587858200073242</v>
      </c>
      <c r="R39" s="1">
        <v>399.92837524414063</v>
      </c>
      <c r="S39" s="1">
        <v>395.18536376953125</v>
      </c>
      <c r="T39" s="1">
        <v>34.111419677734375</v>
      </c>
      <c r="U39" s="1">
        <v>35.509281158447266</v>
      </c>
      <c r="V39" s="1">
        <v>77.565528869628906</v>
      </c>
      <c r="W39" s="1">
        <v>80.744110107421875</v>
      </c>
      <c r="X39" s="1">
        <v>500.54150390625</v>
      </c>
      <c r="Y39" s="1">
        <v>499.5828857421875</v>
      </c>
      <c r="Z39" s="1">
        <v>2.7356960773468018</v>
      </c>
      <c r="AA39" s="1">
        <v>100.67618560791016</v>
      </c>
      <c r="AB39" s="1">
        <v>0.79327237606048584</v>
      </c>
      <c r="AC39" s="1">
        <v>-0.38216006755828857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>X39*0.000001/(K39*0.0001)</f>
        <v>0.83423583984374994</v>
      </c>
      <c r="AL39">
        <f>(U39-T39)/(1000-U39)*AK39</f>
        <v>1.2090796972607483E-3</v>
      </c>
      <c r="AM39">
        <f>(P39+273.15)</f>
        <v>303.55733337402341</v>
      </c>
      <c r="AN39">
        <f>(O39+273.15)</f>
        <v>303.82121124267576</v>
      </c>
      <c r="AO39">
        <f>(Y39*AG39+Z39*AH39)*AI39</f>
        <v>79.933259932102374</v>
      </c>
      <c r="AP39">
        <f>((AO39+0.00000010773*(AN39^4-AM39^4))-AL39*44100)/(L39*56+0.00000043092*AM39^3)</f>
        <v>0.32539585133597182</v>
      </c>
      <c r="AQ39">
        <f>0.61365*EXP(17.502*J39/(240.97+J39))</f>
        <v>4.3611531740761738</v>
      </c>
      <c r="AR39">
        <f>AQ39*1000/AA39</f>
        <v>43.318617483790696</v>
      </c>
      <c r="AS39">
        <f>(AR39-U39)</f>
        <v>7.8093363253434305</v>
      </c>
      <c r="AT39">
        <f>IF(D39,P39,(O39+P39)/2)</f>
        <v>30.539272308349609</v>
      </c>
      <c r="AU39">
        <f>0.61365*EXP(17.502*AT39/(240.97+AT39))</f>
        <v>4.394213541355529</v>
      </c>
      <c r="AV39">
        <f>IF(AS39&lt;&gt;0,(1000-(AR39+U39)/2)/AS39*AL39,0)</f>
        <v>0.14872263697730337</v>
      </c>
      <c r="AW39">
        <f>U39*AA39/1000</f>
        <v>3.5749389807113037</v>
      </c>
      <c r="AX39">
        <f>(AU39-AW39)</f>
        <v>0.81927456064422532</v>
      </c>
      <c r="AY39">
        <f>1/(1.6/F39+1.37/N39)</f>
        <v>9.3656674410946494E-2</v>
      </c>
      <c r="AZ39">
        <f>G39*AA39*0.001</f>
        <v>35.55968449234593</v>
      </c>
      <c r="BA39">
        <f>G39/S39</f>
        <v>0.89377930526631155</v>
      </c>
      <c r="BB39">
        <f>(1-AL39*AA39/AQ39/F39)*100</f>
        <v>82.215429457325868</v>
      </c>
      <c r="BC39">
        <f>(S39-E39/(N39/1.35))</f>
        <v>393.53162350472712</v>
      </c>
      <c r="BD39">
        <f>E39*BB39/100/BC39</f>
        <v>7.2681782502528602E-3</v>
      </c>
    </row>
    <row r="40" spans="1:56" x14ac:dyDescent="0.25">
      <c r="A40" s="1" t="s">
        <v>8</v>
      </c>
      <c r="B40" s="1" t="s">
        <v>98</v>
      </c>
    </row>
    <row r="41" spans="1:56" x14ac:dyDescent="0.25">
      <c r="A41" s="1" t="s">
        <v>8</v>
      </c>
      <c r="B41" s="1" t="s">
        <v>99</v>
      </c>
    </row>
    <row r="42" spans="1:56" x14ac:dyDescent="0.25">
      <c r="A42" s="1">
        <v>11</v>
      </c>
      <c r="B42" s="1" t="s">
        <v>100</v>
      </c>
      <c r="C42" s="1">
        <v>7734.5</v>
      </c>
      <c r="D42" s="1">
        <v>0</v>
      </c>
      <c r="E42">
        <f>(R42-S42*(1000-T42)/(1000-U42))*AK42</f>
        <v>4.0295437935092204</v>
      </c>
      <c r="F42">
        <f>IF(AV42&lt;&gt;0,1/(1/AV42-1/N42),0)</f>
        <v>0.19365178752352402</v>
      </c>
      <c r="G42">
        <f>((AY42-AL42/2)*S42-E42)/(AY42+AL42/2)</f>
        <v>354.97770998948153</v>
      </c>
      <c r="H42">
        <f>AL42*1000</f>
        <v>1.1883227036136468</v>
      </c>
      <c r="I42">
        <f>(AQ42-AW42)</f>
        <v>0.63387145481759921</v>
      </c>
      <c r="J42">
        <f>(P42+AP42*D42)</f>
        <v>30.077873229980469</v>
      </c>
      <c r="K42" s="1">
        <v>6</v>
      </c>
      <c r="L42">
        <f>(K42*AE42+AF42)</f>
        <v>1.4200000166893005</v>
      </c>
      <c r="M42" s="1">
        <v>1</v>
      </c>
      <c r="N42">
        <f>L42*(M42+1)*(M42+1)/(M42*M42+1)</f>
        <v>2.8400000333786011</v>
      </c>
      <c r="O42" s="1">
        <v>30.782974243164063</v>
      </c>
      <c r="P42" s="1">
        <v>30.077873229980469</v>
      </c>
      <c r="Q42" s="1">
        <v>30.717414855957031</v>
      </c>
      <c r="R42" s="1">
        <v>399.49899291992188</v>
      </c>
      <c r="S42" s="1">
        <v>394.106689453125</v>
      </c>
      <c r="T42" s="1">
        <v>34.842555999755859</v>
      </c>
      <c r="U42" s="1">
        <v>36.215591430664063</v>
      </c>
      <c r="V42" s="1">
        <v>78.715675354003906</v>
      </c>
      <c r="W42" s="1">
        <v>81.817604064941406</v>
      </c>
      <c r="X42" s="1">
        <v>500.47662353515625</v>
      </c>
      <c r="Y42" s="1">
        <v>499.13034057617188</v>
      </c>
      <c r="Z42" s="1">
        <v>3.1129462718963623</v>
      </c>
      <c r="AA42" s="1">
        <v>100.66582489013672</v>
      </c>
      <c r="AB42" s="1">
        <v>0.69323575496673584</v>
      </c>
      <c r="AC42" s="1">
        <v>-0.39799869060516357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>X42*0.000001/(K42*0.0001)</f>
        <v>0.83412770589192697</v>
      </c>
      <c r="AL42">
        <f>(U42-T42)/(1000-U42)*AK42</f>
        <v>1.1883227036136468E-3</v>
      </c>
      <c r="AM42">
        <f>(P42+273.15)</f>
        <v>303.22787322998045</v>
      </c>
      <c r="AN42">
        <f>(O42+273.15)</f>
        <v>303.93297424316404</v>
      </c>
      <c r="AO42">
        <f>(Y42*AG42+Z42*AH42)*AI42</f>
        <v>79.860852707158301</v>
      </c>
      <c r="AP42">
        <f>((AO42+0.00000010773*(AN42^4-AM42^4))-AL42*44100)/(L42*56+0.00000043092*AM42^3)</f>
        <v>0.39282277729661091</v>
      </c>
      <c r="AQ42">
        <f>0.61365*EXP(17.502*J42/(240.97+J42))</f>
        <v>4.2795438400695636</v>
      </c>
      <c r="AR42">
        <f>AQ42*1000/AA42</f>
        <v>42.512380390664987</v>
      </c>
      <c r="AS42">
        <f>(AR42-U42)</f>
        <v>6.2967889600009244</v>
      </c>
      <c r="AT42">
        <f>IF(D42,P42,(O42+P42)/2)</f>
        <v>30.430423736572266</v>
      </c>
      <c r="AU42">
        <f>0.61365*EXP(17.502*AT42/(240.97+AT42))</f>
        <v>4.3669233067793538</v>
      </c>
      <c r="AV42">
        <f>IF(AS42&lt;&gt;0,(1000-(AR42+U42)/2)/AS42*AL42,0)</f>
        <v>0.18129011353289964</v>
      </c>
      <c r="AW42">
        <f>U42*AA42/1000</f>
        <v>3.6456723852519644</v>
      </c>
      <c r="AX42">
        <f>(AU42-AW42)</f>
        <v>0.72125092152738945</v>
      </c>
      <c r="AY42">
        <f>1/(1.6/F42+1.37/N42)</f>
        <v>0.11435567332025671</v>
      </c>
      <c r="AZ42">
        <f>G42*AA42*0.001</f>
        <v>35.73412399370288</v>
      </c>
      <c r="BA42">
        <f>G42/S42</f>
        <v>0.90071475437795767</v>
      </c>
      <c r="BB42">
        <f>(1-AL42*AA42/AQ42/F42)*100</f>
        <v>85.565642364599469</v>
      </c>
      <c r="BC42">
        <f>(S42-E42/(N42/1.35))</f>
        <v>392.19123732027208</v>
      </c>
      <c r="BD42">
        <f>E42*BB42/100/BC42</f>
        <v>8.7913872192493126E-3</v>
      </c>
    </row>
    <row r="43" spans="1:56" x14ac:dyDescent="0.25">
      <c r="A43" s="1" t="s">
        <v>8</v>
      </c>
      <c r="B43" s="1" t="s">
        <v>101</v>
      </c>
    </row>
    <row r="44" spans="1:56" x14ac:dyDescent="0.25">
      <c r="A44" s="1" t="s">
        <v>8</v>
      </c>
      <c r="B44" s="1" t="s">
        <v>102</v>
      </c>
    </row>
    <row r="45" spans="1:56" x14ac:dyDescent="0.25">
      <c r="A45" s="1">
        <v>12</v>
      </c>
      <c r="B45" s="1" t="s">
        <v>103</v>
      </c>
      <c r="C45" s="1">
        <v>8201.5</v>
      </c>
      <c r="D45" s="1">
        <v>0</v>
      </c>
      <c r="E45">
        <f>(R45-S45*(1000-T45)/(1000-U45))*AK45</f>
        <v>4.1501212281194784</v>
      </c>
      <c r="F45">
        <f>IF(AV45&lt;&gt;0,1/(1/AV45-1/N45),0)</f>
        <v>0.16109216521023129</v>
      </c>
      <c r="G45">
        <f>((AY45-AL45/2)*S45-E45)/(AY45+AL45/2)</f>
        <v>346.68614638916813</v>
      </c>
      <c r="H45">
        <f>AL45*1000</f>
        <v>1.1755236506778026</v>
      </c>
      <c r="I45">
        <f>(AQ45-AW45)</f>
        <v>0.74478705419772018</v>
      </c>
      <c r="J45">
        <f>(P45+AP45*D45)</f>
        <v>30.74560546875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31.189054489135742</v>
      </c>
      <c r="P45" s="1">
        <v>30.74560546875</v>
      </c>
      <c r="Q45" s="1">
        <v>31.124177932739258</v>
      </c>
      <c r="R45" s="1">
        <v>399.97503662109375</v>
      </c>
      <c r="S45" s="1">
        <v>394.44467163085938</v>
      </c>
      <c r="T45" s="1">
        <v>35.415737152099609</v>
      </c>
      <c r="U45" s="1">
        <v>36.772972106933594</v>
      </c>
      <c r="V45" s="1">
        <v>78.174583435058594</v>
      </c>
      <c r="W45" s="1">
        <v>81.170463562011719</v>
      </c>
      <c r="X45" s="1">
        <v>500.56011962890625</v>
      </c>
      <c r="Y45" s="1">
        <v>499.77655029296875</v>
      </c>
      <c r="Z45" s="1">
        <v>231.57456970214844</v>
      </c>
      <c r="AA45" s="1">
        <v>100.65995788574219</v>
      </c>
      <c r="AB45" s="1">
        <v>0.75497281551361084</v>
      </c>
      <c r="AC45" s="1">
        <v>-0.40555179119110107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>X45*0.000001/(K45*0.0001)</f>
        <v>0.8342668660481769</v>
      </c>
      <c r="AL45">
        <f>(U45-T45)/(1000-U45)*AK45</f>
        <v>1.1755236506778026E-3</v>
      </c>
      <c r="AM45">
        <f>(P45+273.15)</f>
        <v>303.89560546874998</v>
      </c>
      <c r="AN45">
        <f>(O45+273.15)</f>
        <v>304.33905448913572</v>
      </c>
      <c r="AO45">
        <f>(Y45*AG45+Z45*AH45)*AI45</f>
        <v>79.964246259534775</v>
      </c>
      <c r="AP45">
        <f>((AO45+0.00000010773*(AN45^4-AM45^4))-AL45*44100)/(L45*56+0.00000043092*AM45^3)</f>
        <v>0.36564799589467434</v>
      </c>
      <c r="AQ45">
        <f>0.61365*EXP(17.502*J45/(240.97+J45))</f>
        <v>4.4463528778152277</v>
      </c>
      <c r="AR45">
        <f>AQ45*1000/AA45</f>
        <v>44.172012101000732</v>
      </c>
      <c r="AS45">
        <f>(AR45-U45)</f>
        <v>7.3990399940671381</v>
      </c>
      <c r="AT45">
        <f>IF(D45,P45,(O45+P45)/2)</f>
        <v>30.967329978942871</v>
      </c>
      <c r="AU45">
        <f>0.61365*EXP(17.502*AT45/(240.97+AT45))</f>
        <v>4.5029814866393858</v>
      </c>
      <c r="AV45">
        <f>IF(AS45&lt;&gt;0,(1000-(AR45+U45)/2)/AS45*AL45,0)</f>
        <v>0.15244508475588106</v>
      </c>
      <c r="AW45">
        <f>U45*AA45/1000</f>
        <v>3.7015658236175075</v>
      </c>
      <c r="AX45">
        <f>(AU45-AW45)</f>
        <v>0.80141566302187828</v>
      </c>
      <c r="AY45">
        <f>1/(1.6/F45+1.37/N45)</f>
        <v>9.6019079469620863E-2</v>
      </c>
      <c r="AZ45">
        <f>G45*AA45*0.001</f>
        <v>34.897412895103919</v>
      </c>
      <c r="BA45">
        <f>G45/S45</f>
        <v>0.87892211841972601</v>
      </c>
      <c r="BB45">
        <f>(1-AL45*AA45/AQ45/F45)*100</f>
        <v>83.480010386212186</v>
      </c>
      <c r="BC45">
        <f>(S45-E45/(N45/1.35))</f>
        <v>392.47190276039703</v>
      </c>
      <c r="BD45">
        <f>E45*BB45/100/BC45</f>
        <v>8.8274386214842442E-3</v>
      </c>
    </row>
    <row r="46" spans="1:56" x14ac:dyDescent="0.25">
      <c r="A46" s="1" t="s">
        <v>8</v>
      </c>
      <c r="B46" s="1" t="s">
        <v>104</v>
      </c>
    </row>
    <row r="47" spans="1:56" x14ac:dyDescent="0.25">
      <c r="A47" s="1" t="s">
        <v>8</v>
      </c>
      <c r="B47" s="1" t="s">
        <v>105</v>
      </c>
    </row>
    <row r="48" spans="1:56" x14ac:dyDescent="0.25">
      <c r="A48" s="1">
        <v>13</v>
      </c>
      <c r="B48" s="1" t="s">
        <v>106</v>
      </c>
      <c r="C48" s="1">
        <v>8766</v>
      </c>
      <c r="D48" s="1">
        <v>0</v>
      </c>
      <c r="E48">
        <f>(R48-S48*(1000-T48)/(1000-U48))*AK48</f>
        <v>2.4224484845967176</v>
      </c>
      <c r="F48">
        <f>IF(AV48&lt;&gt;0,1/(1/AV48-1/N48),0)</f>
        <v>6.6635044784740652E-2</v>
      </c>
      <c r="G48">
        <f>((AY48-AL48/2)*S48-E48)/(AY48+AL48/2)</f>
        <v>331.95620600716109</v>
      </c>
      <c r="H48">
        <f>AL48*1000</f>
        <v>0.56801661668362757</v>
      </c>
      <c r="I48">
        <f>(AQ48-AW48)</f>
        <v>0.84258085475991074</v>
      </c>
      <c r="J48">
        <f>(P48+AP48*D48)</f>
        <v>30.905572891235352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31.546337127685547</v>
      </c>
      <c r="P48" s="1">
        <v>30.905572891235352</v>
      </c>
      <c r="Q48" s="1">
        <v>31.495641708374023</v>
      </c>
      <c r="R48" s="1">
        <v>399.5311279296875</v>
      </c>
      <c r="S48" s="1">
        <v>396.35760498046875</v>
      </c>
      <c r="T48" s="1">
        <v>35.556068420410156</v>
      </c>
      <c r="U48" s="1">
        <v>36.212265014648438</v>
      </c>
      <c r="V48" s="1">
        <v>76.894096374511719</v>
      </c>
      <c r="W48" s="1">
        <v>78.313201904296875</v>
      </c>
      <c r="X48" s="1">
        <v>500.56411743164063</v>
      </c>
      <c r="Y48" s="1">
        <v>499.17510986328125</v>
      </c>
      <c r="Z48" s="1">
        <v>3.4221792221069336</v>
      </c>
      <c r="AA48" s="1">
        <v>100.64449310302734</v>
      </c>
      <c r="AB48" s="1">
        <v>0.58553922176361084</v>
      </c>
      <c r="AC48" s="1">
        <v>-0.38604724407196045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>X48*0.000001/(K48*0.0001)</f>
        <v>0.83427352905273422</v>
      </c>
      <c r="AL48">
        <f>(U48-T48)/(1000-U48)*AK48</f>
        <v>5.6801661668362752E-4</v>
      </c>
      <c r="AM48">
        <f>(P48+273.15)</f>
        <v>304.05557289123533</v>
      </c>
      <c r="AN48">
        <f>(O48+273.15)</f>
        <v>304.69633712768552</v>
      </c>
      <c r="AO48">
        <f>(Y48*AG48+Z48*AH48)*AI48</f>
        <v>79.868015792935694</v>
      </c>
      <c r="AP48">
        <f>((AO48+0.00000010773*(AN48^4-AM48^4))-AL48*44100)/(L48*56+0.00000043092*AM48^3)</f>
        <v>0.68321046723123591</v>
      </c>
      <c r="AQ48">
        <f>0.61365*EXP(17.502*J48/(240.97+J48))</f>
        <v>4.4871459112716936</v>
      </c>
      <c r="AR48">
        <f>AQ48*1000/AA48</f>
        <v>44.584117550061194</v>
      </c>
      <c r="AS48">
        <f>(AR48-U48)</f>
        <v>8.3718525354127564</v>
      </c>
      <c r="AT48">
        <f>IF(D48,P48,(O48+P48)/2)</f>
        <v>31.225955009460449</v>
      </c>
      <c r="AU48">
        <f>0.61365*EXP(17.502*AT48/(240.97+AT48))</f>
        <v>4.569827363230635</v>
      </c>
      <c r="AV48">
        <f>IF(AS48&lt;&gt;0,(1000-(AR48+U48)/2)/AS48*AL48,0)</f>
        <v>6.5107426396446066E-2</v>
      </c>
      <c r="AW48">
        <f>U48*AA48/1000</f>
        <v>3.6445650565117829</v>
      </c>
      <c r="AX48">
        <f>(AU48-AW48)</f>
        <v>0.92526230671885212</v>
      </c>
      <c r="AY48">
        <f>1/(1.6/F48+1.37/N48)</f>
        <v>4.0826685443386912E-2</v>
      </c>
      <c r="AZ48">
        <f>G48*AA48*0.001</f>
        <v>33.409564085994845</v>
      </c>
      <c r="BA48">
        <f>G48/S48</f>
        <v>0.83751693378891734</v>
      </c>
      <c r="BB48">
        <f>(1-AL48*AA48/AQ48/F48)*100</f>
        <v>80.880427759331994</v>
      </c>
      <c r="BC48">
        <f>(S48-E48/(N48/1.35))</f>
        <v>395.20608898900059</v>
      </c>
      <c r="BD48">
        <f>E48*BB48/100/BC48</f>
        <v>4.9576328684698273E-3</v>
      </c>
    </row>
    <row r="49" spans="1:56" x14ac:dyDescent="0.25">
      <c r="A49" s="1" t="s">
        <v>8</v>
      </c>
      <c r="B49" s="1" t="s">
        <v>107</v>
      </c>
    </row>
    <row r="50" spans="1:56" x14ac:dyDescent="0.25">
      <c r="A50" s="1" t="s">
        <v>8</v>
      </c>
      <c r="B50" s="1" t="s">
        <v>108</v>
      </c>
    </row>
    <row r="51" spans="1:56" x14ac:dyDescent="0.25">
      <c r="A51" s="1">
        <v>14</v>
      </c>
      <c r="B51" s="1" t="s">
        <v>109</v>
      </c>
      <c r="C51" s="1">
        <v>9307</v>
      </c>
      <c r="D51" s="1">
        <v>0</v>
      </c>
      <c r="E51">
        <f>(R51-S51*(1000-T51)/(1000-U51))*AK51</f>
        <v>4.2728440017623797</v>
      </c>
      <c r="F51">
        <f>IF(AV51&lt;&gt;0,1/(1/AV51-1/N51),0)</f>
        <v>0.17655856678936591</v>
      </c>
      <c r="G51">
        <f>((AY51-AL51/2)*S51-E51)/(AY51+AL51/2)</f>
        <v>348.62956837873071</v>
      </c>
      <c r="H51">
        <f>AL51*1000</f>
        <v>1.2659921619092167</v>
      </c>
      <c r="I51">
        <f>(AQ51-AW51)</f>
        <v>0.73539356424339664</v>
      </c>
      <c r="J51">
        <f>(P51+AP51*D51)</f>
        <v>30.735393524169922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31.483303070068359</v>
      </c>
      <c r="P51" s="1">
        <v>30.735393524169922</v>
      </c>
      <c r="Q51" s="1">
        <v>31.432083129882813</v>
      </c>
      <c r="R51" s="1">
        <v>399.61770629882813</v>
      </c>
      <c r="S51" s="1">
        <v>393.89801025390625</v>
      </c>
      <c r="T51" s="1">
        <v>35.388698577880859</v>
      </c>
      <c r="U51" s="1">
        <v>36.850341796875</v>
      </c>
      <c r="V51" s="1">
        <v>76.798004150390625</v>
      </c>
      <c r="W51" s="1">
        <v>79.969955444335938</v>
      </c>
      <c r="X51" s="1">
        <v>500.53524780273438</v>
      </c>
      <c r="Y51" s="1">
        <v>500.22525024414063</v>
      </c>
      <c r="Z51" s="1">
        <v>5.7642707824707031</v>
      </c>
      <c r="AA51" s="1">
        <v>100.63315582275391</v>
      </c>
      <c r="AB51" s="1">
        <v>0.85363614559173584</v>
      </c>
      <c r="AC51" s="1">
        <v>-0.4186323881149292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>X51*0.000001/(K51*0.0001)</f>
        <v>0.83422541300455721</v>
      </c>
      <c r="AL51">
        <f>(U51-T51)/(1000-U51)*AK51</f>
        <v>1.2659921619092168E-3</v>
      </c>
      <c r="AM51">
        <f>(P51+273.15)</f>
        <v>303.8853935241699</v>
      </c>
      <c r="AN51">
        <f>(O51+273.15)</f>
        <v>304.63330307006834</v>
      </c>
      <c r="AO51">
        <f>(Y51*AG51+Z51*AH51)*AI51</f>
        <v>80.036038250117599</v>
      </c>
      <c r="AP51">
        <f>((AO51+0.00000010773*(AN51^4-AM51^4))-AL51*44100)/(L51*56+0.00000043092*AM51^3)</f>
        <v>0.36330665782807531</v>
      </c>
      <c r="AQ51">
        <f>0.61365*EXP(17.502*J51/(240.97+J51))</f>
        <v>4.4437597524100596</v>
      </c>
      <c r="AR51">
        <f>AQ51*1000/AA51</f>
        <v>44.158008521931812</v>
      </c>
      <c r="AS51">
        <f>(AR51-U51)</f>
        <v>7.3076667250568121</v>
      </c>
      <c r="AT51">
        <f>IF(D51,P51,(O51+P51)/2)</f>
        <v>31.109348297119141</v>
      </c>
      <c r="AU51">
        <f>0.61365*EXP(17.502*AT51/(240.97+AT51))</f>
        <v>4.5395822231385345</v>
      </c>
      <c r="AV51">
        <f>IF(AS51&lt;&gt;0,(1000-(AR51+U51)/2)/AS51*AL51,0)</f>
        <v>0.16622462946589431</v>
      </c>
      <c r="AW51">
        <f>U51*AA51/1000</f>
        <v>3.708366188166663</v>
      </c>
      <c r="AX51">
        <f>(AU51-AW51)</f>
        <v>0.83121603497187158</v>
      </c>
      <c r="AY51">
        <f>1/(1.6/F51+1.37/N51)</f>
        <v>0.10477190847689556</v>
      </c>
      <c r="AZ51">
        <f>G51*AA51*0.001</f>
        <v>35.083693679076248</v>
      </c>
      <c r="BA51">
        <f>G51/S51</f>
        <v>0.88507572849632943</v>
      </c>
      <c r="BB51">
        <f>(1-AL51*AA51/AQ51/F51)*100</f>
        <v>83.761992296187387</v>
      </c>
      <c r="BC51">
        <f>(S51-E51/(N51/1.35))</f>
        <v>391.86690485440494</v>
      </c>
      <c r="BD51">
        <f>E51*BB51/100/BC51</f>
        <v>9.1332521814110994E-3</v>
      </c>
    </row>
    <row r="52" spans="1:56" x14ac:dyDescent="0.25">
      <c r="A52" s="1" t="s">
        <v>8</v>
      </c>
      <c r="B52" s="1" t="s">
        <v>110</v>
      </c>
    </row>
    <row r="53" spans="1:56" x14ac:dyDescent="0.25">
      <c r="A53" s="1" t="s">
        <v>8</v>
      </c>
      <c r="B53" s="1" t="s">
        <v>111</v>
      </c>
    </row>
    <row r="54" spans="1:56" x14ac:dyDescent="0.25">
      <c r="A54" s="1">
        <v>15</v>
      </c>
      <c r="B54" s="1" t="s">
        <v>112</v>
      </c>
      <c r="C54" s="1">
        <v>9762</v>
      </c>
      <c r="D54" s="1">
        <v>0</v>
      </c>
      <c r="E54">
        <f>(R54-S54*(1000-T54)/(1000-U54))*AK54</f>
        <v>2.7972930316950717</v>
      </c>
      <c r="F54">
        <f>IF(AV54&lt;&gt;0,1/(1/AV54-1/N54),0)</f>
        <v>8.4782646486469118E-2</v>
      </c>
      <c r="G54">
        <f>((AY54-AL54/2)*S54-E54)/(AY54+AL54/2)</f>
        <v>336.31571644301653</v>
      </c>
      <c r="H54">
        <f>AL54*1000</f>
        <v>0.73921899896762833</v>
      </c>
      <c r="I54">
        <f>(AQ54-AW54)</f>
        <v>0.86705020808519695</v>
      </c>
      <c r="J54">
        <f>(P54+AP54*D54)</f>
        <v>30.91942024230957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31.415187835693359</v>
      </c>
      <c r="P54" s="1">
        <v>30.91942024230957</v>
      </c>
      <c r="Q54" s="1">
        <v>31.368904113769531</v>
      </c>
      <c r="R54" s="1">
        <v>399.39529418945313</v>
      </c>
      <c r="S54" s="1">
        <v>395.69143676757813</v>
      </c>
      <c r="T54" s="1">
        <v>35.159492492675781</v>
      </c>
      <c r="U54" s="1">
        <v>36.013710021972656</v>
      </c>
      <c r="V54" s="1">
        <v>76.585296630859375</v>
      </c>
      <c r="W54" s="1">
        <v>78.445976257324219</v>
      </c>
      <c r="X54" s="1">
        <v>500.526123046875</v>
      </c>
      <c r="Y54" s="1">
        <v>500.216064453125</v>
      </c>
      <c r="Z54" s="1">
        <v>6.8819065093994141</v>
      </c>
      <c r="AA54" s="1">
        <v>100.618408203125</v>
      </c>
      <c r="AB54" s="1">
        <v>0.67718350887298584</v>
      </c>
      <c r="AC54" s="1">
        <v>-0.38667666912078857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>X54*0.000001/(K54*0.0001)</f>
        <v>0.83421020507812482</v>
      </c>
      <c r="AL54">
        <f>(U54-T54)/(1000-U54)*AK54</f>
        <v>7.3921899896762827E-4</v>
      </c>
      <c r="AM54">
        <f>(P54+273.15)</f>
        <v>304.06942024230955</v>
      </c>
      <c r="AN54">
        <f>(O54+273.15)</f>
        <v>304.56518783569334</v>
      </c>
      <c r="AO54">
        <f>(Y54*AG54+Z54*AH54)*AI54</f>
        <v>80.03456852358795</v>
      </c>
      <c r="AP54">
        <f>((AO54+0.00000010773*(AN54^4-AM54^4))-AL54*44100)/(L54*56+0.00000043092*AM54^3)</f>
        <v>0.58335745341574785</v>
      </c>
      <c r="AQ54">
        <f>0.61365*EXP(17.502*J54/(240.97+J54))</f>
        <v>4.4906923839850155</v>
      </c>
      <c r="AR54">
        <f>AQ54*1000/AA54</f>
        <v>44.630922553648027</v>
      </c>
      <c r="AS54">
        <f>(AR54-U54)</f>
        <v>8.6172125316753707</v>
      </c>
      <c r="AT54">
        <f>IF(D54,P54,(O54+P54)/2)</f>
        <v>31.167304039001465</v>
      </c>
      <c r="AU54">
        <f>0.61365*EXP(17.502*AT54/(240.97+AT54))</f>
        <v>4.554592765568775</v>
      </c>
      <c r="AV54">
        <f>IF(AS54&lt;&gt;0,(1000-(AR54+U54)/2)/AS54*AL54,0)</f>
        <v>8.2324994779648566E-2</v>
      </c>
      <c r="AW54">
        <f>U54*AA54/1000</f>
        <v>3.6236421758998185</v>
      </c>
      <c r="AX54">
        <f>(AU54-AW54)</f>
        <v>0.9309505896689565</v>
      </c>
      <c r="AY54">
        <f>1/(1.6/F54+1.37/N54)</f>
        <v>5.1668422925098434E-2</v>
      </c>
      <c r="AZ54">
        <f>G54*AA54*0.001</f>
        <v>33.839552042189879</v>
      </c>
      <c r="BA54">
        <f>G54/S54</f>
        <v>0.84994438896731095</v>
      </c>
      <c r="BB54">
        <f>(1-AL54*AA54/AQ54/F54)*100</f>
        <v>80.464241077937459</v>
      </c>
      <c r="BC54">
        <f>(S54-E54/(N54/1.35))</f>
        <v>394.36173763081587</v>
      </c>
      <c r="BD54">
        <f>E54*BB54/100/BC54</f>
        <v>5.7075025133056581E-3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0" workbookViewId="0">
      <selection activeCell="I13" sqref="I13:I16"/>
    </sheetView>
  </sheetViews>
  <sheetFormatPr defaultRowHeight="15" x14ac:dyDescent="0.25"/>
  <sheetData>
    <row r="1" spans="1:9" x14ac:dyDescent="0.25">
      <c r="A1" t="s">
        <v>114</v>
      </c>
      <c r="B1" t="s">
        <v>113</v>
      </c>
      <c r="C1" s="1" t="s">
        <v>11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34</v>
      </c>
    </row>
    <row r="2" spans="1:9" x14ac:dyDescent="0.25">
      <c r="A2" s="1" t="s">
        <v>115</v>
      </c>
      <c r="B2">
        <v>1</v>
      </c>
      <c r="C2" s="1" t="s">
        <v>70</v>
      </c>
      <c r="D2">
        <v>4.4923382082747079</v>
      </c>
      <c r="E2">
        <v>0.11342464373379009</v>
      </c>
      <c r="F2">
        <v>324.82160520459365</v>
      </c>
      <c r="G2">
        <v>0.73914391350873876</v>
      </c>
      <c r="H2" s="1">
        <v>498.8876953125</v>
      </c>
    </row>
    <row r="3" spans="1:9" x14ac:dyDescent="0.25">
      <c r="B3">
        <v>2</v>
      </c>
      <c r="C3" s="1" t="s">
        <v>73</v>
      </c>
      <c r="D3">
        <v>4.5161262414266599</v>
      </c>
      <c r="E3">
        <v>0.11322544418293064</v>
      </c>
      <c r="F3">
        <v>323.30549972870529</v>
      </c>
      <c r="G3">
        <v>0.82767865205140201</v>
      </c>
      <c r="H3" s="1">
        <v>499.44085693359375</v>
      </c>
    </row>
    <row r="4" spans="1:9" x14ac:dyDescent="0.25">
      <c r="A4" t="s">
        <v>116</v>
      </c>
      <c r="B4">
        <v>1</v>
      </c>
      <c r="C4" s="1" t="s">
        <v>76</v>
      </c>
      <c r="D4">
        <v>4.1718244339998929</v>
      </c>
      <c r="E4">
        <v>0.19550598948092501</v>
      </c>
      <c r="F4">
        <v>353.33711483344371</v>
      </c>
      <c r="G4">
        <v>1.3357863079263366</v>
      </c>
      <c r="H4" s="1">
        <v>499.46044921875</v>
      </c>
      <c r="I4">
        <f>D4/G4</f>
        <v>3.1231226201713342</v>
      </c>
    </row>
    <row r="5" spans="1:9" x14ac:dyDescent="0.25">
      <c r="B5">
        <v>2</v>
      </c>
      <c r="C5" s="1" t="s">
        <v>79</v>
      </c>
      <c r="D5">
        <v>3.6306314169114979</v>
      </c>
      <c r="E5">
        <v>0.17754584262916848</v>
      </c>
      <c r="F5">
        <v>356.3967292140992</v>
      </c>
      <c r="G5">
        <v>1.0862525193220174</v>
      </c>
      <c r="H5" s="1">
        <v>499.86639404296875</v>
      </c>
      <c r="I5">
        <f t="shared" ref="I5:I16" si="0">D5/G5</f>
        <v>3.3423456814420556</v>
      </c>
    </row>
    <row r="6" spans="1:9" x14ac:dyDescent="0.25">
      <c r="B6">
        <v>3</v>
      </c>
      <c r="C6" s="1" t="s">
        <v>88</v>
      </c>
      <c r="D6">
        <v>5.2882461757630423</v>
      </c>
      <c r="E6">
        <v>0.19591372878016433</v>
      </c>
      <c r="F6">
        <v>343.24534528691743</v>
      </c>
      <c r="G6">
        <v>1.2891897268849426</v>
      </c>
      <c r="H6" s="1">
        <v>499.78189086914063</v>
      </c>
      <c r="I6">
        <f t="shared" si="0"/>
        <v>4.1019921780954487</v>
      </c>
    </row>
    <row r="7" spans="1:9" x14ac:dyDescent="0.25">
      <c r="B7">
        <v>4</v>
      </c>
      <c r="C7" s="1" t="s">
        <v>91</v>
      </c>
      <c r="D7">
        <v>3.4234270426330693</v>
      </c>
      <c r="E7">
        <v>0.23880559470134058</v>
      </c>
      <c r="F7">
        <v>366.65668228001999</v>
      </c>
      <c r="G7">
        <v>1.3569564792837905</v>
      </c>
      <c r="H7" s="1">
        <v>499.16067504882813</v>
      </c>
      <c r="I7">
        <f t="shared" si="0"/>
        <v>2.5228716579325918</v>
      </c>
    </row>
    <row r="8" spans="1:9" x14ac:dyDescent="0.25">
      <c r="B8">
        <v>5</v>
      </c>
      <c r="C8" s="1" t="s">
        <v>109</v>
      </c>
      <c r="D8">
        <v>4.2728440017623797</v>
      </c>
      <c r="E8">
        <v>0.17655856678936591</v>
      </c>
      <c r="F8">
        <v>348.62956837873071</v>
      </c>
      <c r="G8">
        <v>1.2659921619092167</v>
      </c>
      <c r="H8" s="1">
        <v>500.22525024414063</v>
      </c>
      <c r="I8">
        <f t="shared" si="0"/>
        <v>3.375095146970414</v>
      </c>
    </row>
    <row r="9" spans="1:9" x14ac:dyDescent="0.25">
      <c r="A9" t="s">
        <v>117</v>
      </c>
      <c r="B9">
        <v>1</v>
      </c>
      <c r="C9" s="1" t="s">
        <v>82</v>
      </c>
      <c r="D9">
        <v>2.3798716770794255</v>
      </c>
      <c r="E9">
        <v>8.9491626336624996E-2</v>
      </c>
      <c r="F9">
        <v>348.02272033309021</v>
      </c>
      <c r="G9">
        <v>0.68006241203497342</v>
      </c>
      <c r="H9" s="1">
        <v>498.89822387695313</v>
      </c>
      <c r="I9">
        <f t="shared" si="0"/>
        <v>3.4994900982073927</v>
      </c>
    </row>
    <row r="10" spans="1:9" x14ac:dyDescent="0.25">
      <c r="B10">
        <v>2</v>
      </c>
      <c r="C10" s="1" t="s">
        <v>85</v>
      </c>
      <c r="D10">
        <v>1.0700575402677361</v>
      </c>
      <c r="E10">
        <v>2.3581044252600495E-2</v>
      </c>
      <c r="F10">
        <v>320.78397277250917</v>
      </c>
      <c r="G10">
        <v>0.20688362891767495</v>
      </c>
      <c r="H10" s="1">
        <v>500.66192626953125</v>
      </c>
      <c r="I10">
        <f t="shared" si="0"/>
        <v>5.1722678390059729</v>
      </c>
    </row>
    <row r="11" spans="1:9" x14ac:dyDescent="0.25">
      <c r="B11">
        <v>3</v>
      </c>
      <c r="C11" s="1" t="s">
        <v>106</v>
      </c>
      <c r="D11">
        <v>2.4224484845967176</v>
      </c>
      <c r="E11">
        <v>6.6635044784740652E-2</v>
      </c>
      <c r="F11">
        <v>331.95620600716109</v>
      </c>
      <c r="G11">
        <v>0.56801661668362757</v>
      </c>
      <c r="H11" s="1">
        <v>499.17510986328125</v>
      </c>
      <c r="I11">
        <f t="shared" si="0"/>
        <v>4.264749328532349</v>
      </c>
    </row>
    <row r="12" spans="1:9" x14ac:dyDescent="0.25">
      <c r="B12">
        <v>4</v>
      </c>
      <c r="C12" s="1" t="s">
        <v>112</v>
      </c>
      <c r="D12">
        <v>2.7972930316950717</v>
      </c>
      <c r="E12">
        <v>8.4782646486469118E-2</v>
      </c>
      <c r="F12">
        <v>336.31571644301653</v>
      </c>
      <c r="G12">
        <v>0.73921899896762833</v>
      </c>
      <c r="H12" s="1">
        <v>500.216064453125</v>
      </c>
      <c r="I12">
        <f t="shared" si="0"/>
        <v>3.7841195039652518</v>
      </c>
    </row>
    <row r="13" spans="1:9" x14ac:dyDescent="0.25">
      <c r="A13" t="s">
        <v>118</v>
      </c>
      <c r="B13">
        <v>1</v>
      </c>
      <c r="C13" s="1" t="s">
        <v>94</v>
      </c>
      <c r="D13">
        <v>3.6984621451314403</v>
      </c>
      <c r="E13">
        <v>0.20643884769911797</v>
      </c>
      <c r="F13">
        <v>359.89982655216437</v>
      </c>
      <c r="G13">
        <v>1.3368302127899361</v>
      </c>
      <c r="H13" s="1">
        <v>499.45849609375</v>
      </c>
      <c r="I13">
        <f t="shared" si="0"/>
        <v>2.7665907829931737</v>
      </c>
    </row>
    <row r="14" spans="1:9" x14ac:dyDescent="0.25">
      <c r="B14">
        <v>2</v>
      </c>
      <c r="C14" s="1" t="s">
        <v>97</v>
      </c>
      <c r="D14">
        <v>3.4789795609209575</v>
      </c>
      <c r="E14">
        <v>0.15694119623063746</v>
      </c>
      <c r="F14">
        <v>353.20849988134626</v>
      </c>
      <c r="G14">
        <v>1.2090796972607483</v>
      </c>
      <c r="H14" s="1">
        <v>499.5828857421875</v>
      </c>
      <c r="I14">
        <f t="shared" si="0"/>
        <v>2.8773781983129987</v>
      </c>
    </row>
    <row r="15" spans="1:9" x14ac:dyDescent="0.25">
      <c r="B15">
        <v>3</v>
      </c>
      <c r="C15" s="1" t="s">
        <v>100</v>
      </c>
      <c r="D15">
        <v>4.0295437935092204</v>
      </c>
      <c r="E15">
        <v>0.19365178752352402</v>
      </c>
      <c r="F15">
        <v>354.97770998948153</v>
      </c>
      <c r="G15">
        <v>1.1883227036136468</v>
      </c>
      <c r="H15" s="1">
        <v>499.13034057617188</v>
      </c>
      <c r="I15">
        <f t="shared" si="0"/>
        <v>3.3909507756230881</v>
      </c>
    </row>
    <row r="16" spans="1:9" x14ac:dyDescent="0.25">
      <c r="B16">
        <v>4</v>
      </c>
      <c r="C16" s="1" t="s">
        <v>103</v>
      </c>
      <c r="D16">
        <v>4.1501212281194784</v>
      </c>
      <c r="E16">
        <v>0.16109216521023129</v>
      </c>
      <c r="F16">
        <v>346.68614638916813</v>
      </c>
      <c r="G16">
        <v>1.1755236506778026</v>
      </c>
      <c r="H16" s="1">
        <v>499.77655029296875</v>
      </c>
      <c r="I16">
        <f t="shared" si="0"/>
        <v>3.5304446879707898</v>
      </c>
    </row>
    <row r="17" spans="1:9" x14ac:dyDescent="0.25">
      <c r="A17" s="1"/>
      <c r="B17" s="1"/>
    </row>
    <row r="18" spans="1:9" x14ac:dyDescent="0.25">
      <c r="A18" s="1"/>
      <c r="B18" s="1"/>
      <c r="C18" s="1"/>
      <c r="D18" s="1"/>
      <c r="I18" s="1"/>
    </row>
    <row r="19" spans="1:9" x14ac:dyDescent="0.25">
      <c r="A19" s="1"/>
      <c r="B19" s="1"/>
    </row>
    <row r="20" spans="1:9" x14ac:dyDescent="0.25">
      <c r="A20" s="1"/>
      <c r="B20" s="1"/>
    </row>
    <row r="21" spans="1:9" x14ac:dyDescent="0.25">
      <c r="A21" s="1"/>
      <c r="B21" s="1"/>
      <c r="C21" s="1"/>
      <c r="D21" s="1"/>
      <c r="I21" s="1"/>
    </row>
    <row r="22" spans="1:9" x14ac:dyDescent="0.25">
      <c r="A22" s="1"/>
      <c r="B22" s="1"/>
    </row>
    <row r="23" spans="1:9" x14ac:dyDescent="0.25">
      <c r="A23" s="1"/>
      <c r="B23" s="1"/>
    </row>
    <row r="24" spans="1:9" x14ac:dyDescent="0.25">
      <c r="A24" s="1"/>
      <c r="B24" s="1"/>
      <c r="C24" s="1"/>
      <c r="D24" s="1"/>
      <c r="I24" s="1"/>
    </row>
    <row r="25" spans="1:9" x14ac:dyDescent="0.25">
      <c r="A25" s="1"/>
      <c r="B25" s="1"/>
    </row>
    <row r="26" spans="1:9" x14ac:dyDescent="0.25">
      <c r="A26" s="1"/>
      <c r="B26" s="1"/>
    </row>
    <row r="27" spans="1:9" x14ac:dyDescent="0.25">
      <c r="A27" s="1"/>
      <c r="B27" s="1"/>
      <c r="C27" s="1"/>
      <c r="D27" s="1"/>
      <c r="I27" s="1"/>
    </row>
    <row r="28" spans="1:9" x14ac:dyDescent="0.25">
      <c r="A28" s="1"/>
      <c r="B28" s="1"/>
    </row>
    <row r="29" spans="1:9" x14ac:dyDescent="0.25">
      <c r="A29" s="1"/>
      <c r="B29" s="1"/>
    </row>
    <row r="30" spans="1:9" x14ac:dyDescent="0.25">
      <c r="A30" s="1"/>
      <c r="B30" s="1"/>
      <c r="C30" s="1"/>
      <c r="D30" s="1"/>
      <c r="I30" s="1"/>
    </row>
    <row r="31" spans="1:9" x14ac:dyDescent="0.25">
      <c r="A31" s="1"/>
      <c r="B31" s="1"/>
    </row>
    <row r="32" spans="1:9" x14ac:dyDescent="0.25">
      <c r="A32" s="1"/>
      <c r="B32" s="1"/>
    </row>
    <row r="33" spans="1:9" x14ac:dyDescent="0.25">
      <c r="A33" s="1"/>
      <c r="B33" s="1"/>
      <c r="C33" s="1"/>
      <c r="D33" s="1"/>
      <c r="I33" s="1"/>
    </row>
    <row r="34" spans="1:9" x14ac:dyDescent="0.25">
      <c r="A34" s="1"/>
      <c r="B34" s="1"/>
    </row>
    <row r="35" spans="1:9" x14ac:dyDescent="0.25">
      <c r="A35" s="1"/>
      <c r="B35" s="1"/>
    </row>
    <row r="36" spans="1:9" x14ac:dyDescent="0.25">
      <c r="A36" s="1"/>
      <c r="B36" s="1"/>
      <c r="C36" s="1"/>
      <c r="D36" s="1"/>
      <c r="I36" s="1"/>
    </row>
    <row r="37" spans="1:9" x14ac:dyDescent="0.25">
      <c r="A37" s="1"/>
      <c r="B37" s="1"/>
    </row>
    <row r="38" spans="1:9" x14ac:dyDescent="0.25">
      <c r="A38" s="1"/>
      <c r="B38" s="1"/>
    </row>
    <row r="39" spans="1:9" x14ac:dyDescent="0.25">
      <c r="A39" s="1"/>
      <c r="B39" s="1"/>
      <c r="C39" s="1"/>
      <c r="D39" s="1"/>
      <c r="I39" s="1"/>
    </row>
    <row r="40" spans="1:9" x14ac:dyDescent="0.25">
      <c r="A40" s="1"/>
      <c r="B40" s="1"/>
    </row>
    <row r="41" spans="1:9" x14ac:dyDescent="0.25">
      <c r="A41" s="1"/>
      <c r="B41" s="1"/>
    </row>
    <row r="42" spans="1:9" x14ac:dyDescent="0.25">
      <c r="A42" s="1"/>
      <c r="B42" s="1"/>
      <c r="C42" s="1"/>
      <c r="D42" s="1"/>
      <c r="I42" s="1"/>
    </row>
    <row r="43" spans="1:9" x14ac:dyDescent="0.25">
      <c r="A43" s="1"/>
      <c r="B43" s="1"/>
    </row>
    <row r="44" spans="1:9" x14ac:dyDescent="0.25">
      <c r="A44" s="1"/>
      <c r="B44" s="1"/>
    </row>
    <row r="45" spans="1:9" x14ac:dyDescent="0.25">
      <c r="A45" s="1"/>
      <c r="B45" s="1"/>
      <c r="C45" s="1"/>
      <c r="D45" s="1"/>
      <c r="I45" s="1"/>
    </row>
    <row r="46" spans="1:9" x14ac:dyDescent="0.25">
      <c r="A46" s="1"/>
      <c r="B46" s="1"/>
    </row>
    <row r="47" spans="1:9" x14ac:dyDescent="0.25">
      <c r="A47" s="1"/>
      <c r="B47" s="1"/>
    </row>
    <row r="48" spans="1:9" x14ac:dyDescent="0.25">
      <c r="A48" s="1"/>
      <c r="B48" s="1"/>
      <c r="C48" s="1"/>
      <c r="D48" s="1"/>
      <c r="I48" s="1"/>
    </row>
    <row r="49" spans="1:9" x14ac:dyDescent="0.25">
      <c r="A49" s="1"/>
      <c r="B49" s="1"/>
    </row>
    <row r="50" spans="1:9" x14ac:dyDescent="0.25">
      <c r="A50" s="1"/>
      <c r="B50" s="1"/>
    </row>
    <row r="51" spans="1:9" x14ac:dyDescent="0.25">
      <c r="A51" s="1"/>
      <c r="B51" s="1"/>
      <c r="C51" s="1"/>
      <c r="D51" s="1"/>
      <c r="I51" s="1"/>
    </row>
    <row r="52" spans="1:9" x14ac:dyDescent="0.25">
      <c r="A52" s="1"/>
      <c r="B52" s="1"/>
    </row>
    <row r="53" spans="1:9" x14ac:dyDescent="0.25">
      <c r="A53" s="1"/>
      <c r="B53" s="1"/>
    </row>
    <row r="54" spans="1:9" x14ac:dyDescent="0.25">
      <c r="A54" s="1"/>
      <c r="B54" s="1"/>
      <c r="C54" s="1"/>
      <c r="D54" s="1"/>
      <c r="I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d2 RAW</vt:lpstr>
      <vt:lpstr>survey d2 modified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Court Campany</cp:lastModifiedBy>
  <dcterms:created xsi:type="dcterms:W3CDTF">2011-06-18T21:45:30Z</dcterms:created>
  <dcterms:modified xsi:type="dcterms:W3CDTF">2017-12-07T16:10:07Z</dcterms:modified>
</cp:coreProperties>
</file>