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9473f21504c36/Desktop/Darius Job Information and Preparation/"/>
    </mc:Choice>
  </mc:AlternateContent>
  <xr:revisionPtr revIDLastSave="2" documentId="14_{75F7B180-955D-4067-8F65-FBFE9DC89868}" xr6:coauthVersionLast="47" xr6:coauthVersionMax="47" xr10:uidLastSave="{993B097E-4729-4160-B733-E2CC9907008D}"/>
  <bookViews>
    <workbookView minimized="1" xWindow="6825" yWindow="345" windowWidth="21660" windowHeight="15600" xr2:uid="{8A191D53-AA13-4F74-92AB-DCA9E69ECA6A}"/>
  </bookViews>
  <sheets>
    <sheet name="Home - Overview" sheetId="3" r:id="rId1"/>
    <sheet name="Project Details" sheetId="4" r:id="rId2"/>
    <sheet name="Quality Metrics" sheetId="1" r:id="rId3"/>
    <sheet name="Budget Metrics" sheetId="2" r:id="rId4"/>
    <sheet name="Weekly Notes" sheetId="6" r:id="rId5"/>
    <sheet name="Change Log" sheetId="7" r:id="rId6"/>
  </sheets>
  <definedNames>
    <definedName name="_xlnm._FilterDatabase" localSheetId="5" hidden="1">'Change Log'!$A$8:$N$53</definedName>
    <definedName name="Historical_Defect_Count_Update_AutoRange">OFFSET('Quality Metrics'!#REF!,0,0,COUNTA('Quality Metrics'!#REF!),COUNTA('Quality Metrics'!#REF!))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J10" i="7"/>
  <c r="K10" i="7" s="1"/>
  <c r="J11" i="7"/>
  <c r="K11" i="7" s="1"/>
  <c r="J12" i="7"/>
  <c r="J13" i="7"/>
  <c r="J14" i="7"/>
  <c r="J15" i="7"/>
  <c r="K15" i="7" s="1"/>
  <c r="J16" i="7"/>
  <c r="K16" i="7" s="1"/>
  <c r="J17" i="7"/>
  <c r="K17" i="7" s="1"/>
  <c r="J18" i="7"/>
  <c r="K18" i="7" s="1"/>
  <c r="J19" i="7"/>
  <c r="K19" i="7" s="1"/>
  <c r="J20" i="7"/>
  <c r="J21" i="7"/>
  <c r="K21" i="7" s="1"/>
  <c r="J22" i="7"/>
  <c r="K22" i="7" s="1"/>
  <c r="M22" i="7" s="1"/>
  <c r="J23" i="7"/>
  <c r="K23" i="7" s="1"/>
  <c r="J24" i="7"/>
  <c r="K24" i="7" s="1"/>
  <c r="J25" i="7"/>
  <c r="K25" i="7" s="1"/>
  <c r="J26" i="7"/>
  <c r="J27" i="7"/>
  <c r="J28" i="7"/>
  <c r="J29" i="7"/>
  <c r="J30" i="7"/>
  <c r="J31" i="7"/>
  <c r="K31" i="7" s="1"/>
  <c r="J32" i="7"/>
  <c r="K32" i="7" s="1"/>
  <c r="J33" i="7"/>
  <c r="K33" i="7" s="1"/>
  <c r="J34" i="7"/>
  <c r="K34" i="7" s="1"/>
  <c r="J35" i="7"/>
  <c r="K35" i="7" s="1"/>
  <c r="M35" i="7" s="1"/>
  <c r="F35" i="7" s="1"/>
  <c r="G35" i="7" s="1"/>
  <c r="J36" i="7"/>
  <c r="J37" i="7"/>
  <c r="J38" i="7"/>
  <c r="J39" i="7"/>
  <c r="K39" i="7" s="1"/>
  <c r="J40" i="7"/>
  <c r="K40" i="7" s="1"/>
  <c r="J41" i="7"/>
  <c r="K41" i="7" s="1"/>
  <c r="J42" i="7"/>
  <c r="K42" i="7" s="1"/>
  <c r="J43" i="7"/>
  <c r="K43" i="7" s="1"/>
  <c r="J44" i="7"/>
  <c r="K44" i="7" s="1"/>
  <c r="M44" i="7" s="1"/>
  <c r="J45" i="7"/>
  <c r="K45" i="7" s="1"/>
  <c r="J46" i="7"/>
  <c r="K46" i="7" s="1"/>
  <c r="J47" i="7"/>
  <c r="K47" i="7" s="1"/>
  <c r="J48" i="7"/>
  <c r="K48" i="7" s="1"/>
  <c r="J49" i="7"/>
  <c r="K49" i="7" s="1"/>
  <c r="J50" i="7"/>
  <c r="K50" i="7" s="1"/>
  <c r="J51" i="7"/>
  <c r="K51" i="7" s="1"/>
  <c r="J52" i="7"/>
  <c r="K52" i="7" s="1"/>
  <c r="J53" i="7"/>
  <c r="J54" i="7"/>
  <c r="J55" i="7"/>
  <c r="K55" i="7" s="1"/>
  <c r="J56" i="7"/>
  <c r="K56" i="7" s="1"/>
  <c r="J57" i="7"/>
  <c r="K57" i="7" s="1"/>
  <c r="J58" i="7"/>
  <c r="K58" i="7" s="1"/>
  <c r="J59" i="7"/>
  <c r="J60" i="7"/>
  <c r="J61" i="7"/>
  <c r="J62" i="7"/>
  <c r="K62" i="7" s="1"/>
  <c r="M62" i="7" s="1"/>
  <c r="J63" i="7"/>
  <c r="K63" i="7" s="1"/>
  <c r="J64" i="7"/>
  <c r="K64" i="7" s="1"/>
  <c r="J65" i="7"/>
  <c r="K65" i="7" s="1"/>
  <c r="J66" i="7"/>
  <c r="K66" i="7" s="1"/>
  <c r="M66" i="7" s="1"/>
  <c r="J67" i="7"/>
  <c r="J68" i="7"/>
  <c r="J69" i="7"/>
  <c r="J70" i="7"/>
  <c r="J71" i="7"/>
  <c r="K71" i="7" s="1"/>
  <c r="J72" i="7"/>
  <c r="K72" i="7" s="1"/>
  <c r="J73" i="7"/>
  <c r="K73" i="7" s="1"/>
  <c r="J74" i="7"/>
  <c r="K74" i="7" s="1"/>
  <c r="J75" i="7"/>
  <c r="J76" i="7"/>
  <c r="J77" i="7"/>
  <c r="J78" i="7"/>
  <c r="K78" i="7" s="1"/>
  <c r="J79" i="7"/>
  <c r="K79" i="7" s="1"/>
  <c r="J80" i="7"/>
  <c r="K80" i="7" s="1"/>
  <c r="J81" i="7"/>
  <c r="K81" i="7" s="1"/>
  <c r="J82" i="7"/>
  <c r="K82" i="7" s="1"/>
  <c r="J83" i="7"/>
  <c r="K83" i="7" s="1"/>
  <c r="J84" i="7"/>
  <c r="J85" i="7"/>
  <c r="J86" i="7"/>
  <c r="K86" i="7" s="1"/>
  <c r="M86" i="7" s="1"/>
  <c r="J87" i="7"/>
  <c r="K87" i="7" s="1"/>
  <c r="J88" i="7"/>
  <c r="K88" i="7" s="1"/>
  <c r="J89" i="7"/>
  <c r="J90" i="7"/>
  <c r="J91" i="7"/>
  <c r="J92" i="7"/>
  <c r="J93" i="7"/>
  <c r="J94" i="7"/>
  <c r="J95" i="7"/>
  <c r="K95" i="7" s="1"/>
  <c r="J96" i="7"/>
  <c r="K96" i="7" s="1"/>
  <c r="J97" i="7"/>
  <c r="K97" i="7" s="1"/>
  <c r="J98" i="7"/>
  <c r="J99" i="7"/>
  <c r="K99" i="7" s="1"/>
  <c r="J100" i="7"/>
  <c r="J101" i="7"/>
  <c r="J102" i="7"/>
  <c r="J103" i="7"/>
  <c r="K103" i="7" s="1"/>
  <c r="J104" i="7"/>
  <c r="K104" i="7" s="1"/>
  <c r="J105" i="7"/>
  <c r="K105" i="7" s="1"/>
  <c r="J106" i="7"/>
  <c r="K106" i="7" s="1"/>
  <c r="J107" i="7"/>
  <c r="K107" i="7" s="1"/>
  <c r="J108" i="7"/>
  <c r="J109" i="7"/>
  <c r="J110" i="7"/>
  <c r="J111" i="7"/>
  <c r="K111" i="7" s="1"/>
  <c r="J112" i="7"/>
  <c r="K112" i="7" s="1"/>
  <c r="J113" i="7"/>
  <c r="K113" i="7" s="1"/>
  <c r="J114" i="7"/>
  <c r="K114" i="7" s="1"/>
  <c r="J115" i="7"/>
  <c r="K115" i="7" s="1"/>
  <c r="J116" i="7"/>
  <c r="J117" i="7"/>
  <c r="J118" i="7"/>
  <c r="J119" i="7"/>
  <c r="K119" i="7" s="1"/>
  <c r="J120" i="7"/>
  <c r="K120" i="7" s="1"/>
  <c r="J121" i="7"/>
  <c r="K121" i="7" s="1"/>
  <c r="J122" i="7"/>
  <c r="K122" i="7" s="1"/>
  <c r="J123" i="7"/>
  <c r="J124" i="7"/>
  <c r="J125" i="7"/>
  <c r="J126" i="7"/>
  <c r="J127" i="7"/>
  <c r="K127" i="7" s="1"/>
  <c r="J128" i="7"/>
  <c r="K128" i="7" s="1"/>
  <c r="J129" i="7"/>
  <c r="K129" i="7" s="1"/>
  <c r="J130" i="7"/>
  <c r="J131" i="7"/>
  <c r="J132" i="7"/>
  <c r="J133" i="7"/>
  <c r="J134" i="7"/>
  <c r="J135" i="7"/>
  <c r="K135" i="7" s="1"/>
  <c r="J136" i="7"/>
  <c r="K136" i="7" s="1"/>
  <c r="J137" i="7"/>
  <c r="K137" i="7" s="1"/>
  <c r="J138" i="7"/>
  <c r="K138" i="7" s="1"/>
  <c r="J139" i="7"/>
  <c r="J140" i="7"/>
  <c r="J141" i="7"/>
  <c r="J142" i="7"/>
  <c r="J143" i="7"/>
  <c r="K143" i="7" s="1"/>
  <c r="J144" i="7"/>
  <c r="K144" i="7" s="1"/>
  <c r="J145" i="7"/>
  <c r="K145" i="7" s="1"/>
  <c r="J146" i="7"/>
  <c r="K146" i="7" s="1"/>
  <c r="J147" i="7"/>
  <c r="K147" i="7" s="1"/>
  <c r="J148" i="7"/>
  <c r="J149" i="7"/>
  <c r="J150" i="7"/>
  <c r="K150" i="7" s="1"/>
  <c r="J151" i="7"/>
  <c r="K151" i="7" s="1"/>
  <c r="J152" i="7"/>
  <c r="K152" i="7" s="1"/>
  <c r="J153" i="7"/>
  <c r="K153" i="7" s="1"/>
  <c r="J154" i="7"/>
  <c r="J155" i="7"/>
  <c r="K155" i="7" s="1"/>
  <c r="J156" i="7"/>
  <c r="J157" i="7"/>
  <c r="J158" i="7"/>
  <c r="J159" i="7"/>
  <c r="K159" i="7" s="1"/>
  <c r="J160" i="7"/>
  <c r="K160" i="7" s="1"/>
  <c r="J161" i="7"/>
  <c r="K161" i="7" s="1"/>
  <c r="J162" i="7"/>
  <c r="K162" i="7" s="1"/>
  <c r="J163" i="7"/>
  <c r="K163" i="7" s="1"/>
  <c r="J164" i="7"/>
  <c r="J165" i="7"/>
  <c r="J166" i="7"/>
  <c r="K166" i="7" s="1"/>
  <c r="J167" i="7"/>
  <c r="K167" i="7" s="1"/>
  <c r="J168" i="7"/>
  <c r="K168" i="7" s="1"/>
  <c r="J169" i="7"/>
  <c r="K169" i="7" s="1"/>
  <c r="J170" i="7"/>
  <c r="K170" i="7" s="1"/>
  <c r="J171" i="7"/>
  <c r="J172" i="7"/>
  <c r="J173" i="7"/>
  <c r="J174" i="7"/>
  <c r="K174" i="7" s="1"/>
  <c r="J175" i="7"/>
  <c r="K175" i="7" s="1"/>
  <c r="J176" i="7"/>
  <c r="K176" i="7" s="1"/>
  <c r="J177" i="7"/>
  <c r="K177" i="7" s="1"/>
  <c r="J178" i="7"/>
  <c r="K178" i="7" s="1"/>
  <c r="J179" i="7"/>
  <c r="K179" i="7" s="1"/>
  <c r="J180" i="7"/>
  <c r="J181" i="7"/>
  <c r="J182" i="7"/>
  <c r="J183" i="7"/>
  <c r="K183" i="7" s="1"/>
  <c r="J184" i="7"/>
  <c r="K184" i="7" s="1"/>
  <c r="J185" i="7"/>
  <c r="K185" i="7" s="1"/>
  <c r="J186" i="7"/>
  <c r="J187" i="7"/>
  <c r="J188" i="7"/>
  <c r="J189" i="7"/>
  <c r="J190" i="7"/>
  <c r="K190" i="7" s="1"/>
  <c r="J191" i="7"/>
  <c r="K191" i="7" s="1"/>
  <c r="J192" i="7"/>
  <c r="K192" i="7" s="1"/>
  <c r="J193" i="7"/>
  <c r="K193" i="7" s="1"/>
  <c r="J194" i="7"/>
  <c r="K194" i="7" s="1"/>
  <c r="J195" i="7"/>
  <c r="J196" i="7"/>
  <c r="J197" i="7"/>
  <c r="J198" i="7"/>
  <c r="J199" i="7"/>
  <c r="K199" i="7" s="1"/>
  <c r="J200" i="7"/>
  <c r="K200" i="7" s="1"/>
  <c r="J201" i="7"/>
  <c r="K201" i="7" s="1"/>
  <c r="J202" i="7"/>
  <c r="K202" i="7" s="1"/>
  <c r="J203" i="7"/>
  <c r="J204" i="7"/>
  <c r="J205" i="7"/>
  <c r="J206" i="7"/>
  <c r="J207" i="7"/>
  <c r="K207" i="7" s="1"/>
  <c r="J208" i="7"/>
  <c r="K208" i="7" s="1"/>
  <c r="J209" i="7"/>
  <c r="K209" i="7" s="1"/>
  <c r="J210" i="7"/>
  <c r="J211" i="7"/>
  <c r="K211" i="7" s="1"/>
  <c r="J212" i="7"/>
  <c r="J213" i="7"/>
  <c r="J214" i="7"/>
  <c r="J215" i="7"/>
  <c r="K215" i="7" s="1"/>
  <c r="J216" i="7"/>
  <c r="K216" i="7" s="1"/>
  <c r="J217" i="7"/>
  <c r="K217" i="7" s="1"/>
  <c r="J218" i="7"/>
  <c r="K218" i="7" s="1"/>
  <c r="J219" i="7"/>
  <c r="K219" i="7" s="1"/>
  <c r="J220" i="7"/>
  <c r="J221" i="7"/>
  <c r="J222" i="7"/>
  <c r="K222" i="7" s="1"/>
  <c r="J223" i="7"/>
  <c r="K223" i="7" s="1"/>
  <c r="J224" i="7"/>
  <c r="K224" i="7" s="1"/>
  <c r="J225" i="7"/>
  <c r="K225" i="7" s="1"/>
  <c r="J226" i="7"/>
  <c r="J227" i="7"/>
  <c r="J228" i="7"/>
  <c r="J229" i="7"/>
  <c r="J230" i="7"/>
  <c r="K230" i="7" s="1"/>
  <c r="J231" i="7"/>
  <c r="K231" i="7" s="1"/>
  <c r="J232" i="7"/>
  <c r="K232" i="7" s="1"/>
  <c r="J233" i="7"/>
  <c r="K233" i="7" s="1"/>
  <c r="J234" i="7"/>
  <c r="K234" i="7" s="1"/>
  <c r="J235" i="7"/>
  <c r="K235" i="7" s="1"/>
  <c r="J236" i="7"/>
  <c r="J237" i="7"/>
  <c r="J238" i="7"/>
  <c r="J239" i="7"/>
  <c r="K239" i="7" s="1"/>
  <c r="J240" i="7"/>
  <c r="K240" i="7" s="1"/>
  <c r="J241" i="7"/>
  <c r="K241" i="7" s="1"/>
  <c r="J242" i="7"/>
  <c r="J243" i="7"/>
  <c r="J244" i="7"/>
  <c r="J245" i="7"/>
  <c r="K12" i="7"/>
  <c r="M12" i="7" s="1"/>
  <c r="K13" i="7"/>
  <c r="K14" i="7"/>
  <c r="K20" i="7"/>
  <c r="K26" i="7"/>
  <c r="K27" i="7"/>
  <c r="K28" i="7"/>
  <c r="K29" i="7"/>
  <c r="K30" i="7"/>
  <c r="K36" i="7"/>
  <c r="K37" i="7"/>
  <c r="K38" i="7"/>
  <c r="K53" i="7"/>
  <c r="K54" i="7"/>
  <c r="K59" i="7"/>
  <c r="K60" i="7"/>
  <c r="K61" i="7"/>
  <c r="K67" i="7"/>
  <c r="K68" i="7"/>
  <c r="K69" i="7"/>
  <c r="K70" i="7"/>
  <c r="K75" i="7"/>
  <c r="K76" i="7"/>
  <c r="K77" i="7"/>
  <c r="K84" i="7"/>
  <c r="K85" i="7"/>
  <c r="K89" i="7"/>
  <c r="K90" i="7"/>
  <c r="K91" i="7"/>
  <c r="K92" i="7"/>
  <c r="K93" i="7"/>
  <c r="K94" i="7"/>
  <c r="K98" i="7"/>
  <c r="M98" i="7" s="1"/>
  <c r="F98" i="7" s="1"/>
  <c r="G98" i="7" s="1"/>
  <c r="K100" i="7"/>
  <c r="K101" i="7"/>
  <c r="K102" i="7"/>
  <c r="K108" i="7"/>
  <c r="K109" i="7"/>
  <c r="K110" i="7"/>
  <c r="M110" i="7" s="1"/>
  <c r="K116" i="7"/>
  <c r="K117" i="7"/>
  <c r="K118" i="7"/>
  <c r="K123" i="7"/>
  <c r="K124" i="7"/>
  <c r="K125" i="7"/>
  <c r="K126" i="7"/>
  <c r="K130" i="7"/>
  <c r="K131" i="7"/>
  <c r="K132" i="7"/>
  <c r="K133" i="7"/>
  <c r="K134" i="7"/>
  <c r="K139" i="7"/>
  <c r="K140" i="7"/>
  <c r="K141" i="7"/>
  <c r="K142" i="7"/>
  <c r="K148" i="7"/>
  <c r="K149" i="7"/>
  <c r="K154" i="7"/>
  <c r="K156" i="7"/>
  <c r="K157" i="7"/>
  <c r="K158" i="7"/>
  <c r="K164" i="7"/>
  <c r="K165" i="7"/>
  <c r="K171" i="7"/>
  <c r="K172" i="7"/>
  <c r="M172" i="7" s="1"/>
  <c r="K173" i="7"/>
  <c r="K180" i="7"/>
  <c r="K181" i="7"/>
  <c r="K182" i="7"/>
  <c r="K186" i="7"/>
  <c r="K187" i="7"/>
  <c r="K188" i="7"/>
  <c r="K189" i="7"/>
  <c r="K195" i="7"/>
  <c r="K196" i="7"/>
  <c r="K197" i="7"/>
  <c r="K198" i="7"/>
  <c r="K203" i="7"/>
  <c r="K204" i="7"/>
  <c r="K205" i="7"/>
  <c r="K206" i="7"/>
  <c r="K210" i="7"/>
  <c r="K212" i="7"/>
  <c r="K213" i="7"/>
  <c r="K214" i="7"/>
  <c r="K220" i="7"/>
  <c r="K221" i="7"/>
  <c r="K226" i="7"/>
  <c r="K227" i="7"/>
  <c r="K228" i="7"/>
  <c r="K229" i="7"/>
  <c r="K236" i="7"/>
  <c r="K237" i="7"/>
  <c r="K238" i="7"/>
  <c r="M238" i="7" s="1"/>
  <c r="K242" i="7"/>
  <c r="K243" i="7"/>
  <c r="M243" i="7" s="1"/>
  <c r="F243" i="7" s="1"/>
  <c r="G243" i="7" s="1"/>
  <c r="K244" i="7"/>
  <c r="K245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M75" i="7" s="1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M203" i="7" s="1"/>
  <c r="F203" i="7" s="1"/>
  <c r="G203" i="7" s="1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M229" i="7" s="1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M242" i="7"/>
  <c r="M76" i="7"/>
  <c r="M117" i="7"/>
  <c r="L9" i="7"/>
  <c r="J9" i="7"/>
  <c r="K9" i="7" s="1"/>
  <c r="M34" i="7" l="1"/>
  <c r="F34" i="7" s="1"/>
  <c r="G34" i="7" s="1"/>
  <c r="M26" i="7"/>
  <c r="F26" i="7" s="1"/>
  <c r="G26" i="7" s="1"/>
  <c r="M237" i="7"/>
  <c r="F237" i="7" s="1"/>
  <c r="G237" i="7" s="1"/>
  <c r="M192" i="7"/>
  <c r="F192" i="7" s="1"/>
  <c r="G192" i="7" s="1"/>
  <c r="M184" i="7"/>
  <c r="F184" i="7" s="1"/>
  <c r="G184" i="7" s="1"/>
  <c r="M176" i="7"/>
  <c r="M112" i="7"/>
  <c r="M104" i="7"/>
  <c r="M88" i="7"/>
  <c r="F88" i="7" s="1"/>
  <c r="G88" i="7" s="1"/>
  <c r="M72" i="7"/>
  <c r="M64" i="7"/>
  <c r="M56" i="7"/>
  <c r="M40" i="7"/>
  <c r="F40" i="7" s="1"/>
  <c r="G40" i="7" s="1"/>
  <c r="M32" i="7"/>
  <c r="F32" i="7" s="1"/>
  <c r="G32" i="7" s="1"/>
  <c r="M24" i="7"/>
  <c r="F24" i="7" s="1"/>
  <c r="G24" i="7" s="1"/>
  <c r="M155" i="7"/>
  <c r="M54" i="7"/>
  <c r="F54" i="7" s="1"/>
  <c r="G54" i="7" s="1"/>
  <c r="M58" i="7"/>
  <c r="M109" i="7"/>
  <c r="F109" i="7" s="1"/>
  <c r="G109" i="7" s="1"/>
  <c r="M245" i="7"/>
  <c r="M108" i="7"/>
  <c r="M114" i="7"/>
  <c r="M211" i="7"/>
  <c r="F211" i="7" s="1"/>
  <c r="G211" i="7" s="1"/>
  <c r="M147" i="7"/>
  <c r="F147" i="7" s="1"/>
  <c r="G147" i="7" s="1"/>
  <c r="M83" i="7"/>
  <c r="M51" i="7"/>
  <c r="F51" i="7" s="1"/>
  <c r="G51" i="7" s="1"/>
  <c r="M19" i="7"/>
  <c r="F19" i="7" s="1"/>
  <c r="G19" i="7" s="1"/>
  <c r="M234" i="7"/>
  <c r="F234" i="7" s="1"/>
  <c r="G234" i="7" s="1"/>
  <c r="M74" i="7"/>
  <c r="F74" i="7" s="1"/>
  <c r="G74" i="7" s="1"/>
  <c r="M42" i="7"/>
  <c r="F42" i="7" s="1"/>
  <c r="G42" i="7" s="1"/>
  <c r="M10" i="7"/>
  <c r="M195" i="7"/>
  <c r="M235" i="7"/>
  <c r="F235" i="7" s="1"/>
  <c r="G235" i="7" s="1"/>
  <c r="M139" i="7"/>
  <c r="M43" i="7"/>
  <c r="F43" i="7" s="1"/>
  <c r="G43" i="7" s="1"/>
  <c r="M11" i="7"/>
  <c r="F11" i="7" s="1"/>
  <c r="G11" i="7" s="1"/>
  <c r="M239" i="7"/>
  <c r="F239" i="7" s="1"/>
  <c r="G239" i="7" s="1"/>
  <c r="M231" i="7"/>
  <c r="F231" i="7" s="1"/>
  <c r="G231" i="7" s="1"/>
  <c r="M223" i="7"/>
  <c r="F223" i="7" s="1"/>
  <c r="G223" i="7" s="1"/>
  <c r="M215" i="7"/>
  <c r="F215" i="7" s="1"/>
  <c r="G215" i="7" s="1"/>
  <c r="M207" i="7"/>
  <c r="F207" i="7" s="1"/>
  <c r="G207" i="7" s="1"/>
  <c r="M199" i="7"/>
  <c r="M191" i="7"/>
  <c r="M183" i="7"/>
  <c r="M175" i="7"/>
  <c r="F175" i="7" s="1"/>
  <c r="G175" i="7" s="1"/>
  <c r="M167" i="7"/>
  <c r="M159" i="7"/>
  <c r="F159" i="7" s="1"/>
  <c r="G159" i="7" s="1"/>
  <c r="M151" i="7"/>
  <c r="F151" i="7" s="1"/>
  <c r="G151" i="7" s="1"/>
  <c r="M135" i="7"/>
  <c r="F135" i="7" s="1"/>
  <c r="G135" i="7" s="1"/>
  <c r="M127" i="7"/>
  <c r="M111" i="7"/>
  <c r="F111" i="7" s="1"/>
  <c r="G111" i="7" s="1"/>
  <c r="M87" i="7"/>
  <c r="F87" i="7" s="1"/>
  <c r="G87" i="7" s="1"/>
  <c r="M79" i="7"/>
  <c r="M63" i="7"/>
  <c r="F63" i="7" s="1"/>
  <c r="G63" i="7" s="1"/>
  <c r="M55" i="7"/>
  <c r="F55" i="7" s="1"/>
  <c r="G55" i="7" s="1"/>
  <c r="M47" i="7"/>
  <c r="M31" i="7"/>
  <c r="F31" i="7" s="1"/>
  <c r="G31" i="7" s="1"/>
  <c r="M23" i="7"/>
  <c r="F23" i="7" s="1"/>
  <c r="G23" i="7" s="1"/>
  <c r="M15" i="7"/>
  <c r="F15" i="7" s="1"/>
  <c r="G15" i="7" s="1"/>
  <c r="M116" i="7"/>
  <c r="F116" i="7" s="1"/>
  <c r="G116" i="7" s="1"/>
  <c r="M30" i="7"/>
  <c r="F30" i="7" s="1"/>
  <c r="G30" i="7" s="1"/>
  <c r="M227" i="7"/>
  <c r="F227" i="7" s="1"/>
  <c r="G227" i="7" s="1"/>
  <c r="M131" i="7"/>
  <c r="F131" i="7" s="1"/>
  <c r="G131" i="7" s="1"/>
  <c r="M230" i="7"/>
  <c r="M188" i="7"/>
  <c r="M102" i="7"/>
  <c r="F102" i="7" s="1"/>
  <c r="G102" i="7" s="1"/>
  <c r="M70" i="7"/>
  <c r="M60" i="7"/>
  <c r="F60" i="7" s="1"/>
  <c r="G60" i="7" s="1"/>
  <c r="M38" i="7"/>
  <c r="M28" i="7"/>
  <c r="F28" i="7" s="1"/>
  <c r="G28" i="7" s="1"/>
  <c r="M219" i="7"/>
  <c r="F219" i="7" s="1"/>
  <c r="G219" i="7" s="1"/>
  <c r="M187" i="7"/>
  <c r="F187" i="7" s="1"/>
  <c r="G187" i="7" s="1"/>
  <c r="M123" i="7"/>
  <c r="M59" i="7"/>
  <c r="F59" i="7" s="1"/>
  <c r="G59" i="7" s="1"/>
  <c r="M196" i="7"/>
  <c r="M164" i="7"/>
  <c r="M100" i="7"/>
  <c r="F100" i="7" s="1"/>
  <c r="G100" i="7" s="1"/>
  <c r="M68" i="7"/>
  <c r="F68" i="7" s="1"/>
  <c r="G68" i="7" s="1"/>
  <c r="M36" i="7"/>
  <c r="F36" i="7" s="1"/>
  <c r="G36" i="7" s="1"/>
  <c r="M67" i="7"/>
  <c r="F67" i="7" s="1"/>
  <c r="G67" i="7" s="1"/>
  <c r="M27" i="7"/>
  <c r="F27" i="7" s="1"/>
  <c r="G27" i="7" s="1"/>
  <c r="F238" i="7"/>
  <c r="G238" i="7" s="1"/>
  <c r="M94" i="7"/>
  <c r="F94" i="7" s="1"/>
  <c r="G94" i="7" s="1"/>
  <c r="F242" i="7"/>
  <c r="G242" i="7" s="1"/>
  <c r="F114" i="7"/>
  <c r="G114" i="7" s="1"/>
  <c r="M89" i="7"/>
  <c r="F89" i="7" s="1"/>
  <c r="G89" i="7" s="1"/>
  <c r="M113" i="7"/>
  <c r="F113" i="7" s="1"/>
  <c r="G113" i="7" s="1"/>
  <c r="F110" i="7"/>
  <c r="G110" i="7" s="1"/>
  <c r="M241" i="7"/>
  <c r="F241" i="7" s="1"/>
  <c r="G241" i="7" s="1"/>
  <c r="F230" i="7"/>
  <c r="G230" i="7" s="1"/>
  <c r="F167" i="7"/>
  <c r="G167" i="7" s="1"/>
  <c r="M233" i="7"/>
  <c r="F233" i="7" s="1"/>
  <c r="G233" i="7" s="1"/>
  <c r="M121" i="7"/>
  <c r="F121" i="7" s="1"/>
  <c r="G121" i="7" s="1"/>
  <c r="M9" i="7"/>
  <c r="F9" i="7" s="1"/>
  <c r="G9" i="7" s="1"/>
  <c r="M228" i="7"/>
  <c r="F228" i="7" s="1"/>
  <c r="G228" i="7" s="1"/>
  <c r="M240" i="7"/>
  <c r="F240" i="7" s="1"/>
  <c r="G240" i="7" s="1"/>
  <c r="M236" i="7"/>
  <c r="F236" i="7" s="1"/>
  <c r="G236" i="7" s="1"/>
  <c r="M232" i="7"/>
  <c r="F232" i="7" s="1"/>
  <c r="G232" i="7" s="1"/>
  <c r="M244" i="7"/>
  <c r="F244" i="7" s="1"/>
  <c r="G244" i="7" s="1"/>
  <c r="F245" i="7"/>
  <c r="G245" i="7" s="1"/>
  <c r="F229" i="7"/>
  <c r="G229" i="7" s="1"/>
  <c r="M209" i="7"/>
  <c r="F209" i="7" s="1"/>
  <c r="G209" i="7" s="1"/>
  <c r="M208" i="7"/>
  <c r="F208" i="7" s="1"/>
  <c r="G208" i="7" s="1"/>
  <c r="M205" i="7"/>
  <c r="F205" i="7" s="1"/>
  <c r="G205" i="7" s="1"/>
  <c r="M204" i="7"/>
  <c r="F204" i="7" s="1"/>
  <c r="G204" i="7" s="1"/>
  <c r="M220" i="7"/>
  <c r="F220" i="7" s="1"/>
  <c r="G220" i="7" s="1"/>
  <c r="M217" i="7"/>
  <c r="F217" i="7" s="1"/>
  <c r="G217" i="7" s="1"/>
  <c r="M201" i="7"/>
  <c r="F201" i="7" s="1"/>
  <c r="G201" i="7" s="1"/>
  <c r="M213" i="7"/>
  <c r="F213" i="7" s="1"/>
  <c r="G213" i="7" s="1"/>
  <c r="M200" i="7"/>
  <c r="F200" i="7" s="1"/>
  <c r="G200" i="7" s="1"/>
  <c r="M225" i="7"/>
  <c r="F225" i="7" s="1"/>
  <c r="G225" i="7" s="1"/>
  <c r="M216" i="7"/>
  <c r="F216" i="7" s="1"/>
  <c r="G216" i="7" s="1"/>
  <c r="M212" i="7"/>
  <c r="F212" i="7" s="1"/>
  <c r="G212" i="7" s="1"/>
  <c r="M224" i="7"/>
  <c r="F224" i="7" s="1"/>
  <c r="G224" i="7" s="1"/>
  <c r="M221" i="7"/>
  <c r="F221" i="7" s="1"/>
  <c r="G221" i="7" s="1"/>
  <c r="M198" i="7"/>
  <c r="F198" i="7" s="1"/>
  <c r="G198" i="7" s="1"/>
  <c r="M190" i="7"/>
  <c r="F190" i="7" s="1"/>
  <c r="G190" i="7" s="1"/>
  <c r="M182" i="7"/>
  <c r="F182" i="7" s="1"/>
  <c r="G182" i="7" s="1"/>
  <c r="M149" i="7"/>
  <c r="F149" i="7" s="1"/>
  <c r="G149" i="7" s="1"/>
  <c r="M146" i="7"/>
  <c r="F146" i="7" s="1"/>
  <c r="G146" i="7" s="1"/>
  <c r="F123" i="7"/>
  <c r="G123" i="7" s="1"/>
  <c r="M120" i="7"/>
  <c r="F120" i="7" s="1"/>
  <c r="G120" i="7" s="1"/>
  <c r="M105" i="7"/>
  <c r="F105" i="7" s="1"/>
  <c r="G105" i="7" s="1"/>
  <c r="M84" i="7"/>
  <c r="F84" i="7" s="1"/>
  <c r="G84" i="7" s="1"/>
  <c r="M168" i="7"/>
  <c r="F168" i="7" s="1"/>
  <c r="G168" i="7" s="1"/>
  <c r="M154" i="7"/>
  <c r="F154" i="7" s="1"/>
  <c r="G154" i="7" s="1"/>
  <c r="M140" i="7"/>
  <c r="F140" i="7" s="1"/>
  <c r="G140" i="7" s="1"/>
  <c r="M69" i="7"/>
  <c r="F69" i="7" s="1"/>
  <c r="G69" i="7" s="1"/>
  <c r="M39" i="7"/>
  <c r="F39" i="7" s="1"/>
  <c r="M226" i="7"/>
  <c r="F226" i="7" s="1"/>
  <c r="G226" i="7" s="1"/>
  <c r="M222" i="7"/>
  <c r="F222" i="7" s="1"/>
  <c r="G222" i="7" s="1"/>
  <c r="M218" i="7"/>
  <c r="F218" i="7" s="1"/>
  <c r="G218" i="7" s="1"/>
  <c r="M214" i="7"/>
  <c r="F214" i="7" s="1"/>
  <c r="G214" i="7" s="1"/>
  <c r="M210" i="7"/>
  <c r="F210" i="7" s="1"/>
  <c r="G210" i="7" s="1"/>
  <c r="M206" i="7"/>
  <c r="F206" i="7" s="1"/>
  <c r="G206" i="7" s="1"/>
  <c r="M202" i="7"/>
  <c r="F202" i="7" s="1"/>
  <c r="G202" i="7" s="1"/>
  <c r="F195" i="7"/>
  <c r="G195" i="7" s="1"/>
  <c r="M173" i="7"/>
  <c r="F173" i="7" s="1"/>
  <c r="G173" i="7" s="1"/>
  <c r="M165" i="7"/>
  <c r="F165" i="7" s="1"/>
  <c r="G165" i="7" s="1"/>
  <c r="M128" i="7"/>
  <c r="F128" i="7" s="1"/>
  <c r="G128" i="7" s="1"/>
  <c r="M125" i="7"/>
  <c r="F125" i="7" s="1"/>
  <c r="G125" i="7" s="1"/>
  <c r="M119" i="7"/>
  <c r="F119" i="7" s="1"/>
  <c r="G119" i="7" s="1"/>
  <c r="M157" i="7"/>
  <c r="F157" i="7" s="1"/>
  <c r="G157" i="7" s="1"/>
  <c r="M90" i="7"/>
  <c r="F90" i="7" s="1"/>
  <c r="G90" i="7" s="1"/>
  <c r="M197" i="7"/>
  <c r="F197" i="7"/>
  <c r="G197" i="7" s="1"/>
  <c r="M189" i="7"/>
  <c r="F189" i="7" s="1"/>
  <c r="G189" i="7" s="1"/>
  <c r="M181" i="7"/>
  <c r="F181" i="7" s="1"/>
  <c r="G181" i="7" s="1"/>
  <c r="M178" i="7"/>
  <c r="F178" i="7"/>
  <c r="G178" i="7" s="1"/>
  <c r="M170" i="7"/>
  <c r="F170" i="7" s="1"/>
  <c r="G170" i="7" s="1"/>
  <c r="M162" i="7"/>
  <c r="F162" i="7" s="1"/>
  <c r="G162" i="7" s="1"/>
  <c r="M148" i="7"/>
  <c r="F148" i="7" s="1"/>
  <c r="G148" i="7" s="1"/>
  <c r="M145" i="7"/>
  <c r="F145" i="7" s="1"/>
  <c r="G145" i="7" s="1"/>
  <c r="M142" i="7"/>
  <c r="F142" i="7" s="1"/>
  <c r="G142" i="7" s="1"/>
  <c r="M122" i="7"/>
  <c r="F122" i="7" s="1"/>
  <c r="G122" i="7" s="1"/>
  <c r="M71" i="7"/>
  <c r="F71" i="7" s="1"/>
  <c r="G71" i="7" s="1"/>
  <c r="M50" i="7"/>
  <c r="F50" i="7" s="1"/>
  <c r="M194" i="7"/>
  <c r="F194" i="7" s="1"/>
  <c r="G194" i="7" s="1"/>
  <c r="M186" i="7"/>
  <c r="F186" i="7" s="1"/>
  <c r="G186" i="7" s="1"/>
  <c r="M156" i="7"/>
  <c r="F156" i="7" s="1"/>
  <c r="G156" i="7" s="1"/>
  <c r="M153" i="7"/>
  <c r="F153" i="7" s="1"/>
  <c r="G153" i="7" s="1"/>
  <c r="F139" i="7"/>
  <c r="G139" i="7" s="1"/>
  <c r="M136" i="7"/>
  <c r="F136" i="7" s="1"/>
  <c r="G136" i="7" s="1"/>
  <c r="M133" i="7"/>
  <c r="F133" i="7" s="1"/>
  <c r="G133" i="7" s="1"/>
  <c r="M130" i="7"/>
  <c r="F130" i="7" s="1"/>
  <c r="G130" i="7" s="1"/>
  <c r="M115" i="7"/>
  <c r="F115" i="7" s="1"/>
  <c r="G115" i="7" s="1"/>
  <c r="M107" i="7"/>
  <c r="F107" i="7" s="1"/>
  <c r="G107" i="7" s="1"/>
  <c r="M20" i="7"/>
  <c r="F20" i="7" s="1"/>
  <c r="G20" i="7" s="1"/>
  <c r="M137" i="7"/>
  <c r="F137" i="7" s="1"/>
  <c r="G137" i="7" s="1"/>
  <c r="M18" i="7"/>
  <c r="F18" i="7" s="1"/>
  <c r="G18" i="7" s="1"/>
  <c r="M150" i="7"/>
  <c r="F150" i="7" s="1"/>
  <c r="G150" i="7" s="1"/>
  <c r="F127" i="7"/>
  <c r="G127" i="7" s="1"/>
  <c r="M124" i="7"/>
  <c r="F124" i="7" s="1"/>
  <c r="G124" i="7" s="1"/>
  <c r="M95" i="7"/>
  <c r="F95" i="7" s="1"/>
  <c r="G95" i="7" s="1"/>
  <c r="M92" i="7"/>
  <c r="F92" i="7" s="1"/>
  <c r="G92" i="7" s="1"/>
  <c r="M82" i="7"/>
  <c r="F82" i="7" s="1"/>
  <c r="G82" i="7" s="1"/>
  <c r="F199" i="7"/>
  <c r="G199" i="7" s="1"/>
  <c r="F191" i="7"/>
  <c r="G191" i="7" s="1"/>
  <c r="F183" i="7"/>
  <c r="G183" i="7" s="1"/>
  <c r="M180" i="7"/>
  <c r="F180" i="7" s="1"/>
  <c r="G180" i="7" s="1"/>
  <c r="M177" i="7"/>
  <c r="F177" i="7" s="1"/>
  <c r="G177" i="7" s="1"/>
  <c r="M169" i="7"/>
  <c r="F169" i="7" s="1"/>
  <c r="G169" i="7" s="1"/>
  <c r="M161" i="7"/>
  <c r="F161" i="7" s="1"/>
  <c r="G161" i="7" s="1"/>
  <c r="M158" i="7"/>
  <c r="F158" i="7" s="1"/>
  <c r="G158" i="7" s="1"/>
  <c r="M144" i="7"/>
  <c r="F144" i="7" s="1"/>
  <c r="G144" i="7" s="1"/>
  <c r="M141" i="7"/>
  <c r="F141" i="7" s="1"/>
  <c r="G141" i="7" s="1"/>
  <c r="M138" i="7"/>
  <c r="F138" i="7" s="1"/>
  <c r="G138" i="7" s="1"/>
  <c r="M103" i="7"/>
  <c r="F103" i="7" s="1"/>
  <c r="G103" i="7" s="1"/>
  <c r="M52" i="7"/>
  <c r="F52" i="7" s="1"/>
  <c r="G52" i="7" s="1"/>
  <c r="M160" i="7"/>
  <c r="F160" i="7"/>
  <c r="G160" i="7" s="1"/>
  <c r="M134" i="7"/>
  <c r="F134" i="7" s="1"/>
  <c r="G134" i="7" s="1"/>
  <c r="F196" i="7"/>
  <c r="G196" i="7" s="1"/>
  <c r="M193" i="7"/>
  <c r="F193" i="7" s="1"/>
  <c r="G193" i="7" s="1"/>
  <c r="F188" i="7"/>
  <c r="G188" i="7" s="1"/>
  <c r="M185" i="7"/>
  <c r="F185" i="7" s="1"/>
  <c r="G185" i="7" s="1"/>
  <c r="M179" i="7"/>
  <c r="F179" i="7" s="1"/>
  <c r="G179" i="7" s="1"/>
  <c r="M174" i="7"/>
  <c r="F174" i="7" s="1"/>
  <c r="G174" i="7" s="1"/>
  <c r="M171" i="7"/>
  <c r="F171" i="7" s="1"/>
  <c r="G171" i="7" s="1"/>
  <c r="M166" i="7"/>
  <c r="F166" i="7" s="1"/>
  <c r="G166" i="7" s="1"/>
  <c r="M163" i="7"/>
  <c r="F163" i="7" s="1"/>
  <c r="G163" i="7" s="1"/>
  <c r="F155" i="7"/>
  <c r="G155" i="7" s="1"/>
  <c r="M152" i="7"/>
  <c r="F152" i="7" s="1"/>
  <c r="G152" i="7" s="1"/>
  <c r="M143" i="7"/>
  <c r="F143" i="7" s="1"/>
  <c r="G143" i="7" s="1"/>
  <c r="M132" i="7"/>
  <c r="F132" i="7" s="1"/>
  <c r="G132" i="7" s="1"/>
  <c r="M129" i="7"/>
  <c r="F129" i="7" s="1"/>
  <c r="G129" i="7" s="1"/>
  <c r="M126" i="7"/>
  <c r="F126" i="7" s="1"/>
  <c r="G126" i="7" s="1"/>
  <c r="M91" i="7"/>
  <c r="F91" i="7" s="1"/>
  <c r="G91" i="7" s="1"/>
  <c r="M37" i="7"/>
  <c r="F37" i="7" s="1"/>
  <c r="G37" i="7" s="1"/>
  <c r="F176" i="7"/>
  <c r="G176" i="7" s="1"/>
  <c r="F172" i="7"/>
  <c r="G172" i="7" s="1"/>
  <c r="F164" i="7"/>
  <c r="G164" i="7" s="1"/>
  <c r="M118" i="7"/>
  <c r="F118" i="7" s="1"/>
  <c r="G118" i="7" s="1"/>
  <c r="F117" i="7"/>
  <c r="G117" i="7" s="1"/>
  <c r="M65" i="7"/>
  <c r="F65" i="7" s="1"/>
  <c r="G65" i="7" s="1"/>
  <c r="M33" i="7"/>
  <c r="F33" i="7" s="1"/>
  <c r="G33" i="7" s="1"/>
  <c r="M101" i="7"/>
  <c r="F101" i="7" s="1"/>
  <c r="G101" i="7" s="1"/>
  <c r="M99" i="7"/>
  <c r="F99" i="7" s="1"/>
  <c r="G99" i="7" s="1"/>
  <c r="F86" i="7"/>
  <c r="G86" i="7" s="1"/>
  <c r="M73" i="7"/>
  <c r="F73" i="7" s="1"/>
  <c r="G73" i="7" s="1"/>
  <c r="F56" i="7"/>
  <c r="G56" i="7" s="1"/>
  <c r="M41" i="7"/>
  <c r="F41" i="7" s="1"/>
  <c r="G41" i="7" s="1"/>
  <c r="F22" i="7"/>
  <c r="G22" i="7" s="1"/>
  <c r="M106" i="7"/>
  <c r="F106" i="7" s="1"/>
  <c r="G106" i="7" s="1"/>
  <c r="M97" i="7"/>
  <c r="F97" i="7" s="1"/>
  <c r="G97" i="7" s="1"/>
  <c r="M77" i="7"/>
  <c r="F77" i="7" s="1"/>
  <c r="G77" i="7" s="1"/>
  <c r="F58" i="7"/>
  <c r="G58" i="7" s="1"/>
  <c r="M45" i="7"/>
  <c r="F45" i="7" s="1"/>
  <c r="G45" i="7" s="1"/>
  <c r="M13" i="7"/>
  <c r="F13" i="7" s="1"/>
  <c r="F112" i="7"/>
  <c r="G112" i="7" s="1"/>
  <c r="M93" i="7"/>
  <c r="F93" i="7" s="1"/>
  <c r="G93" i="7" s="1"/>
  <c r="M81" i="7"/>
  <c r="F81" i="7" s="1"/>
  <c r="G81" i="7" s="1"/>
  <c r="F75" i="7"/>
  <c r="G75" i="7" s="1"/>
  <c r="F64" i="7"/>
  <c r="G64" i="7" s="1"/>
  <c r="F62" i="7"/>
  <c r="G62" i="7" s="1"/>
  <c r="M49" i="7"/>
  <c r="F49" i="7" s="1"/>
  <c r="G49" i="7" s="1"/>
  <c r="M17" i="7"/>
  <c r="F17" i="7" s="1"/>
  <c r="F108" i="7"/>
  <c r="G108" i="7" s="1"/>
  <c r="M85" i="7"/>
  <c r="F85" i="7" s="1"/>
  <c r="G85" i="7" s="1"/>
  <c r="F79" i="7"/>
  <c r="G79" i="7" s="1"/>
  <c r="F66" i="7"/>
  <c r="G66" i="7" s="1"/>
  <c r="M53" i="7"/>
  <c r="F53" i="7" s="1"/>
  <c r="G53" i="7" s="1"/>
  <c r="F47" i="7"/>
  <c r="G47" i="7" s="1"/>
  <c r="M21" i="7"/>
  <c r="F21" i="7" s="1"/>
  <c r="G21" i="7" s="1"/>
  <c r="F104" i="7"/>
  <c r="G104" i="7" s="1"/>
  <c r="M96" i="7"/>
  <c r="F96" i="7" s="1"/>
  <c r="G96" i="7" s="1"/>
  <c r="F83" i="7"/>
  <c r="G83" i="7" s="1"/>
  <c r="M80" i="7"/>
  <c r="F80" i="7" s="1"/>
  <c r="G80" i="7" s="1"/>
  <c r="M78" i="7"/>
  <c r="F78" i="7" s="1"/>
  <c r="G78" i="7" s="1"/>
  <c r="F72" i="7"/>
  <c r="G72" i="7" s="1"/>
  <c r="F70" i="7"/>
  <c r="G70" i="7" s="1"/>
  <c r="M57" i="7"/>
  <c r="F57" i="7" s="1"/>
  <c r="G57" i="7" s="1"/>
  <c r="M48" i="7"/>
  <c r="F48" i="7" s="1"/>
  <c r="G48" i="7" s="1"/>
  <c r="M46" i="7"/>
  <c r="F46" i="7" s="1"/>
  <c r="G46" i="7" s="1"/>
  <c r="F38" i="7"/>
  <c r="G38" i="7" s="1"/>
  <c r="M25" i="7"/>
  <c r="F25" i="7" s="1"/>
  <c r="M16" i="7"/>
  <c r="F16" i="7" s="1"/>
  <c r="G16" i="7" s="1"/>
  <c r="M14" i="7"/>
  <c r="F14" i="7" s="1"/>
  <c r="G14" i="7" s="1"/>
  <c r="F76" i="7"/>
  <c r="G76" i="7" s="1"/>
  <c r="M61" i="7"/>
  <c r="F61" i="7" s="1"/>
  <c r="G61" i="7" s="1"/>
  <c r="F44" i="7"/>
  <c r="G44" i="7" s="1"/>
  <c r="M29" i="7"/>
  <c r="F29" i="7" s="1"/>
  <c r="G29" i="7" s="1"/>
  <c r="F12" i="7"/>
  <c r="F10" i="7"/>
  <c r="G10" i="7" s="1"/>
  <c r="G12" i="7" l="1"/>
  <c r="E82" i="3" s="1" a="1"/>
  <c r="E82" i="3" s="1"/>
  <c r="P22" i="7"/>
  <c r="Q23" i="7"/>
  <c r="G13" i="7"/>
  <c r="G39" i="7"/>
  <c r="Q24" i="7" s="1"/>
  <c r="P24" i="7"/>
  <c r="G50" i="7"/>
  <c r="Q21" i="7" s="1"/>
  <c r="P21" i="7"/>
  <c r="G17" i="7"/>
  <c r="Q25" i="7" s="1"/>
  <c r="P25" i="7"/>
  <c r="G25" i="7"/>
  <c r="Q26" i="7" s="1"/>
  <c r="P26" i="7"/>
  <c r="P23" i="7"/>
  <c r="Q22" i="7" l="1"/>
  <c r="Q27" i="7" s="1"/>
  <c r="N5" i="7" s="1"/>
  <c r="P27" i="7"/>
  <c r="L5" i="7" s="1"/>
  <c r="P17" i="7"/>
  <c r="P16" i="7"/>
  <c r="P15" i="7"/>
  <c r="P13" i="7"/>
  <c r="P10" i="7"/>
  <c r="P11" i="7"/>
  <c r="P12" i="7"/>
  <c r="P14" i="7"/>
  <c r="P9" i="7"/>
  <c r="C68" i="3" l="1" a="1"/>
  <c r="C68" i="3" s="1"/>
  <c r="C14" i="2"/>
  <c r="B14" i="2"/>
  <c r="D34" i="2"/>
  <c r="H24" i="2" l="1"/>
  <c r="K9" i="3" l="1" a="1"/>
  <c r="K9" i="3" s="1"/>
  <c r="H35" i="2"/>
  <c r="A82" i="3" a="1"/>
  <c r="A82" i="3" s="1"/>
  <c r="K1" i="3" l="1"/>
  <c r="B22" i="4"/>
  <c r="F19" i="4"/>
  <c r="F20" i="4"/>
  <c r="F21" i="4"/>
  <c r="F25" i="4"/>
  <c r="F26" i="4"/>
  <c r="F27" i="4"/>
  <c r="F28" i="4"/>
  <c r="F29" i="4"/>
  <c r="F18" i="4"/>
  <c r="H23" i="4"/>
  <c r="H25" i="4"/>
  <c r="C12" i="4"/>
  <c r="B18" i="4"/>
  <c r="B10" i="4" l="1"/>
  <c r="D14" i="2"/>
  <c r="F14" i="2"/>
  <c r="D32" i="2"/>
  <c r="C52" i="2" s="1"/>
  <c r="D31" i="2"/>
  <c r="D30" i="2"/>
  <c r="D22" i="2"/>
  <c r="D21" i="2"/>
  <c r="D20" i="2"/>
  <c r="F71" i="1" l="1"/>
  <c r="F70" i="1"/>
  <c r="G20" i="2" l="1"/>
  <c r="H20" i="2"/>
  <c r="F30" i="2" s="1"/>
  <c r="C10" i="2" s="1"/>
  <c r="G21" i="2"/>
  <c r="H21" i="2"/>
  <c r="G22" i="2"/>
  <c r="H22" i="2"/>
  <c r="B23" i="2"/>
  <c r="C23" i="2"/>
  <c r="C25" i="2" s="1"/>
  <c r="B49" i="2" s="1"/>
  <c r="D23" i="2"/>
  <c r="E23" i="2"/>
  <c r="E25" i="2" s="1"/>
  <c r="F23" i="2"/>
  <c r="F25" i="2" s="1"/>
  <c r="B51" i="2" s="1"/>
  <c r="D33" i="2"/>
  <c r="D35" i="2" s="1"/>
  <c r="B42" i="2" s="1"/>
  <c r="C33" i="2"/>
  <c r="C35" i="2" s="1"/>
  <c r="C49" i="2" s="1"/>
  <c r="B33" i="2"/>
  <c r="B35" i="2" s="1"/>
  <c r="C48" i="2" s="1"/>
  <c r="C46" i="1"/>
  <c r="C22" i="1"/>
  <c r="B24" i="2" l="1"/>
  <c r="B50" i="2"/>
  <c r="C50" i="2"/>
  <c r="E50" i="2" s="1"/>
  <c r="C41" i="2"/>
  <c r="I20" i="2"/>
  <c r="I22" i="2"/>
  <c r="H23" i="2"/>
  <c r="H25" i="2" s="1"/>
  <c r="E31" i="2"/>
  <c r="G23" i="2"/>
  <c r="F31" i="2"/>
  <c r="I21" i="2"/>
  <c r="F10" i="2"/>
  <c r="E30" i="2"/>
  <c r="B10" i="2" s="1"/>
  <c r="E10" i="2" s="1"/>
  <c r="E32" i="2"/>
  <c r="F32" i="2"/>
  <c r="C32" i="1"/>
  <c r="B5" i="1"/>
  <c r="G24" i="2" l="1"/>
  <c r="D24" i="2"/>
  <c r="D25" i="2" s="1"/>
  <c r="C40" i="2" s="1"/>
  <c r="B25" i="2"/>
  <c r="B48" i="2" s="1"/>
  <c r="C17" i="1"/>
  <c r="I17" i="1"/>
  <c r="F50" i="2"/>
  <c r="C53" i="2"/>
  <c r="B53" i="2"/>
  <c r="B12" i="2"/>
  <c r="E12" i="2" s="1"/>
  <c r="B11" i="2"/>
  <c r="E11" i="2" s="1"/>
  <c r="C12" i="2"/>
  <c r="D12" i="2" s="1"/>
  <c r="G12" i="2" s="1"/>
  <c r="C11" i="2"/>
  <c r="F11" i="2" s="1"/>
  <c r="I23" i="2"/>
  <c r="G25" i="2"/>
  <c r="D10" i="2"/>
  <c r="G10" i="2" s="1"/>
  <c r="F33" i="2"/>
  <c r="F35" i="2" s="1"/>
  <c r="D49" i="2" s="1"/>
  <c r="E33" i="2"/>
  <c r="E35" i="2" s="1"/>
  <c r="B17" i="1"/>
  <c r="D48" i="2" l="1"/>
  <c r="G35" i="2"/>
  <c r="J37" i="2" s="1"/>
  <c r="I24" i="2"/>
  <c r="G14" i="2" s="1"/>
  <c r="E14" i="2"/>
  <c r="E49" i="2"/>
  <c r="F49" i="2" s="1"/>
  <c r="D53" i="2"/>
  <c r="E48" i="2"/>
  <c r="D11" i="2"/>
  <c r="G11" i="2" s="1"/>
  <c r="G13" i="2" s="1"/>
  <c r="G15" i="2" s="1"/>
  <c r="D44" i="2" s="1"/>
  <c r="E13" i="2"/>
  <c r="E15" i="2" s="1"/>
  <c r="F12" i="2"/>
  <c r="F13" i="2" s="1"/>
  <c r="F15" i="2" s="1"/>
  <c r="C13" i="2"/>
  <c r="C15" i="2" s="1"/>
  <c r="B43" i="2"/>
  <c r="I25" i="2" l="1"/>
  <c r="D13" i="2"/>
  <c r="D15" i="2" s="1"/>
  <c r="F48" i="2"/>
  <c r="E53" i="2"/>
  <c r="B13" i="2"/>
  <c r="B15" i="2" s="1"/>
  <c r="E14" i="4"/>
  <c r="C18" i="4"/>
  <c r="E30" i="4"/>
  <c r="F53" i="2" l="1"/>
  <c r="E58" i="3" s="1" a="1"/>
  <c r="E58" i="3" s="1"/>
  <c r="B19" i="4"/>
  <c r="C19" i="4" s="1"/>
  <c r="B20" i="4" l="1"/>
  <c r="C20" i="4" s="1"/>
  <c r="B21" i="4" l="1"/>
  <c r="C21" i="4" s="1"/>
  <c r="C22" i="4" l="1"/>
  <c r="F22" i="4" s="1"/>
  <c r="B23" i="4" l="1"/>
  <c r="C23" i="4" s="1"/>
  <c r="F23" i="4" s="1"/>
  <c r="B24" i="4" l="1"/>
  <c r="C24" i="4" s="1"/>
  <c r="F24" i="4" s="1"/>
  <c r="B25" i="4" l="1"/>
  <c r="C25" i="4" s="1"/>
  <c r="B26" i="4" l="1"/>
  <c r="C26" i="4" s="1"/>
  <c r="B27" i="4" l="1"/>
  <c r="C27" i="4" s="1"/>
  <c r="B28" i="4" l="1"/>
  <c r="C28" i="4" s="1"/>
  <c r="B29" i="4" l="1"/>
  <c r="C29" i="4" s="1"/>
  <c r="B14" i="4" l="1"/>
  <c r="C13" i="4" s="1"/>
  <c r="F3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<sst xmlns="http://schemas.openxmlformats.org/spreadsheetml/2006/main" count="550" uniqueCount="307">
  <si>
    <t>Overall Defect Rate</t>
  </si>
  <si>
    <t>Defect Count</t>
  </si>
  <si>
    <t xml:space="preserve">Testing Efficiency </t>
  </si>
  <si>
    <t>Defect Removal Efficiency</t>
  </si>
  <si>
    <t>Net Defect Trend</t>
  </si>
  <si>
    <t>Valid Defect Rate</t>
  </si>
  <si>
    <t>Defect First Time Resolution Rate (FTRR)</t>
  </si>
  <si>
    <t>UAT Test Execution Schedule Variance</t>
  </si>
  <si>
    <t>ARGO (JIRA)</t>
  </si>
  <si>
    <t>Function Points (Dev Hours / 67.5)</t>
  </si>
  <si>
    <t># of Function Points / # of Defects</t>
  </si>
  <si>
    <t># of Defects Open During Period / # of Closed Issues in Period</t>
  </si>
  <si>
    <t># of Defects Closed During Period / # of Closed Issues in Period</t>
  </si>
  <si>
    <t># of Function where Testing is Complete / Total # of Functions</t>
  </si>
  <si>
    <t>Client</t>
  </si>
  <si>
    <t>Green</t>
  </si>
  <si>
    <t>Yellow</t>
  </si>
  <si>
    <t>Red</t>
  </si>
  <si>
    <t>&gt; = 95%</t>
  </si>
  <si>
    <t>&gt; = 85%</t>
  </si>
  <si>
    <t>&lt; 85%</t>
  </si>
  <si>
    <t># of Defects Resolved / Total Defects</t>
  </si>
  <si>
    <t>Total Expected Defects Prior to Pilot = Defects Discovered to Date / Testing Percent Complete</t>
  </si>
  <si>
    <t>Percent of Total Defects = Total Expected Defects Before Pilot / Total Expected Defects</t>
  </si>
  <si>
    <t>&lt; 75%</t>
  </si>
  <si>
    <t>BEFORE PILOT</t>
  </si>
  <si>
    <t>AFTER PILOT</t>
  </si>
  <si>
    <t>FTRR = # of Defects Resolved First Time / Total # of Defects Resolved</t>
  </si>
  <si>
    <t>User Acceptance Testing (UAT) Pass Rate</t>
  </si>
  <si>
    <t>UAT Pass Rate = # of UAT Test Cases Passed / # of UAT Tests Cases Executed</t>
  </si>
  <si>
    <t>UAT Test Execution Schedule Variance = (# of UAT Test Cases Planned for Execution - # of UAT Test Cases Executed) / # of UAT Test Cases Executed</t>
  </si>
  <si>
    <t>Early Stage</t>
  </si>
  <si>
    <t>Middle Stage</t>
  </si>
  <si>
    <t>Late Stage</t>
  </si>
  <si>
    <t>&gt; 6.5 : 1</t>
  </si>
  <si>
    <t>&gt; = 85% &lt; 95%</t>
  </si>
  <si>
    <t>&lt; = 15%</t>
  </si>
  <si>
    <t>&gt; 15% AND &lt;= 25%</t>
  </si>
  <si>
    <t>&gt; 25%</t>
  </si>
  <si>
    <t>&gt; = 75% AND &lt; 85%</t>
  </si>
  <si>
    <t>&gt; 4.5 : 1 AND &lt;= 6.5</t>
  </si>
  <si>
    <t>&lt; 4.5 : 1</t>
  </si>
  <si>
    <t>&gt;= 80%</t>
  </si>
  <si>
    <t>&gt;= 70% AND &lt; 80%</t>
  </si>
  <si>
    <t>&lt; 70%</t>
  </si>
  <si>
    <t>&gt;= 1 AND &lt;= 5</t>
  </si>
  <si>
    <t>&gt; 5 AND &lt;= 10</t>
  </si>
  <si>
    <t>&gt; 10</t>
  </si>
  <si>
    <t>&gt;= 1 AND &lt;= 2</t>
  </si>
  <si>
    <t>&gt; 2 AND &lt; = 5</t>
  </si>
  <si>
    <t>&gt; 5</t>
  </si>
  <si>
    <t>&lt;= 1</t>
  </si>
  <si>
    <t>&gt; 1 AND &lt;= 2</t>
  </si>
  <si>
    <t>&gt; 2</t>
  </si>
  <si>
    <t>Overall Standard</t>
  </si>
  <si>
    <t>&gt;= 90%</t>
  </si>
  <si>
    <t>&gt;= 80% AND &lt; 90%</t>
  </si>
  <si>
    <t>&lt; 80%</t>
  </si>
  <si>
    <t>Defect Discovery Efficiency (Before) &amp; (After Pilot)</t>
  </si>
  <si>
    <t>Stakeholders</t>
  </si>
  <si>
    <t>Calculation</t>
  </si>
  <si>
    <t>BEFORE</t>
  </si>
  <si>
    <t>AFTER</t>
  </si>
  <si>
    <t>QUALITY METRICS</t>
  </si>
  <si>
    <t>BUDGET METRICS</t>
  </si>
  <si>
    <t>HOME</t>
  </si>
  <si>
    <t>Project Details</t>
  </si>
  <si>
    <t>Overall Expected Cost</t>
  </si>
  <si>
    <t>Line of Business</t>
  </si>
  <si>
    <t>$ Rate</t>
  </si>
  <si>
    <t>Agreement Signing Date</t>
  </si>
  <si>
    <t>PROJECT DETAILS</t>
  </si>
  <si>
    <t>CHANGE LOG</t>
  </si>
  <si>
    <t>Original Start Date</t>
  </si>
  <si>
    <t xml:space="preserve">Fixed </t>
  </si>
  <si>
    <t>Time &amp; Materials</t>
  </si>
  <si>
    <t>Maintenance</t>
  </si>
  <si>
    <t>Subtotal</t>
  </si>
  <si>
    <t>Grand Total</t>
  </si>
  <si>
    <t>Contingency Amount (10%)</t>
  </si>
  <si>
    <t>Budgeted Billable Hours</t>
  </si>
  <si>
    <t>Budgeted Non - Billable Hours</t>
  </si>
  <si>
    <t>Change Management Billable Hours</t>
  </si>
  <si>
    <t>Change Management Non - Billable Hours</t>
  </si>
  <si>
    <t>Revised Budget Billable Hours</t>
  </si>
  <si>
    <t>Revised Budget Non - Billable Hours</t>
  </si>
  <si>
    <t>Total Revised Budgeted Hours</t>
  </si>
  <si>
    <t>Approved</t>
  </si>
  <si>
    <t>Change</t>
  </si>
  <si>
    <t>Used</t>
  </si>
  <si>
    <t>Remaining</t>
  </si>
  <si>
    <t>Variance</t>
  </si>
  <si>
    <t>Forecast</t>
  </si>
  <si>
    <t>Budget</t>
  </si>
  <si>
    <t>Billable - Baseline Hours</t>
  </si>
  <si>
    <t>Category</t>
  </si>
  <si>
    <t>Estimated</t>
  </si>
  <si>
    <t>Actual</t>
  </si>
  <si>
    <t>ETC (Est. Time to Complete</t>
  </si>
  <si>
    <t>Total Forecasted</t>
  </si>
  <si>
    <t>Non - Billable - Baseline Hours</t>
  </si>
  <si>
    <t>Change Management Hours</t>
  </si>
  <si>
    <t>Total</t>
  </si>
  <si>
    <t>EV (Est. Variance)</t>
  </si>
  <si>
    <t>Actual Billable Hours</t>
  </si>
  <si>
    <t>Actual Non - Billable</t>
  </si>
  <si>
    <t>Actual Total Hours</t>
  </si>
  <si>
    <t>Est. Billable Hours to Complete</t>
  </si>
  <si>
    <t>Est. Non - Billable Hours to Complete</t>
  </si>
  <si>
    <t>Forecasted Billable Hours</t>
  </si>
  <si>
    <t>Forecasted Non -Billable Hours</t>
  </si>
  <si>
    <t>Total Hours Forecasted Hours</t>
  </si>
  <si>
    <t>Billable Difference: Forecasted vs. Revised Budget</t>
  </si>
  <si>
    <t>Non - Billable Difference: Forecasted vs. Revised Budget</t>
  </si>
  <si>
    <t>Total Difference: Forecasted vs. Revised Budget</t>
  </si>
  <si>
    <t>Forecasted</t>
  </si>
  <si>
    <t>Total Budgeted Hours</t>
  </si>
  <si>
    <t>Remaining Hours</t>
  </si>
  <si>
    <t>Estimation Chart Data Pull</t>
  </si>
  <si>
    <t>Completed</t>
  </si>
  <si>
    <t>Time &amp; Materials (Change Requests)</t>
  </si>
  <si>
    <t>Historical Defect Count</t>
  </si>
  <si>
    <t>Date Entered</t>
  </si>
  <si>
    <t>1st Day - Code Dropped Into Clients Environment</t>
  </si>
  <si>
    <t>Expected Completion Date of Project.</t>
  </si>
  <si>
    <t>Add Lines Each Week following first code drop through remaining project life.</t>
  </si>
  <si>
    <t>These date cells will utilize this formula "=IF(A53&lt;&gt;"",IF(B53="",NOW(),B53),"")"</t>
  </si>
  <si>
    <t>This lets me know how to formate my X-Axis for accuracy.</t>
  </si>
  <si>
    <t>Internal Project Team</t>
  </si>
  <si>
    <t>External Project Team</t>
  </si>
  <si>
    <t>Communciation Cadence</t>
  </si>
  <si>
    <t>Weekly Internal Calls Set Up</t>
  </si>
  <si>
    <t>Weekly External Calls Set Up</t>
  </si>
  <si>
    <t>Frequency</t>
  </si>
  <si>
    <t>Weekly</t>
  </si>
  <si>
    <t>Thomasville National Bank</t>
  </si>
  <si>
    <t>Expected Defects</t>
  </si>
  <si>
    <t>Non - Billable Change Management Hours</t>
  </si>
  <si>
    <t>Major Deliverables/Accomplishments</t>
  </si>
  <si>
    <t>Delivery of Statement of Work</t>
  </si>
  <si>
    <t>Statement of Work Signed &amp; Approved</t>
  </si>
  <si>
    <t>Project Kick-Off Call</t>
  </si>
  <si>
    <t xml:space="preserve">Disocvery Phase Initation </t>
  </si>
  <si>
    <t>Issue Tracker</t>
  </si>
  <si>
    <t xml:space="preserve">Closed Defects </t>
  </si>
  <si>
    <t xml:space="preserve">Closed Overall Items </t>
  </si>
  <si>
    <t xml:space="preserve">JIRA </t>
  </si>
  <si>
    <t>Contracted Hours</t>
  </si>
  <si>
    <t>Architecture Doc. Delivered</t>
  </si>
  <si>
    <t>Adaptation Phase Initation</t>
  </si>
  <si>
    <t>Deployment Phase</t>
  </si>
  <si>
    <t xml:space="preserve">Operational Transition </t>
  </si>
  <si>
    <t>UAT Code Drop</t>
  </si>
  <si>
    <t>Production Environment Installation</t>
  </si>
  <si>
    <t>Duration</t>
  </si>
  <si>
    <t>Actual - End</t>
  </si>
  <si>
    <t>Orginal - End</t>
  </si>
  <si>
    <t>Start</t>
  </si>
  <si>
    <t>Deployment Phase (Pilot)</t>
  </si>
  <si>
    <t>Projected Finish Date</t>
  </si>
  <si>
    <t>WEEKLY NOTES</t>
  </si>
  <si>
    <t>Total(s)</t>
  </si>
  <si>
    <t>Dates &amp; Duration - Inputs</t>
  </si>
  <si>
    <t>Topic:</t>
  </si>
  <si>
    <t>Details</t>
  </si>
  <si>
    <t>Owner</t>
  </si>
  <si>
    <t xml:space="preserve"> Update/Follow Up Date</t>
  </si>
  <si>
    <t>Code Drop - Release #1</t>
  </si>
  <si>
    <t>Code Drop - Release #1 is expected to drop by EOD x/xx/xx</t>
  </si>
  <si>
    <t>x/xx/xx</t>
  </si>
  <si>
    <t xml:space="preserve">Schedule Deviation </t>
  </si>
  <si>
    <t>Useful Resources</t>
  </si>
  <si>
    <t>JIRA</t>
  </si>
  <si>
    <t>Darius Crrutcher</t>
  </si>
  <si>
    <t>Contractual Hours</t>
  </si>
  <si>
    <t>Max</t>
  </si>
  <si>
    <t>Late Stage Hours</t>
  </si>
  <si>
    <t>Mid-Stage Hours</t>
  </si>
  <si>
    <t>Early Stage Hours</t>
  </si>
  <si>
    <t>Min</t>
  </si>
  <si>
    <t>Points</t>
  </si>
  <si>
    <t>Total Defects Created</t>
  </si>
  <si>
    <t>Defect Updated Information</t>
  </si>
  <si>
    <t>Defects Blocked</t>
  </si>
  <si>
    <t xml:space="preserve">Defects Open/In Progress  </t>
  </si>
  <si>
    <t>New</t>
  </si>
  <si>
    <t>In Development</t>
  </si>
  <si>
    <t>In QA</t>
  </si>
  <si>
    <t>Closed</t>
  </si>
  <si>
    <t>Hold On / Blocked</t>
  </si>
  <si>
    <t>Ready for Release</t>
  </si>
  <si>
    <t>Overall Issue Tracker</t>
  </si>
  <si>
    <t>CNR</t>
  </si>
  <si>
    <t>WAD</t>
  </si>
  <si>
    <t>Enhancement</t>
  </si>
  <si>
    <t>Defects</t>
  </si>
  <si>
    <t>Defect Break Down</t>
  </si>
  <si>
    <t>Client Release</t>
  </si>
  <si>
    <t>CR #</t>
  </si>
  <si>
    <t>Change Request Title</t>
  </si>
  <si>
    <t>Logged Date</t>
  </si>
  <si>
    <t>Status</t>
  </si>
  <si>
    <t>Dev Estimate</t>
  </si>
  <si>
    <t>Anticipated # of Defects</t>
  </si>
  <si>
    <t>Defect Fix</t>
  </si>
  <si>
    <t>QA</t>
  </si>
  <si>
    <t>PM</t>
  </si>
  <si>
    <t>Hourly Rate
($175.00)</t>
  </si>
  <si>
    <t>Total Cost</t>
  </si>
  <si>
    <t>CR Total
(Hours)</t>
  </si>
  <si>
    <t>Maintenance Hours</t>
  </si>
  <si>
    <t>Approval Date 
(If Applicable)</t>
  </si>
  <si>
    <t>Test 1</t>
  </si>
  <si>
    <t>Test 2</t>
  </si>
  <si>
    <t>Test 3</t>
  </si>
  <si>
    <t>Test 4</t>
  </si>
  <si>
    <t>Submitted</t>
  </si>
  <si>
    <t>Summary of Approved Hours &amp; Cost</t>
  </si>
  <si>
    <t>On - Hold</t>
  </si>
  <si>
    <t>Cancelled</t>
  </si>
  <si>
    <t>Code Complete</t>
  </si>
  <si>
    <t>Code Delivered</t>
  </si>
  <si>
    <t>Customer Tested</t>
  </si>
  <si>
    <t>CR Complete</t>
  </si>
  <si>
    <t>CR Status</t>
  </si>
  <si>
    <t>#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</si>
  <si>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</si>
  <si>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</si>
  <si>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</si>
  <si>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</si>
  <si>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</si>
  <si>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</si>
  <si>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</si>
  <si>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</si>
  <si>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</si>
  <si>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</si>
  <si>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</si>
  <si>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</si>
  <si>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</si>
  <si>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</si>
  <si>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</si>
  <si>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</si>
  <si>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</si>
  <si>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</si>
  <si>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</si>
  <si>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</si>
  <si>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</si>
  <si>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</si>
  <si>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</si>
  <si>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</si>
  <si>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</si>
  <si>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</si>
  <si>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</si>
  <si>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</si>
  <si>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</si>
  <si>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</si>
  <si>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</si>
  <si>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</si>
  <si>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</si>
  <si>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</si>
  <si>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</si>
  <si>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</si>
  <si>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</si>
  <si>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</si>
  <si>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</si>
  <si>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</si>
  <si>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</si>
  <si>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 xml:space="preserve">Hours Approved </t>
  </si>
  <si>
    <t>Associated Cost</t>
  </si>
  <si>
    <t>Code Drop - Release #2</t>
  </si>
  <si>
    <t>Code Drop - Release #3</t>
  </si>
  <si>
    <t>Code Drop - Release #4</t>
  </si>
  <si>
    <t>Code Drop - Release #5</t>
  </si>
  <si>
    <t>Code Drop - Release #6</t>
  </si>
  <si>
    <t>Code Drop - Release #7</t>
  </si>
  <si>
    <t>Code Drop - Release #8</t>
  </si>
  <si>
    <t>Code Drop - Release #9</t>
  </si>
  <si>
    <t>Code Drop - Release #10</t>
  </si>
  <si>
    <t>Code Drop - Release #11</t>
  </si>
  <si>
    <t>Code Drop - Release #2 is expected to drop by EOD x/xx/xx</t>
  </si>
  <si>
    <t>Code Drop - Release #3 is expected to drop by EOD x/xx/xx</t>
  </si>
  <si>
    <t>Change Request Break Down</t>
  </si>
  <si>
    <t>Business Estimate</t>
  </si>
  <si>
    <t>Input</t>
  </si>
  <si>
    <t>Defect Average</t>
  </si>
  <si>
    <t xml:space="preserve"> Implementation Project Workbook</t>
  </si>
  <si>
    <t>Teammate #1</t>
  </si>
  <si>
    <t>Teammate #2</t>
  </si>
  <si>
    <t>Teammate #3</t>
  </si>
  <si>
    <t>External Member #1</t>
  </si>
  <si>
    <t>External Member #2</t>
  </si>
  <si>
    <t>External Member #3</t>
  </si>
  <si>
    <t>External Member #4</t>
  </si>
  <si>
    <t>Apple Implementation</t>
  </si>
  <si>
    <t>Tells me the dimensions of the graph for timeframing.</t>
  </si>
  <si>
    <t xml:space="preserve"> Darius Crutcher</t>
  </si>
  <si>
    <t>Implementation Project Workbook</t>
  </si>
  <si>
    <t>Dev Hours (Timetracking Platform)</t>
  </si>
  <si>
    <t>Quality Metrics</t>
  </si>
  <si>
    <t>Budget Metrics</t>
  </si>
  <si>
    <t>(Timetracking Platform) - Inputs</t>
  </si>
  <si>
    <t>Timetracking Platform</t>
  </si>
  <si>
    <t>Internal</t>
  </si>
  <si>
    <t xml:space="preserve"> Weekly Notes:</t>
  </si>
  <si>
    <t>Change Request Log</t>
  </si>
  <si>
    <t>Weekly Updates / Notes:</t>
  </si>
  <si>
    <t>Environment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</si>
</sst>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[Color10]0.00%\▲;[Red]\(0.00\)%\▼"/>
  </numFmts>
  <fonts count="27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07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5" xfId="0" applyBorder="1"/>
    <xf numFmtId="0" fontId="0" fillId="4" borderId="7" xfId="0" applyFill="1" applyBorder="1"/>
    <xf numFmtId="0" fontId="0" fillId="0" borderId="11" xfId="0" applyBorder="1" applyAlignment="1">
      <alignment horizontal="center"/>
    </xf>
    <xf numFmtId="0" fontId="0" fillId="4" borderId="11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right"/>
    </xf>
    <xf numFmtId="2" fontId="0" fillId="5" borderId="6" xfId="0" applyNumberFormat="1" applyFill="1" applyBorder="1" applyAlignment="1">
      <alignment horizontal="right"/>
    </xf>
    <xf numFmtId="0" fontId="0" fillId="5" borderId="6" xfId="0" applyFill="1" applyBorder="1"/>
    <xf numFmtId="9" fontId="0" fillId="5" borderId="6" xfId="1" applyFont="1" applyFill="1" applyBorder="1"/>
    <xf numFmtId="0" fontId="0" fillId="6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4" borderId="8" xfId="0" applyFill="1" applyBorder="1"/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4" xfId="0" applyFill="1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3" fillId="4" borderId="0" xfId="0" applyFont="1" applyFill="1"/>
    <xf numFmtId="0" fontId="0" fillId="0" borderId="0" xfId="0" applyAlignment="1">
      <alignment wrapText="1"/>
    </xf>
    <xf numFmtId="0" fontId="0" fillId="4" borderId="7" xfId="0" applyFill="1" applyBorder="1" applyAlignment="1">
      <alignment wrapText="1"/>
    </xf>
    <xf numFmtId="0" fontId="0" fillId="5" borderId="8" xfId="0" applyFill="1" applyBorder="1" applyAlignment="1">
      <alignment horizontal="right" wrapText="1"/>
    </xf>
    <xf numFmtId="2" fontId="0" fillId="5" borderId="6" xfId="0" applyNumberFormat="1" applyFill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5" borderId="4" xfId="0" applyFill="1" applyBorder="1" applyAlignment="1">
      <alignment horizontal="right" wrapText="1"/>
    </xf>
    <xf numFmtId="0" fontId="0" fillId="5" borderId="10" xfId="0" applyFill="1" applyBorder="1" applyAlignment="1">
      <alignment horizontal="right" wrapText="1"/>
    </xf>
    <xf numFmtId="0" fontId="0" fillId="4" borderId="18" xfId="0" applyFill="1" applyBorder="1"/>
    <xf numFmtId="0" fontId="0" fillId="4" borderId="6" xfId="0" applyFill="1" applyBorder="1"/>
    <xf numFmtId="0" fontId="0" fillId="4" borderId="0" xfId="0" applyFill="1" applyAlignment="1">
      <alignment horizontal="center"/>
    </xf>
    <xf numFmtId="0" fontId="0" fillId="4" borderId="9" xfId="0" applyFill="1" applyBorder="1"/>
    <xf numFmtId="0" fontId="0" fillId="6" borderId="11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/>
    <xf numFmtId="0" fontId="0" fillId="4" borderId="7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0" fillId="8" borderId="11" xfId="0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9" borderId="2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9" borderId="22" xfId="0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3" fillId="0" borderId="22" xfId="0" applyFont="1" applyBorder="1"/>
    <xf numFmtId="0" fontId="7" fillId="16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top" wrapText="1"/>
    </xf>
    <xf numFmtId="0" fontId="9" fillId="0" borderId="22" xfId="0" applyFont="1" applyBorder="1"/>
    <xf numFmtId="0" fontId="7" fillId="16" borderId="8" xfId="0" applyFont="1" applyFill="1" applyBorder="1" applyAlignment="1">
      <alignment horizontal="center" vertical="top" wrapText="1"/>
    </xf>
    <xf numFmtId="0" fontId="0" fillId="19" borderId="13" xfId="0" applyFill="1" applyBorder="1"/>
    <xf numFmtId="0" fontId="0" fillId="19" borderId="14" xfId="0" applyFill="1" applyBorder="1"/>
    <xf numFmtId="0" fontId="0" fillId="19" borderId="4" xfId="0" applyFill="1" applyBorder="1"/>
    <xf numFmtId="0" fontId="0" fillId="19" borderId="10" xfId="0" applyFill="1" applyBorder="1"/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22" xfId="0" applyBorder="1"/>
    <xf numFmtId="0" fontId="7" fillId="16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24" xfId="0" applyBorder="1"/>
    <xf numFmtId="0" fontId="0" fillId="0" borderId="25" xfId="0" applyBorder="1"/>
    <xf numFmtId="0" fontId="7" fillId="16" borderId="26" xfId="0" applyFont="1" applyFill="1" applyBorder="1" applyAlignment="1">
      <alignment horizontal="center" vertical="center" wrapText="1"/>
    </xf>
    <xf numFmtId="0" fontId="7" fillId="16" borderId="27" xfId="0" applyFont="1" applyFill="1" applyBorder="1" applyAlignment="1">
      <alignment horizontal="center" vertical="center" wrapText="1"/>
    </xf>
    <xf numFmtId="3" fontId="0" fillId="4" borderId="1" xfId="2" applyNumberFormat="1" applyFont="1" applyFill="1" applyBorder="1"/>
    <xf numFmtId="3" fontId="0" fillId="0" borderId="1" xfId="2" applyNumberFormat="1" applyFont="1" applyBorder="1"/>
    <xf numFmtId="3" fontId="0" fillId="4" borderId="21" xfId="2" applyNumberFormat="1" applyFont="1" applyFill="1" applyBorder="1"/>
    <xf numFmtId="3" fontId="0" fillId="0" borderId="21" xfId="2" applyNumberFormat="1" applyFont="1" applyBorder="1"/>
    <xf numFmtId="0" fontId="7" fillId="0" borderId="2" xfId="0" applyFont="1" applyBorder="1" applyAlignment="1">
      <alignment horizontal="center"/>
    </xf>
    <xf numFmtId="3" fontId="0" fillId="4" borderId="16" xfId="2" applyNumberFormat="1" applyFont="1" applyFill="1" applyBorder="1"/>
    <xf numFmtId="3" fontId="0" fillId="4" borderId="28" xfId="2" applyNumberFormat="1" applyFont="1" applyFill="1" applyBorder="1"/>
    <xf numFmtId="3" fontId="0" fillId="4" borderId="23" xfId="2" applyNumberFormat="1" applyFont="1" applyFill="1" applyBorder="1"/>
    <xf numFmtId="3" fontId="0" fillId="0" borderId="17" xfId="2" applyNumberFormat="1" applyFont="1" applyBorder="1"/>
    <xf numFmtId="3" fontId="0" fillId="4" borderId="29" xfId="2" applyNumberFormat="1" applyFont="1" applyFill="1" applyBorder="1"/>
    <xf numFmtId="3" fontId="0" fillId="0" borderId="24" xfId="2" applyNumberFormat="1" applyFont="1" applyBorder="1"/>
    <xf numFmtId="3" fontId="0" fillId="4" borderId="25" xfId="2" applyNumberFormat="1" applyFont="1" applyFill="1" applyBorder="1"/>
    <xf numFmtId="0" fontId="7" fillId="12" borderId="2" xfId="0" applyFont="1" applyFill="1" applyBorder="1" applyAlignment="1">
      <alignment horizontal="center"/>
    </xf>
    <xf numFmtId="0" fontId="8" fillId="0" borderId="31" xfId="0" applyFont="1" applyBorder="1"/>
    <xf numFmtId="0" fontId="0" fillId="0" borderId="30" xfId="0" applyBorder="1"/>
    <xf numFmtId="0" fontId="8" fillId="0" borderId="30" xfId="0" applyFont="1" applyBorder="1"/>
    <xf numFmtId="0" fontId="0" fillId="0" borderId="29" xfId="0" applyBorder="1"/>
    <xf numFmtId="0" fontId="0" fillId="0" borderId="21" xfId="0" applyBorder="1"/>
    <xf numFmtId="0" fontId="0" fillId="4" borderId="32" xfId="0" applyFill="1" applyBorder="1"/>
    <xf numFmtId="0" fontId="0" fillId="0" borderId="31" xfId="0" applyBorder="1"/>
    <xf numFmtId="0" fontId="0" fillId="0" borderId="33" xfId="0" applyBorder="1"/>
    <xf numFmtId="0" fontId="3" fillId="3" borderId="34" xfId="0" applyFont="1" applyFill="1" applyBorder="1"/>
    <xf numFmtId="0" fontId="0" fillId="19" borderId="30" xfId="0" applyFill="1" applyBorder="1"/>
    <xf numFmtId="0" fontId="0" fillId="19" borderId="35" xfId="0" applyFill="1" applyBorder="1"/>
    <xf numFmtId="0" fontId="11" fillId="17" borderId="2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6" borderId="0" xfId="0" applyFill="1"/>
    <xf numFmtId="2" fontId="0" fillId="0" borderId="0" xfId="0" applyNumberFormat="1"/>
    <xf numFmtId="0" fontId="12" fillId="11" borderId="0" xfId="0" applyFont="1" applyFill="1" applyAlignment="1">
      <alignment horizontal="center" vertical="center"/>
    </xf>
    <xf numFmtId="0" fontId="3" fillId="22" borderId="2" xfId="0" applyFont="1" applyFill="1" applyBorder="1"/>
    <xf numFmtId="0" fontId="0" fillId="21" borderId="0" xfId="0" applyFill="1" applyAlignment="1">
      <alignment vertical="center" wrapText="1"/>
    </xf>
    <xf numFmtId="9" fontId="0" fillId="0" borderId="0" xfId="0" applyNumberFormat="1"/>
    <xf numFmtId="14" fontId="0" fillId="19" borderId="4" xfId="0" applyNumberFormat="1" applyFill="1" applyBorder="1" applyAlignment="1">
      <alignment horizontal="left"/>
    </xf>
    <xf numFmtId="14" fontId="0" fillId="19" borderId="10" xfId="0" applyNumberFormat="1" applyFill="1" applyBorder="1" applyAlignment="1">
      <alignment horizontal="left"/>
    </xf>
    <xf numFmtId="164" fontId="0" fillId="19" borderId="14" xfId="3" applyNumberFormat="1" applyFont="1" applyFill="1" applyBorder="1"/>
    <xf numFmtId="165" fontId="0" fillId="0" borderId="22" xfId="3" applyNumberFormat="1" applyFont="1" applyBorder="1"/>
    <xf numFmtId="0" fontId="0" fillId="5" borderId="14" xfId="0" applyFill="1" applyBorder="1" applyAlignment="1">
      <alignment horizontal="left" indent="1"/>
    </xf>
    <xf numFmtId="0" fontId="0" fillId="5" borderId="22" xfId="0" applyFill="1" applyBorder="1" applyAlignment="1">
      <alignment horizontal="left" indent="1"/>
    </xf>
    <xf numFmtId="0" fontId="0" fillId="19" borderId="0" xfId="0" applyFill="1"/>
    <xf numFmtId="0" fontId="0" fillId="19" borderId="18" xfId="0" applyFill="1" applyBorder="1"/>
    <xf numFmtId="0" fontId="0" fillId="19" borderId="6" xfId="0" applyFill="1" applyBorder="1"/>
    <xf numFmtId="0" fontId="3" fillId="12" borderId="8" xfId="0" applyFont="1" applyFill="1" applyBorder="1"/>
    <xf numFmtId="0" fontId="12" fillId="2" borderId="2" xfId="0" applyFont="1" applyFill="1" applyBorder="1"/>
    <xf numFmtId="0" fontId="3" fillId="13" borderId="8" xfId="0" applyFont="1" applyFill="1" applyBorder="1"/>
    <xf numFmtId="0" fontId="1" fillId="23" borderId="0" xfId="0" applyFont="1" applyFill="1" applyAlignment="1">
      <alignment horizontal="center"/>
    </xf>
    <xf numFmtId="0" fontId="3" fillId="25" borderId="2" xfId="0" applyFont="1" applyFill="1" applyBorder="1" applyAlignment="1">
      <alignment horizontal="center"/>
    </xf>
    <xf numFmtId="0" fontId="0" fillId="19" borderId="3" xfId="0" applyFill="1" applyBorder="1"/>
    <xf numFmtId="0" fontId="0" fillId="19" borderId="9" xfId="0" applyFill="1" applyBorder="1"/>
    <xf numFmtId="0" fontId="0" fillId="19" borderId="5" xfId="0" applyFill="1" applyBorder="1"/>
    <xf numFmtId="14" fontId="0" fillId="0" borderId="3" xfId="0" applyNumberFormat="1" applyBorder="1"/>
    <xf numFmtId="14" fontId="0" fillId="0" borderId="9" xfId="0" applyNumberFormat="1" applyBorder="1"/>
    <xf numFmtId="14" fontId="0" fillId="0" borderId="12" xfId="0" applyNumberFormat="1" applyBorder="1"/>
    <xf numFmtId="14" fontId="0" fillId="0" borderId="5" xfId="0" applyNumberFormat="1" applyBorder="1"/>
    <xf numFmtId="14" fontId="0" fillId="0" borderId="18" xfId="0" applyNumberFormat="1" applyBorder="1"/>
    <xf numFmtId="0" fontId="1" fillId="11" borderId="0" xfId="0" applyFont="1" applyFill="1"/>
    <xf numFmtId="0" fontId="11" fillId="17" borderId="2" xfId="0" applyFont="1" applyFill="1" applyBorder="1"/>
    <xf numFmtId="14" fontId="0" fillId="0" borderId="6" xfId="0" applyNumberFormat="1" applyBorder="1" applyAlignment="1">
      <alignment horizontal="left"/>
    </xf>
    <xf numFmtId="166" fontId="0" fillId="0" borderId="13" xfId="0" applyNumberFormat="1" applyBorder="1"/>
    <xf numFmtId="166" fontId="0" fillId="0" borderId="14" xfId="0" applyNumberFormat="1" applyBorder="1"/>
    <xf numFmtId="166" fontId="0" fillId="0" borderId="22" xfId="0" applyNumberFormat="1" applyBorder="1"/>
    <xf numFmtId="166" fontId="0" fillId="0" borderId="0" xfId="0" applyNumberFormat="1"/>
    <xf numFmtId="0" fontId="0" fillId="0" borderId="0" xfId="0" applyAlignment="1">
      <alignment horizontal="center" vertical="center" wrapText="1"/>
    </xf>
    <xf numFmtId="0" fontId="21" fillId="2" borderId="8" xfId="0" applyFont="1" applyFill="1" applyBorder="1"/>
    <xf numFmtId="0" fontId="5" fillId="2" borderId="8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166" fontId="9" fillId="0" borderId="0" xfId="0" applyNumberFormat="1" applyFont="1"/>
    <xf numFmtId="0" fontId="0" fillId="0" borderId="14" xfId="1" applyNumberFormat="1" applyFont="1" applyBorder="1" applyAlignment="1">
      <alignment wrapText="1"/>
    </xf>
    <xf numFmtId="14" fontId="0" fillId="19" borderId="4" xfId="0" applyNumberFormat="1" applyFill="1" applyBorder="1"/>
    <xf numFmtId="14" fontId="0" fillId="19" borderId="10" xfId="0" applyNumberFormat="1" applyFill="1" applyBorder="1"/>
    <xf numFmtId="14" fontId="0" fillId="19" borderId="6" xfId="0" applyNumberFormat="1" applyFill="1" applyBorder="1"/>
    <xf numFmtId="0" fontId="12" fillId="11" borderId="0" xfId="0" applyFont="1" applyFill="1" applyAlignment="1">
      <alignment horizontal="center" vertical="center" wrapText="1"/>
    </xf>
    <xf numFmtId="0" fontId="7" fillId="17" borderId="2" xfId="0" applyFont="1" applyFill="1" applyBorder="1"/>
    <xf numFmtId="0" fontId="0" fillId="0" borderId="2" xfId="0" applyBorder="1"/>
    <xf numFmtId="0" fontId="0" fillId="0" borderId="0" xfId="0" applyAlignment="1">
      <alignment horizontal="right"/>
    </xf>
    <xf numFmtId="9" fontId="0" fillId="0" borderId="0" xfId="1" applyFont="1"/>
    <xf numFmtId="0" fontId="7" fillId="16" borderId="3" xfId="0" applyFont="1" applyFill="1" applyBorder="1" applyAlignment="1">
      <alignment horizontal="center" vertic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14" fontId="15" fillId="0" borderId="1" xfId="0" applyNumberFormat="1" applyFont="1" applyBorder="1"/>
    <xf numFmtId="0" fontId="15" fillId="0" borderId="15" xfId="0" applyFont="1" applyBorder="1" applyAlignment="1">
      <alignment horizontal="center" vertical="center"/>
    </xf>
    <xf numFmtId="0" fontId="15" fillId="0" borderId="38" xfId="0" applyFont="1" applyBorder="1" applyAlignment="1">
      <alignment vertical="center" wrapText="1"/>
    </xf>
    <xf numFmtId="14" fontId="15" fillId="0" borderId="38" xfId="0" applyNumberFormat="1" applyFont="1" applyBorder="1" applyAlignment="1">
      <alignment horizontal="center" vertical="center"/>
    </xf>
    <xf numFmtId="0" fontId="15" fillId="0" borderId="36" xfId="0" applyFont="1" applyBorder="1"/>
    <xf numFmtId="0" fontId="15" fillId="0" borderId="37" xfId="0" applyFont="1" applyBorder="1"/>
    <xf numFmtId="0" fontId="15" fillId="0" borderId="23" xfId="0" applyFont="1" applyBorder="1" applyAlignment="1">
      <alignment wrapText="1"/>
    </xf>
    <xf numFmtId="0" fontId="15" fillId="0" borderId="23" xfId="0" applyFont="1" applyBorder="1"/>
    <xf numFmtId="0" fontId="0" fillId="4" borderId="41" xfId="0" applyFill="1" applyBorder="1"/>
    <xf numFmtId="0" fontId="0" fillId="4" borderId="42" xfId="0" applyFill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0" xfId="0" applyBorder="1"/>
    <xf numFmtId="0" fontId="0" fillId="0" borderId="26" xfId="0" applyBorder="1"/>
    <xf numFmtId="0" fontId="0" fillId="0" borderId="27" xfId="0" applyBorder="1"/>
    <xf numFmtId="0" fontId="0" fillId="0" borderId="46" xfId="0" applyBorder="1"/>
    <xf numFmtId="0" fontId="22" fillId="26" borderId="3" xfId="0" applyFont="1" applyFill="1" applyBorder="1" applyAlignment="1">
      <alignment horizontal="center" vertical="center" wrapText="1"/>
    </xf>
    <xf numFmtId="0" fontId="22" fillId="26" borderId="12" xfId="0" applyFont="1" applyFill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48" xfId="0" applyFont="1" applyBorder="1"/>
    <xf numFmtId="0" fontId="15" fillId="0" borderId="49" xfId="0" applyFont="1" applyBorder="1"/>
    <xf numFmtId="0" fontId="15" fillId="0" borderId="16" xfId="0" applyFont="1" applyBorder="1"/>
    <xf numFmtId="0" fontId="15" fillId="0" borderId="17" xfId="0" applyFont="1" applyBorder="1"/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24" fillId="11" borderId="2" xfId="4" applyFont="1" applyFill="1" applyBorder="1" applyAlignment="1">
      <alignment horizontal="center" vertical="center"/>
    </xf>
    <xf numFmtId="0" fontId="24" fillId="12" borderId="2" xfId="4" applyFont="1" applyFill="1" applyBorder="1" applyAlignment="1">
      <alignment horizontal="center" vertical="center"/>
    </xf>
    <xf numFmtId="0" fontId="24" fillId="6" borderId="18" xfId="4" applyFont="1" applyFill="1" applyBorder="1" applyAlignment="1">
      <alignment horizontal="center" vertical="center"/>
    </xf>
    <xf numFmtId="0" fontId="24" fillId="27" borderId="2" xfId="4" applyFont="1" applyFill="1" applyBorder="1" applyAlignment="1">
      <alignment horizontal="center" vertical="center"/>
    </xf>
    <xf numFmtId="0" fontId="24" fillId="14" borderId="2" xfId="4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39" xfId="0" applyFont="1" applyFill="1" applyBorder="1" applyAlignment="1">
      <alignment horizontal="center" vertical="center" wrapText="1"/>
    </xf>
    <xf numFmtId="44" fontId="15" fillId="0" borderId="1" xfId="3" applyFont="1" applyBorder="1" applyAlignment="1">
      <alignment horizontal="center" vertical="center"/>
    </xf>
    <xf numFmtId="0" fontId="15" fillId="0" borderId="0" xfId="0" applyFont="1"/>
    <xf numFmtId="0" fontId="15" fillId="0" borderId="51" xfId="0" applyFont="1" applyBorder="1"/>
    <xf numFmtId="44" fontId="15" fillId="0" borderId="52" xfId="3" applyFont="1" applyBorder="1"/>
    <xf numFmtId="44" fontId="15" fillId="0" borderId="30" xfId="3" applyFont="1" applyBorder="1"/>
    <xf numFmtId="44" fontId="15" fillId="0" borderId="35" xfId="3" applyFont="1" applyBorder="1"/>
    <xf numFmtId="0" fontId="15" fillId="0" borderId="40" xfId="0" applyFont="1" applyBorder="1"/>
    <xf numFmtId="0" fontId="15" fillId="0" borderId="8" xfId="0" applyFont="1" applyBorder="1"/>
    <xf numFmtId="164" fontId="15" fillId="0" borderId="6" xfId="3" applyNumberFormat="1" applyFont="1" applyBorder="1"/>
    <xf numFmtId="44" fontId="15" fillId="0" borderId="1" xfId="3" applyFont="1" applyBorder="1"/>
    <xf numFmtId="0" fontId="15" fillId="0" borderId="36" xfId="0" applyFont="1" applyBorder="1" applyAlignment="1">
      <alignment horizontal="center" vertical="center"/>
    </xf>
    <xf numFmtId="0" fontId="15" fillId="0" borderId="48" xfId="0" applyFont="1" applyBorder="1" applyAlignment="1">
      <alignment wrapText="1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50" xfId="0" applyFont="1" applyBorder="1"/>
    <xf numFmtId="0" fontId="15" fillId="0" borderId="25" xfId="0" applyFont="1" applyBorder="1" applyAlignment="1">
      <alignment horizontal="center"/>
    </xf>
    <xf numFmtId="2" fontId="15" fillId="0" borderId="1" xfId="0" applyNumberFormat="1" applyFont="1" applyBorder="1"/>
    <xf numFmtId="0" fontId="15" fillId="19" borderId="1" xfId="3" applyNumberFormat="1" applyFont="1" applyFill="1" applyBorder="1" applyAlignment="1">
      <alignment horizontal="center" vertical="center"/>
    </xf>
    <xf numFmtId="0" fontId="15" fillId="19" borderId="1" xfId="0" applyFont="1" applyFill="1" applyBorder="1"/>
    <xf numFmtId="0" fontId="15" fillId="19" borderId="1" xfId="3" applyNumberFormat="1" applyFont="1" applyFill="1" applyBorder="1"/>
    <xf numFmtId="0" fontId="15" fillId="19" borderId="1" xfId="0" applyFont="1" applyFill="1" applyBorder="1" applyAlignment="1">
      <alignment horizontal="center" vertical="center"/>
    </xf>
    <xf numFmtId="44" fontId="0" fillId="0" borderId="2" xfId="3" applyFont="1" applyBorder="1" applyAlignment="1">
      <alignment vertical="center"/>
    </xf>
    <xf numFmtId="0" fontId="0" fillId="0" borderId="2" xfId="0" applyBorder="1" applyAlignment="1">
      <alignment vertical="center"/>
    </xf>
    <xf numFmtId="0" fontId="7" fillId="13" borderId="24" xfId="0" applyFont="1" applyFill="1" applyBorder="1" applyAlignment="1">
      <alignment horizontal="center" vertical="center" wrapText="1"/>
    </xf>
    <xf numFmtId="0" fontId="3" fillId="31" borderId="2" xfId="0" applyFont="1" applyFill="1" applyBorder="1" applyAlignment="1">
      <alignment horizontal="center"/>
    </xf>
    <xf numFmtId="44" fontId="15" fillId="19" borderId="1" xfId="0" applyNumberFormat="1" applyFont="1" applyFill="1" applyBorder="1"/>
    <xf numFmtId="0" fontId="15" fillId="19" borderId="24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14" fontId="15" fillId="0" borderId="24" xfId="0" applyNumberFormat="1" applyFont="1" applyBorder="1" applyAlignment="1">
      <alignment horizontal="center" vertical="center"/>
    </xf>
    <xf numFmtId="44" fontId="15" fillId="0" borderId="24" xfId="3" applyFont="1" applyBorder="1" applyAlignment="1">
      <alignment horizontal="center" vertical="center"/>
    </xf>
    <xf numFmtId="0" fontId="15" fillId="19" borderId="24" xfId="3" applyNumberFormat="1" applyFont="1" applyFill="1" applyBorder="1" applyAlignment="1">
      <alignment horizontal="center" vertical="center"/>
    </xf>
    <xf numFmtId="0" fontId="23" fillId="13" borderId="40" xfId="0" applyFont="1" applyFill="1" applyBorder="1" applyAlignment="1">
      <alignment horizontal="center" vertical="center" wrapText="1"/>
    </xf>
    <xf numFmtId="0" fontId="23" fillId="13" borderId="26" xfId="0" applyFont="1" applyFill="1" applyBorder="1" applyAlignment="1">
      <alignment horizontal="center" vertical="center" wrapText="1"/>
    </xf>
    <xf numFmtId="0" fontId="23" fillId="13" borderId="27" xfId="0" applyFont="1" applyFill="1" applyBorder="1" applyAlignment="1">
      <alignment horizontal="center" vertical="center" wrapText="1"/>
    </xf>
    <xf numFmtId="0" fontId="15" fillId="19" borderId="23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14" fontId="15" fillId="0" borderId="23" xfId="0" applyNumberFormat="1" applyFont="1" applyBorder="1" applyAlignment="1">
      <alignment horizontal="center" vertical="center"/>
    </xf>
    <xf numFmtId="44" fontId="15" fillId="0" borderId="23" xfId="3" applyFont="1" applyBorder="1" applyAlignment="1">
      <alignment horizontal="center" vertical="center"/>
    </xf>
    <xf numFmtId="0" fontId="15" fillId="19" borderId="23" xfId="3" applyNumberFormat="1" applyFont="1" applyFill="1" applyBorder="1" applyAlignment="1">
      <alignment horizontal="center" vertical="center"/>
    </xf>
    <xf numFmtId="0" fontId="3" fillId="0" borderId="34" xfId="0" applyFont="1" applyBorder="1" applyAlignment="1">
      <alignment horizontal="right" vertical="center" wrapText="1"/>
    </xf>
    <xf numFmtId="0" fontId="3" fillId="0" borderId="30" xfId="0" applyFont="1" applyBorder="1" applyAlignment="1">
      <alignment horizontal="right" vertical="center" wrapText="1"/>
    </xf>
    <xf numFmtId="0" fontId="3" fillId="0" borderId="35" xfId="0" applyFont="1" applyBorder="1" applyAlignment="1">
      <alignment horizontal="right" vertical="center" wrapText="1"/>
    </xf>
    <xf numFmtId="0" fontId="15" fillId="19" borderId="1" xfId="0" applyFont="1" applyFill="1" applyBorder="1" applyAlignment="1">
      <alignment horizontal="center"/>
    </xf>
    <xf numFmtId="0" fontId="15" fillId="19" borderId="50" xfId="0" applyFont="1" applyFill="1" applyBorder="1" applyAlignment="1">
      <alignment vertical="top"/>
    </xf>
    <xf numFmtId="0" fontId="15" fillId="19" borderId="36" xfId="0" applyFont="1" applyFill="1" applyBorder="1" applyAlignment="1">
      <alignment vertical="top"/>
    </xf>
    <xf numFmtId="0" fontId="15" fillId="19" borderId="37" xfId="0" applyFont="1" applyFill="1" applyBorder="1" applyAlignment="1">
      <alignment vertical="top"/>
    </xf>
    <xf numFmtId="0" fontId="15" fillId="19" borderId="25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right" indent="1"/>
    </xf>
    <xf numFmtId="0" fontId="0" fillId="5" borderId="5" xfId="0" applyFill="1" applyBorder="1" applyAlignment="1">
      <alignment horizontal="right" indent="1"/>
    </xf>
    <xf numFmtId="0" fontId="0" fillId="5" borderId="3" xfId="0" applyFill="1" applyBorder="1" applyAlignment="1">
      <alignment horizontal="right" indent="1"/>
    </xf>
    <xf numFmtId="14" fontId="0" fillId="0" borderId="0" xfId="0" applyNumberFormat="1" applyAlignment="1">
      <alignment wrapText="1"/>
    </xf>
    <xf numFmtId="0" fontId="3" fillId="3" borderId="13" xfId="0" applyFont="1" applyFill="1" applyBorder="1"/>
    <xf numFmtId="0" fontId="0" fillId="0" borderId="34" xfId="0" applyBorder="1"/>
    <xf numFmtId="0" fontId="0" fillId="0" borderId="35" xfId="0" applyBorder="1"/>
    <xf numFmtId="0" fontId="0" fillId="19" borderId="32" xfId="0" applyFill="1" applyBorder="1"/>
    <xf numFmtId="0" fontId="0" fillId="19" borderId="53" xfId="0" applyFill="1" applyBorder="1" applyAlignment="1">
      <alignment wrapText="1"/>
    </xf>
    <xf numFmtId="0" fontId="0" fillId="19" borderId="31" xfId="0" applyFill="1" applyBorder="1"/>
    <xf numFmtId="0" fontId="0" fillId="19" borderId="54" xfId="0" applyFill="1" applyBorder="1" applyAlignment="1">
      <alignment wrapText="1"/>
    </xf>
    <xf numFmtId="0" fontId="0" fillId="19" borderId="33" xfId="0" applyFill="1" applyBorder="1"/>
    <xf numFmtId="0" fontId="0" fillId="19" borderId="55" xfId="0" applyFill="1" applyBorder="1" applyAlignment="1">
      <alignment wrapText="1"/>
    </xf>
    <xf numFmtId="14" fontId="0" fillId="6" borderId="0" xfId="0" applyNumberFormat="1" applyFill="1" applyAlignment="1">
      <alignment vertical="center"/>
    </xf>
    <xf numFmtId="0" fontId="0" fillId="6" borderId="0" xfId="0" applyFill="1" applyAlignment="1">
      <alignment vertical="center"/>
    </xf>
    <xf numFmtId="14" fontId="0" fillId="21" borderId="0" xfId="0" applyNumberFormat="1" applyFill="1" applyAlignment="1">
      <alignment vertical="center"/>
    </xf>
    <xf numFmtId="0" fontId="0" fillId="21" borderId="0" xfId="0" applyFill="1" applyAlignment="1">
      <alignment vertical="center"/>
    </xf>
    <xf numFmtId="0" fontId="26" fillId="20" borderId="18" xfId="4" applyFont="1" applyFill="1" applyBorder="1" applyAlignment="1">
      <alignment horizontal="center" vertical="center"/>
    </xf>
    <xf numFmtId="0" fontId="0" fillId="0" borderId="18" xfId="0" applyBorder="1"/>
    <xf numFmtId="9" fontId="0" fillId="0" borderId="10" xfId="0" applyNumberFormat="1" applyBorder="1"/>
    <xf numFmtId="9" fontId="0" fillId="0" borderId="10" xfId="1" applyFont="1" applyBorder="1"/>
    <xf numFmtId="0" fontId="0" fillId="0" borderId="6" xfId="0" applyBorder="1"/>
    <xf numFmtId="0" fontId="0" fillId="26" borderId="7" xfId="0" applyFill="1" applyBorder="1" applyAlignment="1">
      <alignment horizontal="center" vertical="center"/>
    </xf>
    <xf numFmtId="0" fontId="0" fillId="26" borderId="11" xfId="0" applyFill="1" applyBorder="1" applyAlignment="1">
      <alignment horizontal="center" vertical="center" wrapText="1"/>
    </xf>
    <xf numFmtId="0" fontId="0" fillId="26" borderId="8" xfId="0" applyFill="1" applyBorder="1" applyAlignment="1">
      <alignment horizontal="center" vertical="center"/>
    </xf>
    <xf numFmtId="0" fontId="17" fillId="0" borderId="13" xfId="4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17" fillId="0" borderId="13" xfId="4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wrapText="1"/>
    </xf>
    <xf numFmtId="0" fontId="3" fillId="12" borderId="7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wrapText="1"/>
    </xf>
    <xf numFmtId="0" fontId="3" fillId="15" borderId="2" xfId="0" applyFont="1" applyFill="1" applyBorder="1" applyAlignment="1">
      <alignment horizontal="center"/>
    </xf>
    <xf numFmtId="2" fontId="0" fillId="5" borderId="24" xfId="0" applyNumberFormat="1" applyFill="1" applyBorder="1" applyAlignment="1">
      <alignment horizontal="right"/>
    </xf>
    <xf numFmtId="9" fontId="0" fillId="5" borderId="29" xfId="1" applyFont="1" applyFill="1" applyBorder="1" applyAlignment="1">
      <alignment horizontal="right"/>
    </xf>
    <xf numFmtId="9" fontId="0" fillId="5" borderId="24" xfId="1" applyFont="1" applyFill="1" applyBorder="1" applyAlignment="1">
      <alignment horizontal="right"/>
    </xf>
    <xf numFmtId="0" fontId="3" fillId="15" borderId="7" xfId="0" applyFont="1" applyFill="1" applyBorder="1" applyAlignment="1">
      <alignment horizontal="center"/>
    </xf>
    <xf numFmtId="0" fontId="0" fillId="5" borderId="29" xfId="0" applyFill="1" applyBorder="1" applyAlignment="1">
      <alignment horizontal="right"/>
    </xf>
    <xf numFmtId="0" fontId="18" fillId="28" borderId="3" xfId="0" applyFont="1" applyFill="1" applyBorder="1" applyAlignment="1">
      <alignment horizontal="center" vertical="center"/>
    </xf>
    <xf numFmtId="0" fontId="18" fillId="28" borderId="12" xfId="0" applyFont="1" applyFill="1" applyBorder="1" applyAlignment="1">
      <alignment horizontal="center" vertical="center"/>
    </xf>
    <xf numFmtId="0" fontId="18" fillId="28" borderId="4" xfId="0" applyFont="1" applyFill="1" applyBorder="1" applyAlignment="1">
      <alignment horizontal="center" vertical="center"/>
    </xf>
    <xf numFmtId="0" fontId="18" fillId="28" borderId="5" xfId="0" applyFont="1" applyFill="1" applyBorder="1" applyAlignment="1">
      <alignment horizontal="center" vertical="center"/>
    </xf>
    <xf numFmtId="0" fontId="18" fillId="28" borderId="18" xfId="0" applyFont="1" applyFill="1" applyBorder="1" applyAlignment="1">
      <alignment horizontal="center" vertical="center"/>
    </xf>
    <xf numFmtId="0" fontId="18" fillId="28" borderId="6" xfId="0" applyFont="1" applyFill="1" applyBorder="1" applyAlignment="1">
      <alignment horizontal="center" vertical="center"/>
    </xf>
    <xf numFmtId="0" fontId="13" fillId="17" borderId="3" xfId="0" applyFont="1" applyFill="1" applyBorder="1" applyAlignment="1">
      <alignment horizontal="center" vertical="center"/>
    </xf>
    <xf numFmtId="0" fontId="13" fillId="17" borderId="12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/>
    </xf>
    <xf numFmtId="0" fontId="13" fillId="12" borderId="8" xfId="0" applyFont="1" applyFill="1" applyBorder="1" applyAlignment="1">
      <alignment horizontal="center"/>
    </xf>
    <xf numFmtId="0" fontId="18" fillId="30" borderId="3" xfId="0" applyFont="1" applyFill="1" applyBorder="1" applyAlignment="1">
      <alignment horizontal="center" vertical="center"/>
    </xf>
    <xf numFmtId="0" fontId="18" fillId="30" borderId="12" xfId="0" applyFont="1" applyFill="1" applyBorder="1" applyAlignment="1">
      <alignment horizontal="center" vertical="center"/>
    </xf>
    <xf numFmtId="0" fontId="18" fillId="30" borderId="4" xfId="0" applyFont="1" applyFill="1" applyBorder="1" applyAlignment="1">
      <alignment horizontal="center" vertical="center"/>
    </xf>
    <xf numFmtId="0" fontId="18" fillId="30" borderId="5" xfId="0" applyFont="1" applyFill="1" applyBorder="1" applyAlignment="1">
      <alignment horizontal="center" vertical="center"/>
    </xf>
    <xf numFmtId="0" fontId="18" fillId="30" borderId="18" xfId="0" applyFont="1" applyFill="1" applyBorder="1" applyAlignment="1">
      <alignment horizontal="center" vertical="center"/>
    </xf>
    <xf numFmtId="0" fontId="18" fillId="30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14" fillId="24" borderId="7" xfId="0" applyFont="1" applyFill="1" applyBorder="1" applyAlignment="1">
      <alignment horizontal="center"/>
    </xf>
    <xf numFmtId="0" fontId="14" fillId="24" borderId="8" xfId="0" applyFont="1" applyFill="1" applyBorder="1" applyAlignment="1">
      <alignment horizontal="center"/>
    </xf>
    <xf numFmtId="0" fontId="19" fillId="14" borderId="3" xfId="0" applyFont="1" applyFill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4" xfId="0" applyFont="1" applyFill="1" applyBorder="1" applyAlignment="1">
      <alignment horizontal="center" vertical="center"/>
    </xf>
    <xf numFmtId="0" fontId="19" fillId="14" borderId="5" xfId="0" applyFont="1" applyFill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0" fillId="6" borderId="0" xfId="0" applyFill="1" applyAlignment="1">
      <alignment horizontal="center" vertical="top" wrapText="1"/>
    </xf>
    <xf numFmtId="0" fontId="20" fillId="28" borderId="5" xfId="0" applyFont="1" applyFill="1" applyBorder="1" applyAlignment="1">
      <alignment horizontal="center" vertical="center"/>
    </xf>
    <xf numFmtId="0" fontId="20" fillId="28" borderId="18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17" borderId="7" xfId="0" applyFont="1" applyFill="1" applyBorder="1" applyAlignment="1">
      <alignment horizontal="center"/>
    </xf>
    <xf numFmtId="0" fontId="11" fillId="17" borderId="11" xfId="0" applyFont="1" applyFill="1" applyBorder="1" applyAlignment="1">
      <alignment horizontal="center"/>
    </xf>
    <xf numFmtId="0" fontId="11" fillId="17" borderId="8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17" borderId="12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 vertical="center"/>
    </xf>
    <xf numFmtId="0" fontId="10" fillId="18" borderId="22" xfId="0" applyFont="1" applyFill="1" applyBorder="1" applyAlignment="1">
      <alignment horizontal="center" vertical="center"/>
    </xf>
    <xf numFmtId="0" fontId="10" fillId="18" borderId="14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/>
    </xf>
    <xf numFmtId="0" fontId="11" fillId="15" borderId="11" xfId="0" applyFont="1" applyFill="1" applyBorder="1" applyAlignment="1">
      <alignment horizontal="center"/>
    </xf>
    <xf numFmtId="0" fontId="11" fillId="15" borderId="8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center" vertical="center"/>
    </xf>
    <xf numFmtId="0" fontId="11" fillId="15" borderId="11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19" fillId="12" borderId="12" xfId="0" applyFont="1" applyFill="1" applyBorder="1" applyAlignment="1">
      <alignment horizontal="center" vertical="center"/>
    </xf>
    <xf numFmtId="0" fontId="19" fillId="12" borderId="4" xfId="0" applyFont="1" applyFill="1" applyBorder="1" applyAlignment="1">
      <alignment horizontal="center" vertical="center"/>
    </xf>
    <xf numFmtId="0" fontId="19" fillId="12" borderId="5" xfId="0" applyFont="1" applyFill="1" applyBorder="1" applyAlignment="1">
      <alignment horizontal="center" vertical="center"/>
    </xf>
    <xf numFmtId="0" fontId="19" fillId="12" borderId="18" xfId="0" applyFont="1" applyFill="1" applyBorder="1" applyAlignment="1">
      <alignment horizontal="center" vertical="center"/>
    </xf>
    <xf numFmtId="0" fontId="19" fillId="12" borderId="6" xfId="0" applyFont="1" applyFill="1" applyBorder="1" applyAlignment="1">
      <alignment horizontal="center" vertical="center"/>
    </xf>
    <xf numFmtId="0" fontId="16" fillId="28" borderId="3" xfId="0" applyFont="1" applyFill="1" applyBorder="1" applyAlignment="1">
      <alignment horizontal="center" vertical="center"/>
    </xf>
    <xf numFmtId="0" fontId="16" fillId="28" borderId="12" xfId="0" applyFont="1" applyFill="1" applyBorder="1" applyAlignment="1">
      <alignment horizontal="center" vertical="center"/>
    </xf>
    <xf numFmtId="0" fontId="16" fillId="28" borderId="4" xfId="0" applyFont="1" applyFill="1" applyBorder="1" applyAlignment="1">
      <alignment horizontal="center" vertical="center"/>
    </xf>
    <xf numFmtId="0" fontId="16" fillId="28" borderId="5" xfId="0" applyFont="1" applyFill="1" applyBorder="1" applyAlignment="1">
      <alignment horizontal="center" vertical="center"/>
    </xf>
    <xf numFmtId="0" fontId="16" fillId="28" borderId="18" xfId="0" applyFont="1" applyFill="1" applyBorder="1" applyAlignment="1">
      <alignment horizontal="center" vertical="center"/>
    </xf>
    <xf numFmtId="0" fontId="16" fillId="28" borderId="6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/>
    </xf>
    <xf numFmtId="0" fontId="3" fillId="17" borderId="8" xfId="0" applyFont="1" applyFill="1" applyBorder="1" applyAlignment="1">
      <alignment horizontal="center"/>
    </xf>
    <xf numFmtId="0" fontId="3" fillId="31" borderId="7" xfId="0" applyFont="1" applyFill="1" applyBorder="1" applyAlignment="1">
      <alignment horizontal="center"/>
    </xf>
    <xf numFmtId="0" fontId="3" fillId="31" borderId="8" xfId="0" applyFont="1" applyFill="1" applyBorder="1" applyAlignment="1">
      <alignment horizontal="center"/>
    </xf>
    <xf numFmtId="0" fontId="23" fillId="13" borderId="34" xfId="0" applyFont="1" applyFill="1" applyBorder="1" applyAlignment="1">
      <alignment horizontal="center" vertical="center" wrapText="1"/>
    </xf>
    <xf numFmtId="0" fontId="23" fillId="13" borderId="35" xfId="0" applyFont="1" applyFill="1" applyBorder="1" applyAlignment="1">
      <alignment horizontal="center" vertical="center" wrapText="1"/>
    </xf>
    <xf numFmtId="0" fontId="23" fillId="13" borderId="3" xfId="0" applyFont="1" applyFill="1" applyBorder="1" applyAlignment="1">
      <alignment horizontal="center" vertical="center" wrapText="1"/>
    </xf>
    <xf numFmtId="0" fontId="23" fillId="13" borderId="4" xfId="0" applyFont="1" applyFill="1" applyBorder="1" applyAlignment="1">
      <alignment horizontal="center" vertical="center" wrapText="1"/>
    </xf>
    <xf numFmtId="0" fontId="23" fillId="13" borderId="5" xfId="0" applyFont="1" applyFill="1" applyBorder="1" applyAlignment="1">
      <alignment horizontal="center" vertical="center" wrapText="1"/>
    </xf>
    <xf numFmtId="0" fontId="23" fillId="13" borderId="6" xfId="0" applyFont="1" applyFill="1" applyBorder="1" applyAlignment="1">
      <alignment horizontal="center" vertical="center" wrapText="1"/>
    </xf>
    <xf numFmtId="0" fontId="1" fillId="29" borderId="3" xfId="0" applyFont="1" applyFill="1" applyBorder="1" applyAlignment="1">
      <alignment horizontal="center" vertical="center" wrapText="1"/>
    </xf>
    <xf numFmtId="0" fontId="1" fillId="29" borderId="12" xfId="0" applyFont="1" applyFill="1" applyBorder="1" applyAlignment="1">
      <alignment horizontal="center" vertical="center" wrapText="1"/>
    </xf>
    <xf numFmtId="0" fontId="1" fillId="29" borderId="4" xfId="0" applyFont="1" applyFill="1" applyBorder="1" applyAlignment="1">
      <alignment horizontal="center" vertical="center" wrapText="1"/>
    </xf>
    <xf numFmtId="0" fontId="1" fillId="29" borderId="5" xfId="0" applyFont="1" applyFill="1" applyBorder="1" applyAlignment="1">
      <alignment horizontal="center" vertical="center" wrapText="1"/>
    </xf>
    <xf numFmtId="0" fontId="1" fillId="29" borderId="18" xfId="0" applyFont="1" applyFill="1" applyBorder="1" applyAlignment="1">
      <alignment horizontal="center" vertical="center" wrapText="1"/>
    </xf>
    <xf numFmtId="0" fontId="1" fillId="29" borderId="10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/>
    </xf>
  </cellXfs>
  <cellStyles count="5">
    <cellStyle name="Comma" xfId="2" builtinId="3"/>
    <cellStyle name="Currency" xfId="3" builtinId="4"/>
    <cellStyle name="Hyperlink" xfId="4" builtinId="8"/>
    <cellStyle name="Normal" xfId="0" builtinId="0"/>
    <cellStyle name="Percent" xfId="1" builtinId="5"/>
  </cellStyles>
  <dxfs count="57">
    <dxf>
      <font>
        <color theme="2"/>
      </font>
      <fill>
        <patternFill>
          <bgColor theme="4" tint="-0.24994659260841701"/>
        </patternFill>
      </fill>
    </dxf>
    <dxf>
      <font>
        <color auto="1"/>
      </font>
      <fill>
        <patternFill>
          <bgColor theme="5"/>
        </patternFill>
      </fill>
    </dxf>
    <dxf>
      <font>
        <color theme="2"/>
      </font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theme="8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2"/>
      </font>
      <fill>
        <patternFill>
          <fgColor auto="1"/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ont>
        <color theme="2"/>
      </font>
      <fill>
        <patternFill>
          <bgColor theme="4" tint="-0.24994659260841701"/>
        </patternFill>
      </fill>
    </dxf>
    <dxf>
      <font>
        <color auto="1"/>
      </font>
      <fill>
        <patternFill>
          <bgColor theme="5"/>
        </patternFill>
      </fill>
    </dxf>
    <dxf>
      <font>
        <color theme="2"/>
      </font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theme="8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2"/>
      </font>
      <fill>
        <patternFill>
          <fgColor auto="1"/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theme="2"/>
      </font>
      <fill>
        <patternFill>
          <fgColor auto="1"/>
          <bgColor theme="1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2"/>
      </font>
      <fill>
        <patternFill>
          <bgColor theme="8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7030A0"/>
        </patternFill>
      </fill>
    </dxf>
    <dxf>
      <font>
        <color auto="1"/>
      </font>
      <fill>
        <patternFill>
          <bgColor theme="5"/>
        </patternFill>
      </fill>
    </dxf>
    <dxf>
      <font>
        <color theme="2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theme="2"/>
      </font>
      <fill>
        <patternFill>
          <fgColor auto="1"/>
          <bgColor theme="1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2"/>
      </font>
      <fill>
        <patternFill>
          <bgColor theme="8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7030A0"/>
        </patternFill>
      </fill>
    </dxf>
    <dxf>
      <font>
        <color auto="1"/>
      </font>
      <fill>
        <patternFill>
          <bgColor theme="5"/>
        </patternFill>
      </fill>
    </dxf>
    <dxf>
      <font>
        <color theme="2"/>
      </font>
      <fill>
        <patternFill>
          <bgColor theme="4" tint="-0.24994659260841701"/>
        </patternFill>
      </fill>
    </dxf>
    <dxf>
      <font>
        <color theme="2"/>
      </font>
      <fill>
        <patternFill>
          <bgColor theme="4" tint="-0.24994659260841701"/>
        </patternFill>
      </fill>
    </dxf>
    <dxf>
      <font>
        <color auto="1"/>
      </font>
      <fill>
        <patternFill>
          <bgColor theme="5"/>
        </patternFill>
      </fill>
    </dxf>
    <dxf>
      <font>
        <color theme="2"/>
      </font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theme="8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2"/>
      </font>
      <fill>
        <patternFill>
          <fgColor auto="1"/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Project Estimations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'Budget Metrics'!$A$40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Metrics'!$B$40:$D$40</c:f>
              <c:numCache>
                <c:formatCode>#,##0</c:formatCode>
                <c:ptCount val="3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3-4244-A21B-F376C943AFE9}"/>
            </c:ext>
          </c:extLst>
        </c:ser>
        <c:ser>
          <c:idx val="1"/>
          <c:order val="1"/>
          <c:tx>
            <c:strRef>
              <c:f>'Budget Metrics'!$A$41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Metrics'!$B$41:$D$41</c:f>
              <c:numCache>
                <c:formatCode>#,##0</c:formatCode>
                <c:ptCount val="3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53-4244-A21B-F376C943AFE9}"/>
            </c:ext>
          </c:extLst>
        </c:ser>
        <c:ser>
          <c:idx val="2"/>
          <c:order val="2"/>
          <c:tx>
            <c:strRef>
              <c:f>'Budget Metrics'!$A$42</c:f>
              <c:strCache>
                <c:ptCount val="1"/>
                <c:pt idx="0">
                  <c:v>Used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Metrics'!$B$42:$D$42</c:f>
              <c:numCache>
                <c:formatCode>#,##0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53-4244-A21B-F376C943AFE9}"/>
            </c:ext>
          </c:extLst>
        </c:ser>
        <c:ser>
          <c:idx val="3"/>
          <c:order val="3"/>
          <c:tx>
            <c:strRef>
              <c:f>'Budget Metrics'!$A$43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Metrics'!$B$43:$D$43</c:f>
              <c:numCache>
                <c:formatCode>#,##0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53-4244-A21B-F376C943AFE9}"/>
            </c:ext>
          </c:extLst>
        </c:ser>
        <c:ser>
          <c:idx val="4"/>
          <c:order val="4"/>
          <c:tx>
            <c:strRef>
              <c:f>'Budget Metrics'!$A$44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Metrics'!$B$44:$D$44</c:f>
              <c:numCache>
                <c:formatCode>#,##0</c:formatCode>
                <c:ptCount val="3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53-4244-A21B-F376C943A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4865887"/>
        <c:axId val="1822603487"/>
      </c:barChart>
      <c:catAx>
        <c:axId val="107486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603487"/>
        <c:crosses val="autoZero"/>
        <c:auto val="1"/>
        <c:lblAlgn val="ctr"/>
        <c:lblOffset val="100"/>
        <c:noMultiLvlLbl val="0"/>
      </c:catAx>
      <c:valAx>
        <c:axId val="182260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6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Net</a:t>
            </a:r>
            <a:r>
              <a:rPr lang="en-US" sz="1800" b="1" baseline="0">
                <a:solidFill>
                  <a:sysClr val="windowText" lastClr="000000"/>
                </a:solidFill>
              </a:rPr>
              <a:t> Defect Trend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2672158061870902"/>
          <c:y val="1.1785908184190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69903762029746E-2"/>
          <c:y val="0.15591249228462661"/>
          <c:w val="0.93067599883347918"/>
          <c:h val="0.6363759051830580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'Quality Metrics'!$B$53</c:f>
              <c:strCache>
                <c:ptCount val="1"/>
                <c:pt idx="0">
                  <c:v>Historical Defect Count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'Quality Metrics'!$A$54:$A$66</c:f>
              <c:numCache>
                <c:formatCode>m/d/yyyy</c:formatCode>
                <c:ptCount val="13"/>
                <c:pt idx="0">
                  <c:v>44927</c:v>
                </c:pt>
                <c:pt idx="1">
                  <c:v>44933</c:v>
                </c:pt>
                <c:pt idx="2">
                  <c:v>44940</c:v>
                </c:pt>
                <c:pt idx="3">
                  <c:v>44947</c:v>
                </c:pt>
                <c:pt idx="4">
                  <c:v>44957</c:v>
                </c:pt>
                <c:pt idx="5">
                  <c:v>44962</c:v>
                </c:pt>
                <c:pt idx="6">
                  <c:v>44963</c:v>
                </c:pt>
                <c:pt idx="7">
                  <c:v>44973</c:v>
                </c:pt>
                <c:pt idx="8">
                  <c:v>44982</c:v>
                </c:pt>
                <c:pt idx="9">
                  <c:v>44999</c:v>
                </c:pt>
                <c:pt idx="10">
                  <c:v>45017</c:v>
                </c:pt>
                <c:pt idx="11">
                  <c:v>45026</c:v>
                </c:pt>
                <c:pt idx="12">
                  <c:v>45272</c:v>
                </c:pt>
              </c:numCache>
            </c:numRef>
          </c:xVal>
          <c:yVal>
            <c:numRef>
              <c:f>'Quality Metrics'!$B$54:$B$66</c:f>
              <c:numCache>
                <c:formatCode>General</c:formatCode>
                <c:ptCount val="13"/>
                <c:pt idx="0">
                  <c:v>43</c:v>
                </c:pt>
                <c:pt idx="1">
                  <c:v>43</c:v>
                </c:pt>
                <c:pt idx="2">
                  <c:v>43</c:v>
                </c:pt>
                <c:pt idx="3">
                  <c:v>40</c:v>
                </c:pt>
                <c:pt idx="4">
                  <c:v>35</c:v>
                </c:pt>
                <c:pt idx="5">
                  <c:v>35</c:v>
                </c:pt>
                <c:pt idx="6">
                  <c:v>30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20</c:v>
                </c:pt>
                <c:pt idx="1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F-42CD-980A-789A7F34B910}"/>
            </c:ext>
          </c:extLst>
        </c:ser>
        <c:ser>
          <c:idx val="1"/>
          <c:order val="1"/>
          <c:tx>
            <c:strRef>
              <c:f>'Quality Metrics'!$C$53</c:f>
              <c:strCache>
                <c:ptCount val="1"/>
                <c:pt idx="0">
                  <c:v>Expected Defects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'Quality Metrics'!$A$54:$A$66</c:f>
              <c:numCache>
                <c:formatCode>m/d/yyyy</c:formatCode>
                <c:ptCount val="13"/>
                <c:pt idx="0">
                  <c:v>44927</c:v>
                </c:pt>
                <c:pt idx="1">
                  <c:v>44933</c:v>
                </c:pt>
                <c:pt idx="2">
                  <c:v>44940</c:v>
                </c:pt>
                <c:pt idx="3">
                  <c:v>44947</c:v>
                </c:pt>
                <c:pt idx="4">
                  <c:v>44957</c:v>
                </c:pt>
                <c:pt idx="5">
                  <c:v>44962</c:v>
                </c:pt>
                <c:pt idx="6">
                  <c:v>44963</c:v>
                </c:pt>
                <c:pt idx="7">
                  <c:v>44973</c:v>
                </c:pt>
                <c:pt idx="8">
                  <c:v>44982</c:v>
                </c:pt>
                <c:pt idx="9">
                  <c:v>44999</c:v>
                </c:pt>
                <c:pt idx="10">
                  <c:v>45017</c:v>
                </c:pt>
                <c:pt idx="11">
                  <c:v>45026</c:v>
                </c:pt>
                <c:pt idx="12">
                  <c:v>45272</c:v>
                </c:pt>
              </c:numCache>
            </c:numRef>
          </c:xVal>
          <c:yVal>
            <c:numRef>
              <c:f>'Quality Metrics'!$C$54:$C$66</c:f>
              <c:numCache>
                <c:formatCode>General</c:formatCode>
                <c:ptCount val="1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BF-42CD-980A-789A7F34B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198223"/>
        <c:axId val="1196287199"/>
      </c:scatterChart>
      <c:valAx>
        <c:axId val="1013198223"/>
        <c:scaling>
          <c:orientation val="minMax"/>
          <c:max val="45280"/>
          <c:min val="449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287199"/>
        <c:crosses val="autoZero"/>
        <c:crossBetween val="midCat"/>
      </c:valAx>
      <c:valAx>
        <c:axId val="11962871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98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35355996574178"/>
          <c:y val="0.10852990744577981"/>
          <c:w val="0.83137633562026658"/>
          <c:h val="0.84000810425012662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'Project Details'!$A$18:$A$29</c:f>
              <c:strCache>
                <c:ptCount val="12"/>
                <c:pt idx="0">
                  <c:v>Delivery of Statement of Work</c:v>
                </c:pt>
                <c:pt idx="1">
                  <c:v>Statement of Work Signed &amp; Approved</c:v>
                </c:pt>
                <c:pt idx="2">
                  <c:v>Project Kick-Off Call</c:v>
                </c:pt>
                <c:pt idx="3">
                  <c:v>Disocvery Phase Initation </c:v>
                </c:pt>
                <c:pt idx="4">
                  <c:v>Architecture Doc. Delivered</c:v>
                </c:pt>
                <c:pt idx="5">
                  <c:v>Environment Setup</c:v>
                </c:pt>
                <c:pt idx="6">
                  <c:v>Adaptation Phase Initation</c:v>
                </c:pt>
                <c:pt idx="7">
                  <c:v>UAT Code Drop</c:v>
                </c:pt>
                <c:pt idx="8">
                  <c:v>Production Environment Installation</c:v>
                </c:pt>
                <c:pt idx="9">
                  <c:v>Deployment Phase (Pilot)</c:v>
                </c:pt>
                <c:pt idx="10">
                  <c:v>Deployment Phase</c:v>
                </c:pt>
                <c:pt idx="11">
                  <c:v>Operational Transition </c:v>
                </c:pt>
              </c:strCache>
            </c:strRef>
          </c:cat>
          <c:val>
            <c:numRef>
              <c:f>'Project Details'!$B$18:$B$29</c:f>
              <c:numCache>
                <c:formatCode>m/d/yyyy</c:formatCode>
                <c:ptCount val="12"/>
                <c:pt idx="0">
                  <c:v>44806</c:v>
                </c:pt>
                <c:pt idx="1">
                  <c:v>44808</c:v>
                </c:pt>
                <c:pt idx="2">
                  <c:v>44818</c:v>
                </c:pt>
                <c:pt idx="3">
                  <c:v>44828</c:v>
                </c:pt>
                <c:pt idx="4">
                  <c:v>44848</c:v>
                </c:pt>
                <c:pt idx="5">
                  <c:v>44853</c:v>
                </c:pt>
                <c:pt idx="6">
                  <c:v>44858</c:v>
                </c:pt>
                <c:pt idx="7">
                  <c:v>44863</c:v>
                </c:pt>
                <c:pt idx="8">
                  <c:v>44870</c:v>
                </c:pt>
                <c:pt idx="9">
                  <c:v>44877</c:v>
                </c:pt>
                <c:pt idx="10">
                  <c:v>44882</c:v>
                </c:pt>
                <c:pt idx="11">
                  <c:v>44887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1-4DA4-B857-81E6CC44F51B}"/>
            </c:ext>
          </c:extLst>
        </c:ser>
        <c:ser>
          <c:idx val="1"/>
          <c:order val="1"/>
          <c:tx>
            <c:strRef>
              <c:f>'Project Details'!$E$17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'Project Details'!$A$18:$A$29</c:f>
              <c:strCache>
                <c:ptCount val="12"/>
                <c:pt idx="0">
                  <c:v>Delivery of Statement of Work</c:v>
                </c:pt>
                <c:pt idx="1">
                  <c:v>Statement of Work Signed &amp; Approved</c:v>
                </c:pt>
                <c:pt idx="2">
                  <c:v>Project Kick-Off Call</c:v>
                </c:pt>
                <c:pt idx="3">
                  <c:v>Disocvery Phase Initation </c:v>
                </c:pt>
                <c:pt idx="4">
                  <c:v>Architecture Doc. Delivered</c:v>
                </c:pt>
                <c:pt idx="5">
                  <c:v>Environment Setup</c:v>
                </c:pt>
                <c:pt idx="6">
                  <c:v>Adaptation Phase Initation</c:v>
                </c:pt>
                <c:pt idx="7">
                  <c:v>UAT Code Drop</c:v>
                </c:pt>
                <c:pt idx="8">
                  <c:v>Production Environment Installation</c:v>
                </c:pt>
                <c:pt idx="9">
                  <c:v>Deployment Phase (Pilot)</c:v>
                </c:pt>
                <c:pt idx="10">
                  <c:v>Deployment Phase</c:v>
                </c:pt>
                <c:pt idx="11">
                  <c:v>Operational Transition </c:v>
                </c:pt>
              </c:strCache>
            </c:strRef>
          </c:cat>
          <c:val>
            <c:numRef>
              <c:f>'Project Details'!$E$18:$E$29</c:f>
              <c:numCache>
                <c:formatCode>General</c:formatCode>
                <c:ptCount val="12"/>
                <c:pt idx="0">
                  <c:v>2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1-4DA4-B857-81E6CC44F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19017583"/>
        <c:axId val="1852188431"/>
      </c:barChart>
      <c:catAx>
        <c:axId val="6190175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188431"/>
        <c:crosses val="autoZero"/>
        <c:auto val="1"/>
        <c:lblAlgn val="ctr"/>
        <c:lblOffset val="100"/>
        <c:noMultiLvlLbl val="0"/>
      </c:catAx>
      <c:valAx>
        <c:axId val="1852188431"/>
        <c:scaling>
          <c:orientation val="minMax"/>
          <c:max val="44892"/>
          <c:min val="4480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1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Project Defect</a:t>
            </a:r>
            <a:r>
              <a:rPr lang="en-US" sz="1800" b="1" baseline="0">
                <a:solidFill>
                  <a:sysClr val="windowText" lastClr="000000"/>
                </a:solidFill>
              </a:rPr>
              <a:t> Overview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1120008431094343"/>
          <c:y val="2.4342564928424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9588105911719416"/>
          <c:y val="0.14255308504668096"/>
          <c:w val="0.47930595699751555"/>
          <c:h val="0.83581267180129259"/>
        </c:manualLayout>
      </c:layout>
      <c:doughnutChart>
        <c:varyColors val="1"/>
        <c:ser>
          <c:idx val="0"/>
          <c:order val="0"/>
          <c:spPr>
            <a:effectLst>
              <a:innerShdw blurRad="63500" dist="50800" dir="18900000">
                <a:prstClr val="black">
                  <a:alpha val="50000"/>
                </a:prstClr>
              </a:inn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BFA-4374-B9B1-9BE04F8C4441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BFA-4374-B9B1-9BE04F8C4441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BBFA-4374-B9B1-9BE04F8C4441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BBFA-4374-B9B1-9BE04F8C4441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BBFA-4374-B9B1-9BE04F8C4441}"/>
              </c:ext>
            </c:extLst>
          </c:dPt>
          <c:dLbls>
            <c:dLbl>
              <c:idx val="0"/>
              <c:layout>
                <c:manualLayout>
                  <c:x val="-7.2508108885081191E-2"/>
                  <c:y val="0.10018414753496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FA-4374-B9B1-9BE04F8C4441}"/>
                </c:ext>
              </c:extLst>
            </c:dLbl>
            <c:dLbl>
              <c:idx val="1"/>
              <c:layout>
                <c:manualLayout>
                  <c:x val="-8.5303657511860254E-2"/>
                  <c:y val="7.51381106512216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FA-4374-B9B1-9BE04F8C4441}"/>
                </c:ext>
              </c:extLst>
            </c:dLbl>
            <c:dLbl>
              <c:idx val="2"/>
              <c:layout>
                <c:manualLayout>
                  <c:x val="-0.10236438901423228"/>
                  <c:y val="-0.106445656755897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BFA-4374-B9B1-9BE04F8C4441}"/>
                </c:ext>
              </c:extLst>
            </c:dLbl>
            <c:spPr>
              <a:noFill/>
              <a:ln>
                <a:noFill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'Quality Metrics'!$A$8:$A$12</c:f>
              <c:strCache>
                <c:ptCount val="5"/>
                <c:pt idx="0">
                  <c:v>Defects Blocked</c:v>
                </c:pt>
                <c:pt idx="1">
                  <c:v>Defect Updated Information</c:v>
                </c:pt>
                <c:pt idx="2">
                  <c:v>Defects Open/In Progress  </c:v>
                </c:pt>
                <c:pt idx="3">
                  <c:v>Total Defects Created</c:v>
                </c:pt>
                <c:pt idx="4">
                  <c:v>Closed Defects </c:v>
                </c:pt>
              </c:strCache>
            </c:strRef>
          </c:cat>
          <c:val>
            <c:numRef>
              <c:f>'Quality Metrics'!$B$8:$B$12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30</c:v>
                </c:pt>
                <c:pt idx="3">
                  <c:v>43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FA-4374-B9B1-9BE04F8C4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1"/>
        <c:holeSize val="44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3.7463138357771146E-2"/>
          <c:y val="0.22995210578994818"/>
          <c:w val="0.37601490730427317"/>
          <c:h val="0.651387937229903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>
        <a:alpha val="59000"/>
      </a:sys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Project Defect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21676283207116"/>
          <c:y val="0.13239515960564557"/>
          <c:w val="0.62676040594700921"/>
          <c:h val="0.86713684366373989"/>
        </c:manualLayout>
      </c:layout>
      <c:doughnutChart>
        <c:varyColors val="1"/>
        <c:ser>
          <c:idx val="0"/>
          <c:order val="0"/>
          <c:spPr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F16-41BC-BA55-896B7A76A7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F16-41BC-BA55-896B7A76A7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DF16-41BC-BA55-896B7A76A7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DF16-41BC-BA55-896B7A76A7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DF16-41BC-BA55-896B7A76A7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DF16-41BC-BA55-896B7A76A711}"/>
              </c:ext>
            </c:extLst>
          </c:dPt>
          <c:dPt>
            <c:idx val="6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EFAC-454F-A8E1-61EADCA272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'Quality Metrics'!$D$7:$D$13</c:f>
              <c:strCache>
                <c:ptCount val="7"/>
                <c:pt idx="0">
                  <c:v>New</c:v>
                </c:pt>
                <c:pt idx="1">
                  <c:v>In Development</c:v>
                </c:pt>
                <c:pt idx="2">
                  <c:v>Hold On / Blocked</c:v>
                </c:pt>
                <c:pt idx="3">
                  <c:v>In QA</c:v>
                </c:pt>
                <c:pt idx="4">
                  <c:v>Ready for Release</c:v>
                </c:pt>
                <c:pt idx="5">
                  <c:v>Client Release</c:v>
                </c:pt>
                <c:pt idx="6">
                  <c:v>Closed</c:v>
                </c:pt>
              </c:strCache>
            </c:strRef>
          </c:cat>
          <c:val>
            <c:numRef>
              <c:f>'Quality Metrics'!$E$7:$E$13</c:f>
              <c:numCache>
                <c:formatCode>General</c:formatCode>
                <c:ptCount val="7"/>
                <c:pt idx="0">
                  <c:v>15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16-41BC-BA55-896B7A76A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5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3080356794035872E-3"/>
          <c:y val="0.19348079233352489"/>
          <c:w val="0.39150228497296624"/>
          <c:h val="0.719806733599137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Overall Issue Tracker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876443569553812"/>
          <c:y val="0.21017144638067828"/>
          <c:w val="0.63939326334208224"/>
          <c:h val="0.78813409440658611"/>
        </c:manualLayout>
      </c:layout>
      <c:doughnutChart>
        <c:varyColors val="1"/>
        <c:ser>
          <c:idx val="0"/>
          <c:order val="0"/>
          <c:spPr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38BC-481E-B1D9-754CD7F0E1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38BC-481E-B1D9-754CD7F0E1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38BC-481E-B1D9-754CD7F0E1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38BC-481E-B1D9-754CD7F0E166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BC-481E-B1D9-754CD7F0E166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BC-481E-B1D9-754CD7F0E166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BC-481E-B1D9-754CD7F0E166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BC-481E-B1D9-754CD7F0E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'Quality Metrics'!$F$7:$F$10</c:f>
              <c:strCache>
                <c:ptCount val="4"/>
                <c:pt idx="0">
                  <c:v>CNR</c:v>
                </c:pt>
                <c:pt idx="1">
                  <c:v>WAD</c:v>
                </c:pt>
                <c:pt idx="2">
                  <c:v>Enhancement</c:v>
                </c:pt>
                <c:pt idx="3">
                  <c:v>Defects</c:v>
                </c:pt>
              </c:strCache>
            </c:strRef>
          </c:cat>
          <c:val>
            <c:numRef>
              <c:f>'Quality Metrics'!$G$7:$G$10</c:f>
              <c:numCache>
                <c:formatCode>General</c:formatCode>
                <c:ptCount val="4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BC-481E-B1D9-754CD7F0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Project</a:t>
            </a:r>
            <a:r>
              <a:rPr lang="en-US" sz="1800" b="1" baseline="0">
                <a:solidFill>
                  <a:sysClr val="windowText" lastClr="000000"/>
                </a:solidFill>
              </a:rPr>
              <a:t> Hours Utilized (%)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2690922250932005"/>
          <c:y val="0.53564460563690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78380404341173"/>
          <c:y val="9.9731297955571646E-2"/>
          <c:w val="0.76148604761401917"/>
          <c:h val="0.72081173761325823"/>
        </c:manualLayout>
      </c:layout>
      <c:doughnutChart>
        <c:varyColors val="1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10-45E3-9829-A1FB3C8C6DB6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10-45E3-9829-A1FB3C8C6DB6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10-45E3-9829-A1FB3C8C6DB6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10-45E3-9829-A1FB3C8C6DB6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10-45E3-9829-A1FB3C8C6DB6}"/>
              </c:ext>
            </c:extLst>
          </c:dPt>
          <c:val>
            <c:numRef>
              <c:f>'Budget Metrics'!$I$37:$I$41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10-45E3-9829-A1FB3C8C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'Budget Metrics'!$J$36</c:f>
              <c:strCache>
                <c:ptCount val="1"/>
                <c:pt idx="0">
                  <c:v>Points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710-45E3-9829-A1FB3C8C6DB6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9710-45E3-9829-A1FB3C8C6DB6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9710-45E3-9829-A1FB3C8C6DB6}"/>
              </c:ext>
            </c:extLst>
          </c:dPt>
          <c:dLbls>
            <c:dLbl>
              <c:idx val="1"/>
              <c:tx>
                <c:strRef>
                  <c:f>'Budget Metrics'!$J$37</c:f>
                  <c:strCache>
                    <c:ptCount val="1"/>
                    <c:pt idx="0">
                      <c:v>0%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{CFDC0A03-489F-470E-82CA-B0D6FC283E20}</c15:txfldGUID>
                      <c15:f>'Budget Metrics'!$J$37</c15:f>
                      <c15:dlblFieldTableCache>
                        <c:ptCount val="1"/>
                        <c:pt idx="0">
                          <c:v>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9710-45E3-9829-A1FB3C8C6D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'Budget Metrics'!$J$37:$J$39</c:f>
              <c:numCache>
                <c:formatCode>0%</c:formatCode>
                <c:ptCount val="3"/>
                <c:pt idx="0">
                  <c:v>0</c:v>
                </c:pt>
                <c:pt idx="1">
                  <c:v>0.02</c:v>
                </c:pt>
                <c:pt idx="2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10-45E3-9829-A1FB3C8C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50800" dir="5400000" algn="ctr" rotWithShape="0">
        <a:srgbClr val="000000">
          <a:alpha val="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'Project Details'!$A$18:$A$29</c:f>
              <c:strCache>
                <c:ptCount val="12"/>
                <c:pt idx="0">
                  <c:v>Delivery of Statement of Work</c:v>
                </c:pt>
                <c:pt idx="1">
                  <c:v>Statement of Work Signed &amp; Approved</c:v>
                </c:pt>
                <c:pt idx="2">
                  <c:v>Project Kick-Off Call</c:v>
                </c:pt>
                <c:pt idx="3">
                  <c:v>Disocvery Phase Initation </c:v>
                </c:pt>
                <c:pt idx="4">
                  <c:v>Architecture Doc. Delivered</c:v>
                </c:pt>
                <c:pt idx="5">
                  <c:v>Environment Setup</c:v>
                </c:pt>
                <c:pt idx="6">
                  <c:v>Adaptation Phase Initation</c:v>
                </c:pt>
                <c:pt idx="7">
                  <c:v>UAT Code Drop</c:v>
                </c:pt>
                <c:pt idx="8">
                  <c:v>Production Environment Installation</c:v>
                </c:pt>
                <c:pt idx="9">
                  <c:v>Deployment Phase (Pilot)</c:v>
                </c:pt>
                <c:pt idx="10">
                  <c:v>Deployment Phase</c:v>
                </c:pt>
                <c:pt idx="11">
                  <c:v>Operational Transition </c:v>
                </c:pt>
              </c:strCache>
            </c:strRef>
          </c:cat>
          <c:val>
            <c:numRef>
              <c:f>'Project Details'!$B$18:$B$29</c:f>
              <c:numCache>
                <c:formatCode>m/d/yyyy</c:formatCode>
                <c:ptCount val="12"/>
                <c:pt idx="0">
                  <c:v>44806</c:v>
                </c:pt>
                <c:pt idx="1">
                  <c:v>44808</c:v>
                </c:pt>
                <c:pt idx="2">
                  <c:v>44818</c:v>
                </c:pt>
                <c:pt idx="3">
                  <c:v>44828</c:v>
                </c:pt>
                <c:pt idx="4">
                  <c:v>44848</c:v>
                </c:pt>
                <c:pt idx="5">
                  <c:v>44853</c:v>
                </c:pt>
                <c:pt idx="6">
                  <c:v>44858</c:v>
                </c:pt>
                <c:pt idx="7">
                  <c:v>44863</c:v>
                </c:pt>
                <c:pt idx="8">
                  <c:v>44870</c:v>
                </c:pt>
                <c:pt idx="9">
                  <c:v>44877</c:v>
                </c:pt>
                <c:pt idx="10">
                  <c:v>44882</c:v>
                </c:pt>
                <c:pt idx="11">
                  <c:v>44887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B-4286-80E3-C8521498507B}"/>
            </c:ext>
          </c:extLst>
        </c:ser>
        <c:ser>
          <c:idx val="1"/>
          <c:order val="1"/>
          <c:tx>
            <c:strRef>
              <c:f>'Project Details'!$E$17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'Project Details'!$A$18:$A$29</c:f>
              <c:strCache>
                <c:ptCount val="12"/>
                <c:pt idx="0">
                  <c:v>Delivery of Statement of Work</c:v>
                </c:pt>
                <c:pt idx="1">
                  <c:v>Statement of Work Signed &amp; Approved</c:v>
                </c:pt>
                <c:pt idx="2">
                  <c:v>Project Kick-Off Call</c:v>
                </c:pt>
                <c:pt idx="3">
                  <c:v>Disocvery Phase Initation </c:v>
                </c:pt>
                <c:pt idx="4">
                  <c:v>Architecture Doc. Delivered</c:v>
                </c:pt>
                <c:pt idx="5">
                  <c:v>Environment Setup</c:v>
                </c:pt>
                <c:pt idx="6">
                  <c:v>Adaptation Phase Initation</c:v>
                </c:pt>
                <c:pt idx="7">
                  <c:v>UAT Code Drop</c:v>
                </c:pt>
                <c:pt idx="8">
                  <c:v>Production Environment Installation</c:v>
                </c:pt>
                <c:pt idx="9">
                  <c:v>Deployment Phase (Pilot)</c:v>
                </c:pt>
                <c:pt idx="10">
                  <c:v>Deployment Phase</c:v>
                </c:pt>
                <c:pt idx="11">
                  <c:v>Operational Transition </c:v>
                </c:pt>
              </c:strCache>
            </c:strRef>
          </c:cat>
          <c:val>
            <c:numRef>
              <c:f>'Project Details'!$E$18:$E$29</c:f>
              <c:numCache>
                <c:formatCode>General</c:formatCode>
                <c:ptCount val="12"/>
                <c:pt idx="0">
                  <c:v>2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B-4286-80E3-C8521498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017583"/>
        <c:axId val="1852188431"/>
      </c:barChart>
      <c:catAx>
        <c:axId val="6190175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188431"/>
        <c:crosses val="autoZero"/>
        <c:auto val="1"/>
        <c:lblAlgn val="ctr"/>
        <c:lblOffset val="100"/>
        <c:noMultiLvlLbl val="0"/>
      </c:catAx>
      <c:valAx>
        <c:axId val="1852188431"/>
        <c:scaling>
          <c:orientation val="minMax"/>
          <c:max val="44892"/>
          <c:min val="4480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1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Defect Trend</a:t>
            </a:r>
            <a:endParaRPr lang="en-US"/>
          </a:p>
        </c:rich>
      </c:tx>
      <c:layout>
        <c:manualLayout>
          <c:xMode val="edge"/>
          <c:yMode val="edge"/>
          <c:x val="0.38681272904047226"/>
          <c:y val="3.35957949704185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'Quality Metrics'!$B$53</c:f>
              <c:strCache>
                <c:ptCount val="1"/>
                <c:pt idx="0">
                  <c:v>Historical Defect Count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'Quality Metrics'!$A$54:$A$66</c:f>
              <c:numCache>
                <c:formatCode>m/d/yyyy</c:formatCode>
                <c:ptCount val="13"/>
                <c:pt idx="0">
                  <c:v>44927</c:v>
                </c:pt>
                <c:pt idx="1">
                  <c:v>44933</c:v>
                </c:pt>
                <c:pt idx="2">
                  <c:v>44940</c:v>
                </c:pt>
                <c:pt idx="3">
                  <c:v>44947</c:v>
                </c:pt>
                <c:pt idx="4">
                  <c:v>44957</c:v>
                </c:pt>
                <c:pt idx="5">
                  <c:v>44962</c:v>
                </c:pt>
                <c:pt idx="6">
                  <c:v>44963</c:v>
                </c:pt>
                <c:pt idx="7">
                  <c:v>44973</c:v>
                </c:pt>
                <c:pt idx="8">
                  <c:v>44982</c:v>
                </c:pt>
                <c:pt idx="9">
                  <c:v>44999</c:v>
                </c:pt>
                <c:pt idx="10">
                  <c:v>45017</c:v>
                </c:pt>
                <c:pt idx="11">
                  <c:v>45026</c:v>
                </c:pt>
                <c:pt idx="12">
                  <c:v>45272</c:v>
                </c:pt>
              </c:numCache>
            </c:numRef>
          </c:xVal>
          <c:yVal>
            <c:numRef>
              <c:f>'Quality Metrics'!$B$54:$B$66</c:f>
              <c:numCache>
                <c:formatCode>General</c:formatCode>
                <c:ptCount val="13"/>
                <c:pt idx="0">
                  <c:v>43</c:v>
                </c:pt>
                <c:pt idx="1">
                  <c:v>43</c:v>
                </c:pt>
                <c:pt idx="2">
                  <c:v>43</c:v>
                </c:pt>
                <c:pt idx="3">
                  <c:v>40</c:v>
                </c:pt>
                <c:pt idx="4">
                  <c:v>35</c:v>
                </c:pt>
                <c:pt idx="5">
                  <c:v>35</c:v>
                </c:pt>
                <c:pt idx="6">
                  <c:v>30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20</c:v>
                </c:pt>
                <c:pt idx="1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5A-46B4-9FCB-B42766AA7B5B}"/>
            </c:ext>
          </c:extLst>
        </c:ser>
        <c:ser>
          <c:idx val="1"/>
          <c:order val="1"/>
          <c:tx>
            <c:strRef>
              <c:f>'Quality Metrics'!$C$53</c:f>
              <c:strCache>
                <c:ptCount val="1"/>
                <c:pt idx="0">
                  <c:v>Expected Defects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'Quality Metrics'!$A$54:$A$66</c:f>
              <c:numCache>
                <c:formatCode>m/d/yyyy</c:formatCode>
                <c:ptCount val="13"/>
                <c:pt idx="0">
                  <c:v>44927</c:v>
                </c:pt>
                <c:pt idx="1">
                  <c:v>44933</c:v>
                </c:pt>
                <c:pt idx="2">
                  <c:v>44940</c:v>
                </c:pt>
                <c:pt idx="3">
                  <c:v>44947</c:v>
                </c:pt>
                <c:pt idx="4">
                  <c:v>44957</c:v>
                </c:pt>
                <c:pt idx="5">
                  <c:v>44962</c:v>
                </c:pt>
                <c:pt idx="6">
                  <c:v>44963</c:v>
                </c:pt>
                <c:pt idx="7">
                  <c:v>44973</c:v>
                </c:pt>
                <c:pt idx="8">
                  <c:v>44982</c:v>
                </c:pt>
                <c:pt idx="9">
                  <c:v>44999</c:v>
                </c:pt>
                <c:pt idx="10">
                  <c:v>45017</c:v>
                </c:pt>
                <c:pt idx="11">
                  <c:v>45026</c:v>
                </c:pt>
                <c:pt idx="12">
                  <c:v>45272</c:v>
                </c:pt>
              </c:numCache>
            </c:numRef>
          </c:xVal>
          <c:yVal>
            <c:numRef>
              <c:f>'Quality Metrics'!$C$54:$C$66</c:f>
              <c:numCache>
                <c:formatCode>General</c:formatCode>
                <c:ptCount val="1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5A-46B4-9FCB-B42766AA7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198223"/>
        <c:axId val="1196287199"/>
      </c:scatterChart>
      <c:valAx>
        <c:axId val="1013198223"/>
        <c:scaling>
          <c:orientation val="minMax"/>
          <c:max val="45280"/>
          <c:min val="449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287199"/>
        <c:crosses val="autoZero"/>
        <c:crossBetween val="midCat"/>
      </c:valAx>
      <c:valAx>
        <c:axId val="119628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98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Estimations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'Budget Metrics'!$A$40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Metrics'!$B$40:$D$40</c:f>
              <c:numCache>
                <c:formatCode>#,##0</c:formatCode>
                <c:ptCount val="3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C-47C3-937E-761989599FA5}"/>
            </c:ext>
          </c:extLst>
        </c:ser>
        <c:ser>
          <c:idx val="1"/>
          <c:order val="1"/>
          <c:tx>
            <c:strRef>
              <c:f>'Budget Metrics'!$A$41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Metrics'!$B$41:$D$41</c:f>
              <c:numCache>
                <c:formatCode>#,##0</c:formatCode>
                <c:ptCount val="3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7C-47C3-937E-761989599FA5}"/>
            </c:ext>
          </c:extLst>
        </c:ser>
        <c:ser>
          <c:idx val="2"/>
          <c:order val="2"/>
          <c:tx>
            <c:strRef>
              <c:f>'Budget Metrics'!$A$42</c:f>
              <c:strCache>
                <c:ptCount val="1"/>
                <c:pt idx="0">
                  <c:v>Used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Metrics'!$B$42:$D$42</c:f>
              <c:numCache>
                <c:formatCode>#,##0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7C-47C3-937E-761989599FA5}"/>
            </c:ext>
          </c:extLst>
        </c:ser>
        <c:ser>
          <c:idx val="3"/>
          <c:order val="3"/>
          <c:tx>
            <c:strRef>
              <c:f>'Budget Metrics'!$A$43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Metrics'!$B$43:$D$43</c:f>
              <c:numCache>
                <c:formatCode>#,##0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7C-47C3-937E-761989599FA5}"/>
            </c:ext>
          </c:extLst>
        </c:ser>
        <c:ser>
          <c:idx val="4"/>
          <c:order val="4"/>
          <c:tx>
            <c:strRef>
              <c:f>'Budget Metrics'!$A$44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'Budget Metrics'!$B$39:$D$39</c:f>
              <c:strCache>
                <c:ptCount val="3"/>
                <c:pt idx="0">
                  <c:v>Forecast</c:v>
                </c:pt>
                <c:pt idx="1">
                  <c:v>Budget</c:v>
                </c:pt>
                <c:pt idx="2">
                  <c:v>Variance</c:v>
                </c:pt>
              </c:strCache>
            </c:strRef>
          </c:cat>
          <c:val>
            <c:numRef>
              <c:f>'Budget Metrics'!$B$44:$D$44</c:f>
              <c:numCache>
                <c:formatCode>#,##0</c:formatCode>
                <c:ptCount val="3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7C-47C3-937E-761989599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4865887"/>
        <c:axId val="1822603487"/>
      </c:barChart>
      <c:catAx>
        <c:axId val="107486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603487"/>
        <c:crosses val="autoZero"/>
        <c:auto val="1"/>
        <c:lblAlgn val="ctr"/>
        <c:lblOffset val="100"/>
        <c:noMultiLvlLbl val="0"/>
      </c:catAx>
      <c:valAx>
        <c:axId val="182260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6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</a:t>
            </a:r>
            <a:r>
              <a:rPr lang="en-US" baseline="0"/>
              <a:t> Hours Utilized (%)</a:t>
            </a:r>
            <a:endParaRPr lang="en-US"/>
          </a:p>
        </c:rich>
      </c:tx>
      <c:layout>
        <c:manualLayout>
          <c:xMode val="edge"/>
          <c:yMode val="edge"/>
          <c:x val="0.30277731795287421"/>
          <c:y val="0.62152220695274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03785652248668"/>
          <c:y val="0"/>
          <c:w val="0.61250000000000004"/>
          <c:h val="1"/>
        </c:manualLayout>
      </c:layout>
      <c:doughnutChart>
        <c:varyColors val="1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44-43C0-B845-8430CFA60C0E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44-43C0-B845-8430CFA60C0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D03-43D9-A083-D2B47BC193A5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03-43D9-A083-D2B47BC193A5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03-43D9-A083-D2B47BC193A5}"/>
              </c:ext>
            </c:extLst>
          </c:dPt>
          <c:val>
            <c:numRef>
              <c:f>'Budget Metrics'!$I$37:$I$41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3-43D9-A083-D2B47BC19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'Budget Metrics'!$J$36</c:f>
              <c:strCache>
                <c:ptCount val="1"/>
                <c:pt idx="0">
                  <c:v>Points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D03-43D9-A083-D2B47BC193A5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03-43D9-A083-D2B47BC193A5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03-43D9-A083-D2B47BC193A5}"/>
              </c:ext>
            </c:extLst>
          </c:dPt>
          <c:dLbls>
            <c:dLbl>
              <c:idx val="1"/>
              <c:tx>
                <c:strRef>
                  <c:f>'Budget Metrics'!$J$37</c:f>
                  <c:strCache>
                    <c:ptCount val="1"/>
                    <c:pt idx="0">
                      <c:v>0%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{9E74D8A0-CF89-4C2F-AC6F-31ADEF4E1EFC}</c15:txfldGUID>
                      <c15:f>'Budget Metrics'!$J$37</c15:f>
                      <c15:dlblFieldTableCache>
                        <c:ptCount val="1"/>
                        <c:pt idx="0">
                          <c:v>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4D03-43D9-A083-D2B47BC193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'Budget Metrics'!$J$37:$J$39</c:f>
              <c:numCache>
                <c:formatCode>0%</c:formatCode>
                <c:ptCount val="3"/>
                <c:pt idx="0">
                  <c:v>0</c:v>
                </c:pt>
                <c:pt idx="1">
                  <c:v>0.02</c:v>
                </c:pt>
                <c:pt idx="2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03-43D9-A083-D2B47BC19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50800" dir="5400000" algn="ctr" rotWithShape="0">
        <a:srgbClr val="000000">
          <a:alpha val="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1309968</xdr:colOff>
      <xdr:row>66</xdr:row>
      <xdr:rowOff>22412</xdr:rowOff>
    </xdr:from>
    <xdr:to>
      <xdr:col>12</xdr:col>
      <xdr:colOff>638736</xdr:colOff>
      <xdr:row>78</xdr:row>
      <xdr:rowOff>44822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E4D582-0A26-4523-9271-F8C20829E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257736</xdr:colOff>
      <xdr:row>37</xdr:row>
      <xdr:rowOff>137274</xdr:rowOff>
    </xdr:from>
    <xdr:to>
      <xdr:col>12</xdr:col>
      <xdr:colOff>560294</xdr:colOff>
      <xdr:row>56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E81F49-EAF1-4B59-AD9F-43332D6AD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278467</xdr:colOff>
      <xdr:row>2</xdr:row>
      <xdr:rowOff>112061</xdr:rowOff>
    </xdr:from>
    <xdr:to>
      <xdr:col>1</xdr:col>
      <xdr:colOff>2442882</xdr:colOff>
      <xdr:row>7</xdr:row>
      <xdr:rowOff>30258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B5F255E-4272-5060-7041-39F55F263D15}"/>
            </a:ext>
          </a:extLst>
        </xdr:cNvPr>
        <xdr:cNvGrpSpPr/>
      </xdr:nvGrpSpPr>
      <xdr:grpSpPr>
        <a:xfrm>
          <a:off x="2161055" y="605120"/>
          <a:ext cx="2164415" cy="893109"/>
          <a:chOff x="3143249" y="1304925"/>
          <a:chExt cx="1933575" cy="695325"/>
        </a:xfrm>
        <a:solidFill>
          <a:schemeClr val="tx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'Project Details'!$B$8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1EDDF5DB-5F8D-0983-62F4-CDB41BB3F821}"/>
              </a:ext>
            </a:extLst>
          </xdr:cNvPr>
          <xdr:cNvSpPr/>
        </xdr:nvSpPr>
        <xdr:spPr>
          <a:xfrm>
            <a:off x="3143249" y="1304925"/>
            <a:ext cx="1933575" cy="69532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AC9865FB-9955-4344-AB9D-D8A3D4D5842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210</a:t>
            </a:fld>
            <a:endParaRPr lang="en-US" sz="4800">
              <a:solidFill>
                <a:schemeClr val="bg1"/>
              </a:solidFill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AF5B0346-7329-A396-4092-C173C3D657B7}"/>
              </a:ext>
            </a:extLst>
          </xdr:cNvPr>
          <xdr:cNvSpPr txBox="1"/>
        </xdr:nvSpPr>
        <xdr:spPr>
          <a:xfrm>
            <a:off x="3394780" y="1352708"/>
            <a:ext cx="1386559" cy="2286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Contractual</a:t>
            </a:r>
            <a:r>
              <a:rPr lang="en-US" sz="1400" b="1" u="sng" baseline="0">
                <a:solidFill>
                  <a:schemeClr val="bg1"/>
                </a:solidFill>
              </a:rPr>
              <a:t> Hours</a:t>
            </a:r>
            <a:endParaRPr lang="en-US" sz="1400" b="1" u="sng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2482664</xdr:colOff>
      <xdr:row>2</xdr:row>
      <xdr:rowOff>123266</xdr:rowOff>
    </xdr:from>
    <xdr:to>
      <xdr:col>2</xdr:col>
      <xdr:colOff>1042146</xdr:colOff>
      <xdr:row>7</xdr:row>
      <xdr:rowOff>44824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C19567B-4733-4ACB-8FD8-F139422B1554}"/>
            </a:ext>
          </a:extLst>
        </xdr:cNvPr>
        <xdr:cNvGrpSpPr/>
      </xdr:nvGrpSpPr>
      <xdr:grpSpPr>
        <a:xfrm>
          <a:off x="4365252" y="616325"/>
          <a:ext cx="2268629" cy="896470"/>
          <a:chOff x="3143249" y="1304925"/>
          <a:chExt cx="1933575" cy="695325"/>
        </a:xfrm>
        <a:solidFill>
          <a:schemeClr val="tx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'Project Details'!$B$10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4246485C-F7A3-4068-5D6C-F5C68F30DEE5}"/>
              </a:ext>
            </a:extLst>
          </xdr:cNvPr>
          <xdr:cNvSpPr/>
        </xdr:nvSpPr>
        <xdr:spPr>
          <a:xfrm>
            <a:off x="3143249" y="1304925"/>
            <a:ext cx="1933575" cy="69532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D78464EF-52D0-4B0D-9D19-F19DE31EDB64}" type="TxLink">
              <a:rPr lang="en-US" sz="28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 $36,750 </a:t>
            </a:fld>
            <a:endParaRPr lang="en-US" sz="9600">
              <a:solidFill>
                <a:schemeClr val="bg1"/>
              </a:solidFill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362CDC8B-398C-07D1-C1F2-5CF90BED2919}"/>
              </a:ext>
            </a:extLst>
          </xdr:cNvPr>
          <xdr:cNvSpPr txBox="1"/>
        </xdr:nvSpPr>
        <xdr:spPr>
          <a:xfrm>
            <a:off x="3524250" y="1343025"/>
            <a:ext cx="1247775" cy="2000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Project</a:t>
            </a:r>
            <a:r>
              <a:rPr lang="en-US" sz="1100" b="1" u="sng">
                <a:solidFill>
                  <a:schemeClr val="bg1"/>
                </a:solidFill>
              </a:rPr>
              <a:t> </a:t>
            </a:r>
            <a:r>
              <a:rPr lang="en-US" sz="1400" b="1" u="sng">
                <a:solidFill>
                  <a:schemeClr val="bg1"/>
                </a:solidFill>
              </a:rPr>
              <a:t>Cost</a:t>
            </a:r>
            <a:r>
              <a:rPr lang="en-US" sz="1400" b="1" u="sng" baseline="0">
                <a:solidFill>
                  <a:schemeClr val="bg1"/>
                </a:solidFill>
              </a:rPr>
              <a:t> ($)</a:t>
            </a:r>
            <a:endParaRPr lang="en-US" sz="1100" b="1" u="sng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44824</xdr:colOff>
      <xdr:row>1</xdr:row>
      <xdr:rowOff>78441</xdr:rowOff>
    </xdr:from>
    <xdr:to>
      <xdr:col>1</xdr:col>
      <xdr:colOff>246530</xdr:colOff>
      <xdr:row>7</xdr:row>
      <xdr:rowOff>22412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D4B5032A-AD75-4B45-9AE7-3E40F7380EFC}"/>
            </a:ext>
          </a:extLst>
        </xdr:cNvPr>
        <xdr:cNvGrpSpPr/>
      </xdr:nvGrpSpPr>
      <xdr:grpSpPr>
        <a:xfrm>
          <a:off x="44824" y="358588"/>
          <a:ext cx="2084294" cy="1131795"/>
          <a:chOff x="3143249" y="1304925"/>
          <a:chExt cx="1933575" cy="695325"/>
        </a:xfrm>
        <a:solidFill>
          <a:schemeClr val="tx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'Project Details'!$B$7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C6A57C30-5F89-E84F-3B23-A3042E76F3E2}"/>
              </a:ext>
            </a:extLst>
          </xdr:cNvPr>
          <xdr:cNvSpPr/>
        </xdr:nvSpPr>
        <xdr:spPr>
          <a:xfrm>
            <a:off x="3143249" y="1304925"/>
            <a:ext cx="1933575" cy="69532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116493EE-CD87-4EEE-B5CE-DB1BA59AC1D0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Apple Implementation</a:t>
            </a:fld>
            <a:endParaRPr lang="en-US" sz="6600">
              <a:solidFill>
                <a:schemeClr val="bg1"/>
              </a:solidFill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E9E4CB30-7D13-ADB9-83BD-D94FAC7E66C1}"/>
              </a:ext>
            </a:extLst>
          </xdr:cNvPr>
          <xdr:cNvSpPr txBox="1"/>
        </xdr:nvSpPr>
        <xdr:spPr>
          <a:xfrm>
            <a:off x="3513854" y="1378867"/>
            <a:ext cx="1247775" cy="2000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 u="sng">
                <a:solidFill>
                  <a:schemeClr val="bg1"/>
                </a:solidFill>
              </a:rPr>
              <a:t>Project</a:t>
            </a:r>
            <a:r>
              <a:rPr lang="en-US" sz="1600" b="1" u="sng" baseline="0">
                <a:solidFill>
                  <a:schemeClr val="bg1"/>
                </a:solidFill>
              </a:rPr>
              <a:t> Type</a:t>
            </a:r>
            <a:endParaRPr lang="en-US" sz="1600" b="1" u="sng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8</xdr:row>
      <xdr:rowOff>25213</xdr:rowOff>
    </xdr:from>
    <xdr:to>
      <xdr:col>1</xdr:col>
      <xdr:colOff>11206</xdr:colOff>
      <xdr:row>20</xdr:row>
      <xdr:rowOff>72838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DC8BBE0F-AE7E-B575-D57A-3969CF967B55}"/>
            </a:ext>
          </a:extLst>
        </xdr:cNvPr>
        <xdr:cNvSpPr/>
      </xdr:nvSpPr>
      <xdr:spPr>
        <a:xfrm>
          <a:off x="0" y="1661272"/>
          <a:ext cx="1893794" cy="2524125"/>
        </a:xfrm>
        <a:prstGeom prst="roundRect">
          <a:avLst/>
        </a:prstGeom>
        <a:solidFill>
          <a:schemeClr val="tx2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74543</xdr:colOff>
      <xdr:row>8</xdr:row>
      <xdr:rowOff>142875</xdr:rowOff>
    </xdr:from>
    <xdr:to>
      <xdr:col>0</xdr:col>
      <xdr:colOff>1797326</xdr:colOff>
      <xdr:row>10</xdr:row>
      <xdr:rowOff>57150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9D5D893-7FBB-B0F7-E534-F798C4020E2E}"/>
            </a:ext>
          </a:extLst>
        </xdr:cNvPr>
        <xdr:cNvSpPr txBox="1"/>
      </xdr:nvSpPr>
      <xdr:spPr>
        <a:xfrm>
          <a:off x="74543" y="1766266"/>
          <a:ext cx="1722783" cy="485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>
              <a:solidFill>
                <a:schemeClr val="bg1"/>
              </a:solidFill>
            </a:rPr>
            <a:t>Internal</a:t>
          </a:r>
          <a:r>
            <a:rPr lang="en-US" sz="1600" b="1" u="sng" baseline="0">
              <a:solidFill>
                <a:schemeClr val="bg1"/>
              </a:solidFill>
            </a:rPr>
            <a:t> Team</a:t>
          </a:r>
          <a:endParaRPr lang="en-US" sz="16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7</xdr:row>
      <xdr:rowOff>67235</xdr:rowOff>
    </xdr:from>
    <xdr:to>
      <xdr:col>13</xdr:col>
      <xdr:colOff>33617</xdr:colOff>
      <xdr:row>7</xdr:row>
      <xdr:rowOff>109818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CBDD3C6-892E-84F4-81A0-D151F515198A}"/>
            </a:ext>
          </a:extLst>
        </xdr:cNvPr>
        <xdr:cNvCxnSpPr/>
      </xdr:nvCxnSpPr>
      <xdr:spPr>
        <a:xfrm flipV="1">
          <a:off x="0" y="1535206"/>
          <a:ext cx="17671676" cy="42583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236125</xdr:colOff>
      <xdr:row>8</xdr:row>
      <xdr:rowOff>4322</xdr:rowOff>
    </xdr:from>
    <xdr:to>
      <xdr:col>9</xdr:col>
      <xdr:colOff>784412</xdr:colOff>
      <xdr:row>21</xdr:row>
      <xdr:rowOff>147197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688C83D-2F6E-4F1C-A4E9-FF06838BF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1099855</xdr:colOff>
      <xdr:row>2</xdr:row>
      <xdr:rowOff>137271</xdr:rowOff>
    </xdr:from>
    <xdr:to>
      <xdr:col>4</xdr:col>
      <xdr:colOff>380999</xdr:colOff>
      <xdr:row>7</xdr:row>
      <xdr:rowOff>22412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7D5D280A-1674-4F67-BC72-F0E494FB21E6}"/>
            </a:ext>
          </a:extLst>
        </xdr:cNvPr>
        <xdr:cNvGrpSpPr/>
      </xdr:nvGrpSpPr>
      <xdr:grpSpPr>
        <a:xfrm>
          <a:off x="6691590" y="630330"/>
          <a:ext cx="2004174" cy="860053"/>
          <a:chOff x="3143249" y="1304925"/>
          <a:chExt cx="1933575" cy="695325"/>
        </a:xfrm>
        <a:solidFill>
          <a:schemeClr val="tx1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'Project Details'!$F$30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DD6E8F7F-F95A-FD25-D75E-D1A963885C7F}"/>
              </a:ext>
            </a:extLst>
          </xdr:cNvPr>
          <xdr:cNvSpPr/>
        </xdr:nvSpPr>
        <xdr:spPr>
          <a:xfrm>
            <a:off x="3143249" y="1304925"/>
            <a:ext cx="1933575" cy="69532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693B0F71-23CC-4C47-BECD-D35A16D2ECAA}" type="TxLink">
              <a:rPr lang="en-US" sz="20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(1.78)%▼</a:t>
            </a:fld>
            <a:endParaRPr lang="en-US" sz="23900">
              <a:solidFill>
                <a:schemeClr val="bg1"/>
              </a:solidFill>
            </a:endParaRP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F3F7FD8-FC5F-AE6A-23E5-7A54610574EA}"/>
              </a:ext>
            </a:extLst>
          </xdr:cNvPr>
          <xdr:cNvSpPr txBox="1"/>
        </xdr:nvSpPr>
        <xdr:spPr>
          <a:xfrm>
            <a:off x="3357184" y="1329442"/>
            <a:ext cx="1540849" cy="23924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Schedule Deviation</a:t>
            </a:r>
          </a:p>
        </xdr:txBody>
      </xdr:sp>
    </xdr:grpSp>
    <xdr:clientData/>
  </xdr:twoCellAnchor>
  <xdr:twoCellAnchor>
    <xdr:from>
      <xdr:col>10</xdr:col>
      <xdr:colOff>108695</xdr:colOff>
      <xdr:row>0</xdr:row>
      <xdr:rowOff>22412</xdr:rowOff>
    </xdr:from>
    <xdr:to>
      <xdr:col>13</xdr:col>
      <xdr:colOff>11205</xdr:colOff>
      <xdr:row>3</xdr:row>
      <xdr:rowOff>145677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F0DCBADC-FD59-2E88-635A-2A8C42A73D2A}"/>
            </a:ext>
          </a:extLst>
        </xdr:cNvPr>
        <xdr:cNvGrpSpPr/>
      </xdr:nvGrpSpPr>
      <xdr:grpSpPr>
        <a:xfrm>
          <a:off x="16065871" y="22412"/>
          <a:ext cx="1998010" cy="818030"/>
          <a:chOff x="14082994" y="941296"/>
          <a:chExt cx="2362759" cy="837641"/>
        </a:xfrm>
      </xdr:grpSpPr>
      <xdr:sp macro="" textlink="$K$1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A22A39F3-CE27-90E9-F832-8E993960491F}"/>
              </a:ext>
            </a:extLst>
          </xdr:cNvPr>
          <xdr:cNvSpPr/>
        </xdr:nvSpPr>
        <xdr:spPr>
          <a:xfrm>
            <a:off x="14082994" y="941296"/>
            <a:ext cx="2362759" cy="837641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BD50C290-E293-456C-8E81-0DCC818272C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12/15/2023</a:t>
            </a:fld>
            <a:endParaRPr lang="en-US" sz="71400">
              <a:solidFill>
                <a:schemeClr val="bg1"/>
              </a:solidFill>
            </a:endParaRP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CCA1C62-6E2E-BEDB-1DD5-B5CD90443EE7}"/>
              </a:ext>
            </a:extLst>
          </xdr:cNvPr>
          <xdr:cNvSpPr txBox="1"/>
        </xdr:nvSpPr>
        <xdr:spPr>
          <a:xfrm>
            <a:off x="14299591" y="1038065"/>
            <a:ext cx="1882862" cy="288213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Today's Date</a:t>
            </a:r>
          </a:p>
        </xdr:txBody>
      </xdr:sp>
    </xdr:grpSp>
    <xdr:clientData/>
  </xdr:twoCellAnchor>
  <xdr:twoCellAnchor>
    <xdr:from>
      <xdr:col>0</xdr:col>
      <xdr:colOff>0</xdr:colOff>
      <xdr:row>78</xdr:row>
      <xdr:rowOff>56030</xdr:rowOff>
    </xdr:from>
    <xdr:to>
      <xdr:col>13</xdr:col>
      <xdr:colOff>44823</xdr:colOff>
      <xdr:row>78</xdr:row>
      <xdr:rowOff>76199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BD9F31A1-0292-4E3C-8D76-85F497638C63}"/>
            </a:ext>
          </a:extLst>
        </xdr:cNvPr>
        <xdr:cNvCxnSpPr/>
      </xdr:nvCxnSpPr>
      <xdr:spPr>
        <a:xfrm flipV="1">
          <a:off x="0" y="16876059"/>
          <a:ext cx="17682882" cy="20169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44825</xdr:colOff>
      <xdr:row>0</xdr:row>
      <xdr:rowOff>22412</xdr:rowOff>
    </xdr:from>
    <xdr:to>
      <xdr:col>13</xdr:col>
      <xdr:colOff>56030</xdr:colOff>
      <xdr:row>130</xdr:row>
      <xdr:rowOff>179294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6C8B57C-F22D-45E9-9C1C-862043229176}"/>
            </a:ext>
          </a:extLst>
        </xdr:cNvPr>
        <xdr:cNvCxnSpPr/>
      </xdr:nvCxnSpPr>
      <xdr:spPr>
        <a:xfrm flipH="1">
          <a:off x="17817354" y="22412"/>
          <a:ext cx="11205" cy="29796441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10</xdr:row>
      <xdr:rowOff>127746</xdr:rowOff>
    </xdr:from>
    <xdr:to>
      <xdr:col>0</xdr:col>
      <xdr:colOff>1666875</xdr:colOff>
      <xdr:row>12</xdr:row>
      <xdr:rowOff>149087</xdr:rowOff>
    </xdr:to>
    <xdr:sp macro="" textlink="'Project Details'!C7">
      <xdr:nvSpPr>
        <xdr:cNvPr id="46" name="TextBox 45">
          <a:extLst>
            <a:ext uri="{FF2B5EF4-FFF2-40B4-BE49-F238E27FC236}">
              <a16:creationId xmlns:a16="http://schemas.microsoft.com/office/drawing/2014/main" id="{C5601FA3-B65E-45C3-ACB2-5C95B044214F}"/>
            </a:ext>
          </a:extLst>
        </xdr:cNvPr>
        <xdr:cNvSpPr txBox="1"/>
      </xdr:nvSpPr>
      <xdr:spPr>
        <a:xfrm>
          <a:off x="152400" y="2322637"/>
          <a:ext cx="1514475" cy="4023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307DB66-585E-4006-9A0A-624DFF439336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marL="0" indent="0" algn="ctr"/>
            <a:t>Darius Crrutcher</a:t>
          </a:fld>
          <a:endParaRPr lang="en-US" sz="1100" b="1" i="0" u="none" strike="noStrike">
            <a:solidFill>
              <a:schemeClr val="accent3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147917</xdr:colOff>
      <xdr:row>12</xdr:row>
      <xdr:rowOff>170035</xdr:rowOff>
    </xdr:from>
    <xdr:to>
      <xdr:col>0</xdr:col>
      <xdr:colOff>1662392</xdr:colOff>
      <xdr:row>14</xdr:row>
      <xdr:rowOff>165652</xdr:rowOff>
    </xdr:to>
    <xdr:sp macro="" textlink="'Project Details'!C8">
      <xdr:nvSpPr>
        <xdr:cNvPr id="47" name="TextBox 46">
          <a:extLst>
            <a:ext uri="{FF2B5EF4-FFF2-40B4-BE49-F238E27FC236}">
              <a16:creationId xmlns:a16="http://schemas.microsoft.com/office/drawing/2014/main" id="{08BA2A13-1C36-40B5-BECD-899D58258CFC}"/>
            </a:ext>
          </a:extLst>
        </xdr:cNvPr>
        <xdr:cNvSpPr txBox="1"/>
      </xdr:nvSpPr>
      <xdr:spPr>
        <a:xfrm>
          <a:off x="147917" y="2745926"/>
          <a:ext cx="1514475" cy="37661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6D97BDE-1CE5-45ED-BBE2-904CB7A41BC0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algn="ctr"/>
            <a:t>Teammate #1</a:t>
          </a:fld>
          <a:endParaRPr lang="en-US" sz="1600" b="1" u="sng">
            <a:solidFill>
              <a:schemeClr val="accent3"/>
            </a:solidFill>
          </a:endParaRPr>
        </a:p>
      </xdr:txBody>
    </xdr:sp>
    <xdr:clientData/>
  </xdr:twoCellAnchor>
  <xdr:twoCellAnchor>
    <xdr:from>
      <xdr:col>0</xdr:col>
      <xdr:colOff>151717</xdr:colOff>
      <xdr:row>15</xdr:row>
      <xdr:rowOff>10620</xdr:rowOff>
    </xdr:from>
    <xdr:to>
      <xdr:col>0</xdr:col>
      <xdr:colOff>1666192</xdr:colOff>
      <xdr:row>16</xdr:row>
      <xdr:rowOff>173935</xdr:rowOff>
    </xdr:to>
    <xdr:sp macro="" textlink="'Project Details'!C9">
      <xdr:nvSpPr>
        <xdr:cNvPr id="48" name="TextBox 47">
          <a:extLst>
            <a:ext uri="{FF2B5EF4-FFF2-40B4-BE49-F238E27FC236}">
              <a16:creationId xmlns:a16="http://schemas.microsoft.com/office/drawing/2014/main" id="{F8BA2766-EC11-41A5-824F-8FDA95286042}"/>
            </a:ext>
          </a:extLst>
        </xdr:cNvPr>
        <xdr:cNvSpPr txBox="1"/>
      </xdr:nvSpPr>
      <xdr:spPr>
        <a:xfrm>
          <a:off x="151717" y="3158011"/>
          <a:ext cx="1514475" cy="3538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2ED97CE-F2EB-46AA-9402-D3416CC064DA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algn="ctr"/>
            <a:t>Teammate #2</a:t>
          </a:fld>
          <a:endParaRPr lang="en-US" sz="1600" b="1" u="sng">
            <a:solidFill>
              <a:schemeClr val="accent3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121584</xdr:rowOff>
    </xdr:from>
    <xdr:to>
      <xdr:col>1</xdr:col>
      <xdr:colOff>11206</xdr:colOff>
      <xdr:row>35</xdr:row>
      <xdr:rowOff>23533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32219A1-9717-4E51-B876-6BE78FA50440}"/>
            </a:ext>
          </a:extLst>
        </xdr:cNvPr>
        <xdr:cNvSpPr/>
      </xdr:nvSpPr>
      <xdr:spPr>
        <a:xfrm>
          <a:off x="0" y="4290172"/>
          <a:ext cx="1893794" cy="3050802"/>
        </a:xfrm>
        <a:prstGeom prst="roundRect">
          <a:avLst/>
        </a:prstGeom>
        <a:solidFill>
          <a:schemeClr val="tx2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74543</xdr:colOff>
      <xdr:row>21</xdr:row>
      <xdr:rowOff>48746</xdr:rowOff>
    </xdr:from>
    <xdr:to>
      <xdr:col>0</xdr:col>
      <xdr:colOff>1797326</xdr:colOff>
      <xdr:row>24</xdr:row>
      <xdr:rowOff>100853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02A1D2F-C823-455D-BC97-8E6EC381FDE0}"/>
            </a:ext>
          </a:extLst>
        </xdr:cNvPr>
        <xdr:cNvSpPr txBox="1"/>
      </xdr:nvSpPr>
      <xdr:spPr>
        <a:xfrm>
          <a:off x="74543" y="4407834"/>
          <a:ext cx="1722783" cy="62360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 u="sng">
              <a:solidFill>
                <a:schemeClr val="bg1"/>
              </a:solidFill>
              <a:latin typeface="+mn-lt"/>
              <a:ea typeface="+mn-ea"/>
              <a:cs typeface="+mn-cs"/>
            </a:rPr>
            <a:t>External Team</a:t>
          </a:r>
        </a:p>
      </xdr:txBody>
    </xdr:sp>
    <xdr:clientData/>
  </xdr:twoCellAnchor>
  <xdr:twoCellAnchor>
    <xdr:from>
      <xdr:col>0</xdr:col>
      <xdr:colOff>163606</xdr:colOff>
      <xdr:row>24</xdr:row>
      <xdr:rowOff>156883</xdr:rowOff>
    </xdr:from>
    <xdr:to>
      <xdr:col>0</xdr:col>
      <xdr:colOff>1678081</xdr:colOff>
      <xdr:row>27</xdr:row>
      <xdr:rowOff>44825</xdr:rowOff>
    </xdr:to>
    <xdr:sp macro="" textlink="'Project Details'!D7">
      <xdr:nvSpPr>
        <xdr:cNvPr id="51" name="TextBox 50">
          <a:extLst>
            <a:ext uri="{FF2B5EF4-FFF2-40B4-BE49-F238E27FC236}">
              <a16:creationId xmlns:a16="http://schemas.microsoft.com/office/drawing/2014/main" id="{12D09CF1-BBF6-4497-9B89-DBF3DC71E62C}"/>
            </a:ext>
          </a:extLst>
        </xdr:cNvPr>
        <xdr:cNvSpPr txBox="1"/>
      </xdr:nvSpPr>
      <xdr:spPr>
        <a:xfrm>
          <a:off x="163606" y="5087471"/>
          <a:ext cx="1514475" cy="45944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79C4F7D-8E07-45EA-B0F5-36288ADFD234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marL="0" indent="0" algn="ctr"/>
            <a:t>External Member #1</a:t>
          </a:fld>
          <a:endParaRPr lang="en-US" sz="1100" b="1" i="0" u="none" strike="noStrike">
            <a:solidFill>
              <a:schemeClr val="accent3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181534</xdr:colOff>
      <xdr:row>27</xdr:row>
      <xdr:rowOff>84191</xdr:rowOff>
    </xdr:from>
    <xdr:to>
      <xdr:col>0</xdr:col>
      <xdr:colOff>1696009</xdr:colOff>
      <xdr:row>28</xdr:row>
      <xdr:rowOff>119367</xdr:rowOff>
    </xdr:to>
    <xdr:sp macro="" textlink="'Project Details'!D8">
      <xdr:nvSpPr>
        <xdr:cNvPr id="52" name="TextBox 51">
          <a:extLst>
            <a:ext uri="{FF2B5EF4-FFF2-40B4-BE49-F238E27FC236}">
              <a16:creationId xmlns:a16="http://schemas.microsoft.com/office/drawing/2014/main" id="{9DECD8E4-57A2-400B-AB15-2530D2594DB2}"/>
            </a:ext>
          </a:extLst>
        </xdr:cNvPr>
        <xdr:cNvSpPr txBox="1"/>
      </xdr:nvSpPr>
      <xdr:spPr>
        <a:xfrm>
          <a:off x="181534" y="5586279"/>
          <a:ext cx="1514475" cy="37135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6531526-4F30-4150-B291-9CD049255A8D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algn="ctr"/>
            <a:t>External Member #2</a:t>
          </a:fld>
          <a:endParaRPr lang="en-US" sz="1100" b="1" i="0" u="none" strike="noStrike">
            <a:solidFill>
              <a:schemeClr val="accent3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174129</xdr:colOff>
      <xdr:row>28</xdr:row>
      <xdr:rowOff>151815</xdr:rowOff>
    </xdr:from>
    <xdr:to>
      <xdr:col>0</xdr:col>
      <xdr:colOff>1688604</xdr:colOff>
      <xdr:row>30</xdr:row>
      <xdr:rowOff>152498</xdr:rowOff>
    </xdr:to>
    <xdr:sp macro="" textlink="'Project Details'!D9">
      <xdr:nvSpPr>
        <xdr:cNvPr id="53" name="TextBox 52">
          <a:extLst>
            <a:ext uri="{FF2B5EF4-FFF2-40B4-BE49-F238E27FC236}">
              <a16:creationId xmlns:a16="http://schemas.microsoft.com/office/drawing/2014/main" id="{EF390C47-A188-49D0-A074-E754929FFDE7}"/>
            </a:ext>
          </a:extLst>
        </xdr:cNvPr>
        <xdr:cNvSpPr txBox="1"/>
      </xdr:nvSpPr>
      <xdr:spPr>
        <a:xfrm>
          <a:off x="174129" y="5990080"/>
          <a:ext cx="1514475" cy="38168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FB23079-6E96-465D-9B4B-E50CDCAD6EEE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marL="0" indent="0" algn="ctr"/>
            <a:t>External Member #3</a:t>
          </a:fld>
          <a:endParaRPr lang="en-US" sz="1100" b="1" i="0" u="none" strike="noStrike">
            <a:solidFill>
              <a:schemeClr val="accent3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</xdr:col>
      <xdr:colOff>179294</xdr:colOff>
      <xdr:row>7</xdr:row>
      <xdr:rowOff>134470</xdr:rowOff>
    </xdr:from>
    <xdr:to>
      <xdr:col>1</xdr:col>
      <xdr:colOff>203638</xdr:colOff>
      <xdr:row>35</xdr:row>
      <xdr:rowOff>164224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B4B0436-E4B4-447E-A283-AFD655287551}"/>
            </a:ext>
          </a:extLst>
        </xdr:cNvPr>
        <xdr:cNvCxnSpPr/>
      </xdr:nvCxnSpPr>
      <xdr:spPr>
        <a:xfrm>
          <a:off x="2064587" y="1566504"/>
          <a:ext cx="24344" cy="5317772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22412</xdr:colOff>
      <xdr:row>35</xdr:row>
      <xdr:rowOff>134471</xdr:rowOff>
    </xdr:from>
    <xdr:to>
      <xdr:col>1</xdr:col>
      <xdr:colOff>201706</xdr:colOff>
      <xdr:row>35</xdr:row>
      <xdr:rowOff>156883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D32FFCD3-36E4-4BF1-8278-F6F75B672A69}"/>
            </a:ext>
          </a:extLst>
        </xdr:cNvPr>
        <xdr:cNvCxnSpPr/>
      </xdr:nvCxnSpPr>
      <xdr:spPr>
        <a:xfrm flipH="1">
          <a:off x="22412" y="6869206"/>
          <a:ext cx="2061882" cy="22412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146747</xdr:colOff>
      <xdr:row>17</xdr:row>
      <xdr:rowOff>13933</xdr:rowOff>
    </xdr:from>
    <xdr:to>
      <xdr:col>0</xdr:col>
      <xdr:colOff>1661222</xdr:colOff>
      <xdr:row>18</xdr:row>
      <xdr:rowOff>177248</xdr:rowOff>
    </xdr:to>
    <xdr:sp macro="" textlink="'Project Details'!C10">
      <xdr:nvSpPr>
        <xdr:cNvPr id="69" name="TextBox 68">
          <a:extLst>
            <a:ext uri="{FF2B5EF4-FFF2-40B4-BE49-F238E27FC236}">
              <a16:creationId xmlns:a16="http://schemas.microsoft.com/office/drawing/2014/main" id="{29FA904A-DD23-4980-B7F1-4E78341E0B1D}"/>
            </a:ext>
          </a:extLst>
        </xdr:cNvPr>
        <xdr:cNvSpPr txBox="1"/>
      </xdr:nvSpPr>
      <xdr:spPr>
        <a:xfrm>
          <a:off x="146747" y="3542324"/>
          <a:ext cx="1514475" cy="3538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F615332-E761-40D5-9E6B-F7FB3EF64919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algn="ctr"/>
            <a:t>Teammate #3</a:t>
          </a:fld>
          <a:endParaRPr lang="en-US" sz="1600" b="1" u="sng">
            <a:solidFill>
              <a:schemeClr val="accent3"/>
            </a:solidFill>
          </a:endParaRPr>
        </a:p>
      </xdr:txBody>
    </xdr:sp>
    <xdr:clientData/>
  </xdr:twoCellAnchor>
  <xdr:twoCellAnchor>
    <xdr:from>
      <xdr:col>0</xdr:col>
      <xdr:colOff>188648</xdr:colOff>
      <xdr:row>30</xdr:row>
      <xdr:rowOff>188258</xdr:rowOff>
    </xdr:from>
    <xdr:to>
      <xdr:col>0</xdr:col>
      <xdr:colOff>1703123</xdr:colOff>
      <xdr:row>32</xdr:row>
      <xdr:rowOff>188941</xdr:rowOff>
    </xdr:to>
    <xdr:sp macro="" textlink="'Project Details'!D10">
      <xdr:nvSpPr>
        <xdr:cNvPr id="70" name="TextBox 69">
          <a:extLst>
            <a:ext uri="{FF2B5EF4-FFF2-40B4-BE49-F238E27FC236}">
              <a16:creationId xmlns:a16="http://schemas.microsoft.com/office/drawing/2014/main" id="{EA0BDE97-6596-469F-AF12-0BF4EA56F516}"/>
            </a:ext>
          </a:extLst>
        </xdr:cNvPr>
        <xdr:cNvSpPr txBox="1"/>
      </xdr:nvSpPr>
      <xdr:spPr>
        <a:xfrm>
          <a:off x="188648" y="6407523"/>
          <a:ext cx="1514475" cy="38168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BF68C35-331B-457E-97C2-964BC5302B02}" type="TxLink">
            <a:rPr lang="en-US" sz="11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 marL="0" indent="0" algn="ctr"/>
            <a:t>External Member #4</a:t>
          </a:fld>
          <a:endParaRPr lang="en-US" sz="1100" b="1" i="0" u="none" strike="noStrike">
            <a:solidFill>
              <a:schemeClr val="accent3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33618</xdr:colOff>
      <xdr:row>1</xdr:row>
      <xdr:rowOff>5604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038988B2-8AD4-4889-A325-4AAE6B1570B8}"/>
            </a:ext>
          </a:extLst>
        </xdr:cNvPr>
        <xdr:cNvSpPr/>
      </xdr:nvSpPr>
      <xdr:spPr>
        <a:xfrm>
          <a:off x="3753971" y="0"/>
          <a:ext cx="9345706" cy="28575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6</xdr:col>
      <xdr:colOff>355226</xdr:colOff>
      <xdr:row>23</xdr:row>
      <xdr:rowOff>179294</xdr:rowOff>
    </xdr:from>
    <xdr:to>
      <xdr:col>13</xdr:col>
      <xdr:colOff>44824</xdr:colOff>
      <xdr:row>37</xdr:row>
      <xdr:rowOff>63874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B1354B56-3EC1-43F2-8567-388913E94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1037665</xdr:colOff>
      <xdr:row>23</xdr:row>
      <xdr:rowOff>190498</xdr:rowOff>
    </xdr:from>
    <xdr:to>
      <xdr:col>6</xdr:col>
      <xdr:colOff>381000</xdr:colOff>
      <xdr:row>37</xdr:row>
      <xdr:rowOff>56029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245D26C1-71BB-4D31-9AC7-DEC57371B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257736</xdr:colOff>
      <xdr:row>24</xdr:row>
      <xdr:rowOff>11203</xdr:rowOff>
    </xdr:from>
    <xdr:to>
      <xdr:col>2</xdr:col>
      <xdr:colOff>971550</xdr:colOff>
      <xdr:row>37</xdr:row>
      <xdr:rowOff>56029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16CFD77B-EA3A-464F-B29D-534F1D4C9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56</xdr:row>
      <xdr:rowOff>22412</xdr:rowOff>
    </xdr:from>
    <xdr:to>
      <xdr:col>1</xdr:col>
      <xdr:colOff>2566147</xdr:colOff>
      <xdr:row>77</xdr:row>
      <xdr:rowOff>30259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817ECDBB-D2E9-41F3-A017-4EF616BDC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2232407</xdr:colOff>
      <xdr:row>40</xdr:row>
      <xdr:rowOff>0</xdr:rowOff>
    </xdr:from>
    <xdr:to>
      <xdr:col>1</xdr:col>
      <xdr:colOff>3160059</xdr:colOff>
      <xdr:row>41</xdr:row>
      <xdr:rowOff>64311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5AC5A56-8033-0B67-EA55-510403E1527A}"/>
            </a:ext>
          </a:extLst>
        </xdr:cNvPr>
        <xdr:cNvSpPr txBox="1"/>
      </xdr:nvSpPr>
      <xdr:spPr>
        <a:xfrm>
          <a:off x="4114995" y="8382000"/>
          <a:ext cx="927652" cy="2548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Early</a:t>
          </a:r>
          <a:r>
            <a:rPr lang="en-US" sz="1100" baseline="0"/>
            <a:t>-Stage</a:t>
          </a:r>
        </a:p>
      </xdr:txBody>
    </xdr:sp>
    <xdr:clientData/>
  </xdr:twoCellAnchor>
  <xdr:twoCellAnchor>
    <xdr:from>
      <xdr:col>4</xdr:col>
      <xdr:colOff>989017</xdr:colOff>
      <xdr:row>40</xdr:row>
      <xdr:rowOff>12569</xdr:rowOff>
    </xdr:from>
    <xdr:to>
      <xdr:col>4</xdr:col>
      <xdr:colOff>1927412</xdr:colOff>
      <xdr:row>41</xdr:row>
      <xdr:rowOff>56028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0A6BFCC-E823-4BED-A3A8-A96D9AB2FBED}"/>
            </a:ext>
          </a:extLst>
        </xdr:cNvPr>
        <xdr:cNvSpPr txBox="1"/>
      </xdr:nvSpPr>
      <xdr:spPr>
        <a:xfrm>
          <a:off x="9303782" y="8394569"/>
          <a:ext cx="938395" cy="2339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Mid</a:t>
          </a:r>
          <a:r>
            <a:rPr lang="en-US" sz="1100" baseline="0"/>
            <a:t>-Stage</a:t>
          </a:r>
        </a:p>
      </xdr:txBody>
    </xdr:sp>
    <xdr:clientData/>
  </xdr:twoCellAnchor>
  <xdr:twoCellAnchor>
    <xdr:from>
      <xdr:col>8</xdr:col>
      <xdr:colOff>532818</xdr:colOff>
      <xdr:row>40</xdr:row>
      <xdr:rowOff>11205</xdr:rowOff>
    </xdr:from>
    <xdr:to>
      <xdr:col>9</xdr:col>
      <xdr:colOff>403413</xdr:colOff>
      <xdr:row>41</xdr:row>
      <xdr:rowOff>67235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2E37961-C712-4A55-AE05-66182C081269}"/>
            </a:ext>
          </a:extLst>
        </xdr:cNvPr>
        <xdr:cNvSpPr txBox="1"/>
      </xdr:nvSpPr>
      <xdr:spPr>
        <a:xfrm>
          <a:off x="14528965" y="8393205"/>
          <a:ext cx="923948" cy="2465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Late</a:t>
          </a:r>
          <a:r>
            <a:rPr lang="en-US" sz="1100" baseline="0"/>
            <a:t>-Stage</a:t>
          </a:r>
        </a:p>
      </xdr:txBody>
    </xdr:sp>
    <xdr:clientData/>
  </xdr:twoCellAnchor>
  <xdr:twoCellAnchor>
    <xdr:from>
      <xdr:col>1</xdr:col>
      <xdr:colOff>212912</xdr:colOff>
      <xdr:row>22</xdr:row>
      <xdr:rowOff>123264</xdr:rowOff>
    </xdr:from>
    <xdr:to>
      <xdr:col>13</xdr:col>
      <xdr:colOff>33617</xdr:colOff>
      <xdr:row>22</xdr:row>
      <xdr:rowOff>168088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4BA06776-B5AC-4501-B4AC-8AF2CE13578F}"/>
            </a:ext>
          </a:extLst>
        </xdr:cNvPr>
        <xdr:cNvCxnSpPr/>
      </xdr:nvCxnSpPr>
      <xdr:spPr>
        <a:xfrm flipV="1">
          <a:off x="2095500" y="4639235"/>
          <a:ext cx="15576176" cy="44824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56</xdr:row>
      <xdr:rowOff>0</xdr:rowOff>
    </xdr:from>
    <xdr:to>
      <xdr:col>13</xdr:col>
      <xdr:colOff>44823</xdr:colOff>
      <xdr:row>56</xdr:row>
      <xdr:rowOff>11206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82364AB-EE0F-40AE-892A-3C5BA90BB57A}"/>
            </a:ext>
          </a:extLst>
        </xdr:cNvPr>
        <xdr:cNvCxnSpPr/>
      </xdr:nvCxnSpPr>
      <xdr:spPr>
        <a:xfrm flipV="1">
          <a:off x="0" y="11430000"/>
          <a:ext cx="17682882" cy="11206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1378324</xdr:colOff>
      <xdr:row>56</xdr:row>
      <xdr:rowOff>0</xdr:rowOff>
    </xdr:from>
    <xdr:to>
      <xdr:col>4</xdr:col>
      <xdr:colOff>0</xdr:colOff>
      <xdr:row>130</xdr:row>
      <xdr:rowOff>134470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45C4B570-F285-413A-AB63-6ECB8CFF03CD}"/>
            </a:ext>
          </a:extLst>
        </xdr:cNvPr>
        <xdr:cNvCxnSpPr/>
      </xdr:nvCxnSpPr>
      <xdr:spPr>
        <a:xfrm>
          <a:off x="8382000" y="11463618"/>
          <a:ext cx="33618" cy="16338176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3104030</xdr:colOff>
      <xdr:row>56</xdr:row>
      <xdr:rowOff>168087</xdr:rowOff>
    </xdr:from>
    <xdr:to>
      <xdr:col>3</xdr:col>
      <xdr:colOff>694765</xdr:colOff>
      <xdr:row>65</xdr:row>
      <xdr:rowOff>22412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DDA10C9C-C3E5-B408-6C15-88E45E8DAAA9}"/>
            </a:ext>
          </a:extLst>
        </xdr:cNvPr>
        <xdr:cNvGrpSpPr/>
      </xdr:nvGrpSpPr>
      <xdr:grpSpPr>
        <a:xfrm>
          <a:off x="4986618" y="11598087"/>
          <a:ext cx="2711823" cy="2398060"/>
          <a:chOff x="4471148" y="11553265"/>
          <a:chExt cx="3742764" cy="2801471"/>
        </a:xfrm>
      </xdr:grpSpPr>
      <xdr:sp macro="" textlink="'Change Log'!L5:L6">
        <xdr:nvSpPr>
          <xdr:cNvPr id="96" name="Isosceles Triangle 95">
            <a:extLst>
              <a:ext uri="{FF2B5EF4-FFF2-40B4-BE49-F238E27FC236}">
                <a16:creationId xmlns:a16="http://schemas.microsoft.com/office/drawing/2014/main" id="{28CBBBC4-5314-5394-FBBC-EFF7E17934CF}"/>
              </a:ext>
            </a:extLst>
          </xdr:cNvPr>
          <xdr:cNvSpPr/>
        </xdr:nvSpPr>
        <xdr:spPr>
          <a:xfrm>
            <a:off x="4471148" y="11553265"/>
            <a:ext cx="3742764" cy="2801471"/>
          </a:xfrm>
          <a:prstGeom prst="triangle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28BF8FD-94E7-4BC4-BA5C-C30CB53E96C5}" type="TxLink">
              <a:rPr lang="en-US" sz="54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484.98</a:t>
            </a:fld>
            <a:endParaRPr lang="en-US" sz="413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D0336297-1038-C06E-A9E7-26E35E2F4E6A}"/>
              </a:ext>
            </a:extLst>
          </xdr:cNvPr>
          <xdr:cNvSpPr txBox="1"/>
        </xdr:nvSpPr>
        <xdr:spPr>
          <a:xfrm>
            <a:off x="5413566" y="12032772"/>
            <a:ext cx="1840307" cy="14567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/>
              <a:t>Approved Change Request Hours</a:t>
            </a:r>
          </a:p>
        </xdr:txBody>
      </xdr:sp>
    </xdr:grpSp>
    <xdr:clientData/>
  </xdr:twoCellAnchor>
  <xdr:twoCellAnchor>
    <xdr:from>
      <xdr:col>1</xdr:col>
      <xdr:colOff>2588559</xdr:colOff>
      <xdr:row>56</xdr:row>
      <xdr:rowOff>22413</xdr:rowOff>
    </xdr:from>
    <xdr:to>
      <xdr:col>1</xdr:col>
      <xdr:colOff>2588560</xdr:colOff>
      <xdr:row>78</xdr:row>
      <xdr:rowOff>89647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5542AC5-E9BD-470A-A424-AD2B3AF87531}"/>
            </a:ext>
          </a:extLst>
        </xdr:cNvPr>
        <xdr:cNvCxnSpPr/>
      </xdr:nvCxnSpPr>
      <xdr:spPr>
        <a:xfrm flipH="1">
          <a:off x="4471147" y="11452413"/>
          <a:ext cx="1" cy="5457263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78441</xdr:colOff>
      <xdr:row>41</xdr:row>
      <xdr:rowOff>22411</xdr:rowOff>
    </xdr:from>
    <xdr:to>
      <xdr:col>1</xdr:col>
      <xdr:colOff>324971</xdr:colOff>
      <xdr:row>47</xdr:row>
      <xdr:rowOff>123264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333802D3-5265-297F-4487-AC2908C0A380}"/>
            </a:ext>
          </a:extLst>
        </xdr:cNvPr>
        <xdr:cNvGrpSpPr/>
      </xdr:nvGrpSpPr>
      <xdr:grpSpPr>
        <a:xfrm>
          <a:off x="78441" y="8594911"/>
          <a:ext cx="2129118" cy="1243853"/>
          <a:chOff x="78441" y="8594911"/>
          <a:chExt cx="2129118" cy="1243853"/>
        </a:xfrm>
      </xdr:grpSpPr>
      <xdr:sp macro="" textlink="'Quality Metrics'!B52">
        <xdr:nvSpPr>
          <xdr:cNvPr id="44" name="Oval 43">
            <a:extLst>
              <a:ext uri="{FF2B5EF4-FFF2-40B4-BE49-F238E27FC236}">
                <a16:creationId xmlns:a16="http://schemas.microsoft.com/office/drawing/2014/main" id="{17D2D0FF-5B06-BCF6-973C-9EF8C2826A32}"/>
              </a:ext>
            </a:extLst>
          </xdr:cNvPr>
          <xdr:cNvSpPr/>
        </xdr:nvSpPr>
        <xdr:spPr>
          <a:xfrm>
            <a:off x="78441" y="8594911"/>
            <a:ext cx="2129118" cy="1243853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73EE9880-36C8-4B8E-9FDD-88EDF66D7636}" type="TxLink">
              <a:rPr lang="en-US" sz="2400" b="1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31.58</a:t>
            </a:fld>
            <a:endParaRPr lang="en-US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FCCDE488-1198-BCC7-9DA7-D7ADB289D86D}"/>
              </a:ext>
            </a:extLst>
          </xdr:cNvPr>
          <xdr:cNvSpPr txBox="1"/>
        </xdr:nvSpPr>
        <xdr:spPr>
          <a:xfrm>
            <a:off x="156881" y="8617323"/>
            <a:ext cx="2028264" cy="661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 u="sng">
                <a:solidFill>
                  <a:schemeClr val="bg1"/>
                </a:solidFill>
              </a:rPr>
              <a:t>Current</a:t>
            </a:r>
            <a:r>
              <a:rPr lang="en-US" sz="1600" b="1" u="sng" baseline="0">
                <a:solidFill>
                  <a:schemeClr val="bg1"/>
                </a:solidFill>
              </a:rPr>
              <a:t> </a:t>
            </a:r>
            <a:r>
              <a:rPr lang="en-US" sz="1600" b="1" u="sng">
                <a:solidFill>
                  <a:schemeClr val="bg1"/>
                </a:solidFill>
              </a:rPr>
              <a:t>Defect</a:t>
            </a:r>
            <a:r>
              <a:rPr lang="en-US" sz="1600" b="1" u="sng" baseline="0">
                <a:solidFill>
                  <a:schemeClr val="bg1"/>
                </a:solidFill>
              </a:rPr>
              <a:t> Average:</a:t>
            </a:r>
            <a:endParaRPr lang="en-US" sz="1600" b="1" u="sng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130</xdr:row>
      <xdr:rowOff>156882</xdr:rowOff>
    </xdr:from>
    <xdr:to>
      <xdr:col>13</xdr:col>
      <xdr:colOff>44823</xdr:colOff>
      <xdr:row>130</xdr:row>
      <xdr:rowOff>177051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A652FCBA-D8BA-434D-BA93-1E5B28686344}"/>
            </a:ext>
          </a:extLst>
        </xdr:cNvPr>
        <xdr:cNvCxnSpPr/>
      </xdr:nvCxnSpPr>
      <xdr:spPr>
        <a:xfrm flipV="1">
          <a:off x="0" y="29796441"/>
          <a:ext cx="17817352" cy="20169"/>
        </a:xfrm>
        <a:prstGeom prst="line">
          <a:avLst/>
        </a:prstGeom>
        <a:ln w="571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11206</xdr:colOff>
      <xdr:row>0</xdr:row>
      <xdr:rowOff>0</xdr:rowOff>
    </xdr:from>
    <xdr:to>
      <xdr:col>10</xdr:col>
      <xdr:colOff>93534</xdr:colOff>
      <xdr:row>7</xdr:row>
      <xdr:rowOff>8404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E000BB5-883B-47D4-AAE3-4597EBD39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00" y="0"/>
          <a:ext cx="1763210" cy="1476375"/>
        </a:xfrm>
        <a:prstGeom prst="rect">
          <a:avLst/>
        </a:prstGeom>
      </xdr:spPr>
    </xdr:pic>
    <xdr:clientData/>
  </xdr:twoCellAnchor>
  <xdr:twoCellAnchor>
    <xdr:from>
      <xdr:col>4</xdr:col>
      <xdr:colOff>459441</xdr:colOff>
      <xdr:row>2</xdr:row>
      <xdr:rowOff>156882</xdr:rowOff>
    </xdr:from>
    <xdr:to>
      <xdr:col>5</xdr:col>
      <xdr:colOff>71719</xdr:colOff>
      <xdr:row>7</xdr:row>
      <xdr:rowOff>25214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FC89F36-973E-455C-9B50-BD1CF5376FCE}"/>
            </a:ext>
          </a:extLst>
        </xdr:cNvPr>
        <xdr:cNvGrpSpPr/>
      </xdr:nvGrpSpPr>
      <xdr:grpSpPr>
        <a:xfrm>
          <a:off x="8774206" y="649941"/>
          <a:ext cx="1943101" cy="843244"/>
          <a:chOff x="3143249" y="1304925"/>
          <a:chExt cx="1933575" cy="695325"/>
        </a:xfrm>
        <a:solidFill>
          <a:schemeClr val="tx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'Change Log'!$L$5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5BEA299-54FB-E845-77FA-68F5B7079C0B}"/>
              </a:ext>
            </a:extLst>
          </xdr:cNvPr>
          <xdr:cNvSpPr/>
        </xdr:nvSpPr>
        <xdr:spPr>
          <a:xfrm>
            <a:off x="3143249" y="1304925"/>
            <a:ext cx="1933575" cy="69532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53F02A0A-8913-424C-BF39-A254553AB6D2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t>484.98</a:t>
            </a:fld>
            <a:endParaRPr lang="en-US" sz="85700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B787F5F1-21B6-D640-C3FA-81225C3F3D4E}"/>
              </a:ext>
            </a:extLst>
          </xdr:cNvPr>
          <xdr:cNvSpPr txBox="1"/>
        </xdr:nvSpPr>
        <xdr:spPr>
          <a:xfrm>
            <a:off x="3177824" y="1341714"/>
            <a:ext cx="1819939" cy="272446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Approved CR</a:t>
            </a:r>
            <a:r>
              <a:rPr lang="en-US" sz="1400" b="1" u="sng" baseline="0">
                <a:solidFill>
                  <a:schemeClr val="bg1"/>
                </a:solidFill>
              </a:rPr>
              <a:t> Hours</a:t>
            </a:r>
            <a:endParaRPr lang="en-US" sz="1100" b="1" u="sng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0.29571</cdr:x>
      <cdr:y>0.13187</cdr:y>
    </cdr:from>
    <cdr:to>
      <cdr:x>0.29571</cdr:x>
      <cdr:y>0.81868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DB10470-2E40-03A9-7E62-5806366EE050}"/>
            </a:ext>
          </a:extLst>
        </cdr:cNvPr>
        <cdr:cNvCxnSpPr/>
      </cdr:nvCxnSpPr>
      <cdr:spPr>
        <a:xfrm xmlns:a="http://schemas.openxmlformats.org/drawingml/2006/main">
          <a:off x="3751046" y="537515"/>
          <a:ext cx="0" cy="279952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0.68878</cdr:x>
      <cdr:y>0.13796</cdr:y>
    </cdr:from>
    <cdr:to>
      <cdr:x>0.68943</cdr:x>
      <cdr:y>0.82071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5B9E3E0D-66FC-DDBB-CD74-8C9881D9A746}"/>
            </a:ext>
          </a:extLst>
        </cdr:cNvPr>
        <cdr:cNvCxnSpPr/>
      </cdr:nvCxnSpPr>
      <cdr:spPr>
        <a:xfrm xmlns:a="http://schemas.openxmlformats.org/drawingml/2006/main" flipH="1">
          <a:off x="8737177" y="562363"/>
          <a:ext cx="8282" cy="2782957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0.17011</cdr:x>
      <cdr:y>0.85031</cdr:y>
    </cdr:from>
    <cdr:to>
      <cdr:x>0.8262</cdr:x>
      <cdr:y>0.9886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0B5F255E-4272-5060-7041-39F55F263D15}"/>
            </a:ext>
          </a:extLst>
        </cdr:cNvPr>
        <cdr:cNvGrpSpPr/>
      </cdr:nvGrpSpPr>
      <cdr:grpSpPr>
        <a:xfrm xmlns:a="http://schemas.openxmlformats.org/drawingml/2006/main">
          <a:off x="756774" y="4265900"/>
          <a:ext cx="2918771" cy="693784"/>
          <a:chOff x="0" y="0"/>
          <a:chExt cx="1727355" cy="541341"/>
        </a:xfrm>
        <a:solidFill xmlns:a="http://schemas.openxmlformats.org/drawingml/2006/main">
          <a:schemeClr val="tx2"/>
        </a:solidFill>
        <a:effectLst xmlns:a="http://schemas.openxmlformats.org/drawingml/2006/main">
          <a:outerShdw blurRad="50800" dist="38100" algn="l" rotWithShape="0">
            <a:prstClr val="black">
              <a:alpha val="40000"/>
            </a:prstClr>
          </a:outerShdw>
        </a:effectLst>
      </cdr:grpSpPr>
      <cdr:sp macro="" textlink="">
        <cdr:nvSpPr>
          <cdr:cNvPr id="3" name="Rectangle: Rounded Corners 2">
            <a:extLst xmlns:a="http://schemas.openxmlformats.org/drawingml/2006/main">
              <a:ext uri="{FF2B5EF4-FFF2-40B4-BE49-F238E27FC236}">
                <a16:creationId xmlns:a16="http://schemas.microsoft.com/office/drawing/2014/main" id="{1EDDF5DB-5F8D-0983-62F4-CDB41BB3F821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1727355" cy="541341"/>
          </a:xfrm>
          <a:prstGeom xmlns:a="http://schemas.openxmlformats.org/drawingml/2006/main" prst="round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rot="0" spcFirstLastPara="0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C9865FB-9955-4344-AB9D-D8A3D4D5842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210</a:t>
            </a:fld>
            <a:endParaRPr lang="en-US" sz="4800">
              <a:solidFill>
                <a:schemeClr val="bg1"/>
              </a:solidFill>
            </a:endParaRPr>
          </a:p>
        </cdr:txBody>
      </cdr:sp>
      <cdr:sp macro="" textlink="">
        <cdr:nvSpPr>
          <cdr:cNvPr id="4" name="TextBox 8">
            <a:extLst xmlns:a="http://schemas.openxmlformats.org/drawingml/2006/main">
              <a:ext uri="{FF2B5EF4-FFF2-40B4-BE49-F238E27FC236}">
                <a16:creationId xmlns:a16="http://schemas.microsoft.com/office/drawing/2014/main" id="{AF5B0346-7329-A396-4092-C173C3D657B7}"/>
              </a:ext>
            </a:extLst>
          </cdr:cNvPr>
          <cdr:cNvSpPr txBox="1"/>
        </cdr:nvSpPr>
        <cdr:spPr>
          <a:xfrm xmlns:a="http://schemas.openxmlformats.org/drawingml/2006/main">
            <a:off x="224705" y="37201"/>
            <a:ext cx="1238679" cy="177975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sz="1400" b="1" u="sng">
                <a:solidFill>
                  <a:schemeClr val="bg1"/>
                </a:solidFill>
              </a:rPr>
              <a:t>Contractual</a:t>
            </a:r>
            <a:r>
              <a:rPr lang="en-US" sz="1400" b="1" u="sng" baseline="0">
                <a:solidFill>
                  <a:schemeClr val="bg1"/>
                </a:solidFill>
              </a:rPr>
              <a:t> Hours</a:t>
            </a:r>
            <a:endParaRPr lang="en-US" sz="1400" b="1" u="sng">
              <a:solidFill>
                <a:schemeClr val="bg1"/>
              </a:solidFill>
            </a:endParaRPr>
          </a:p>
        </cdr:txBody>
      </cdr:sp>
    </cdr:grpSp>
  </cdr:relSizeAnchor>
  <cdr:relSizeAnchor xmlns:cdr="http://schemas.openxmlformats.org/drawingml/2006/chartDrawing">
    <cdr:from>
      <cdr:x>0.17263</cdr:x>
      <cdr:y>0.69088</cdr:y>
    </cdr:from>
    <cdr:to>
      <cdr:x>0.83123</cdr:x>
      <cdr:y>0.83985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0876F656-07D4-68DC-B48A-1E83C16924F9}"/>
            </a:ext>
          </a:extLst>
        </cdr:cNvPr>
        <cdr:cNvGrpSpPr/>
      </cdr:nvGrpSpPr>
      <cdr:grpSpPr>
        <a:xfrm xmlns:a="http://schemas.openxmlformats.org/drawingml/2006/main">
          <a:off x="767985" y="3466059"/>
          <a:ext cx="2929937" cy="747364"/>
          <a:chOff x="0" y="0"/>
          <a:chExt cx="1022268" cy="421458"/>
        </a:xfrm>
        <a:solidFill xmlns:a="http://schemas.openxmlformats.org/drawingml/2006/main">
          <a:schemeClr val="tx2"/>
        </a:solidFill>
        <a:effectLst xmlns:a="http://schemas.openxmlformats.org/drawingml/2006/main">
          <a:outerShdw blurRad="50800" dist="38100" algn="l" rotWithShape="0">
            <a:prstClr val="black">
              <a:alpha val="40000"/>
            </a:prstClr>
          </a:outerShdw>
        </a:effectLst>
      </cdr:grpSpPr>
      <cdr:sp macro="" textlink="'Budget Metrics'!$G$35">
        <cdr:nvSpPr>
          <cdr:cNvPr id="6" name="Rectangle: Rounded Corners 5">
            <a:extLst xmlns:a="http://schemas.openxmlformats.org/drawingml/2006/main">
              <a:ext uri="{FF2B5EF4-FFF2-40B4-BE49-F238E27FC236}">
                <a16:creationId xmlns:a16="http://schemas.microsoft.com/office/drawing/2014/main" id="{3FFDCA67-142C-5930-F2D2-4F5DAB753C58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1022268" cy="421458"/>
          </a:xfrm>
          <a:prstGeom xmlns:a="http://schemas.openxmlformats.org/drawingml/2006/main" prst="round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rot="0" spcFirstLastPara="0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86E39BCE-5832-4ED2-8906-8C0DC4DA394A}" type="TxLink">
              <a:rPr lang="en-US" sz="28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0</a:t>
            </a:fld>
            <a:endParaRPr lang="en-US" sz="9600">
              <a:solidFill>
                <a:schemeClr val="bg1"/>
              </a:solidFill>
            </a:endParaRPr>
          </a:p>
        </cdr:txBody>
      </cdr:sp>
      <cdr:sp macro="" textlink="">
        <cdr:nvSpPr>
          <cdr:cNvPr id="7" name="TextBox 8">
            <a:extLst xmlns:a="http://schemas.openxmlformats.org/drawingml/2006/main">
              <a:ext uri="{FF2B5EF4-FFF2-40B4-BE49-F238E27FC236}">
                <a16:creationId xmlns:a16="http://schemas.microsoft.com/office/drawing/2014/main" id="{01E7C45D-FF09-223C-216D-1E98D66B4D42}"/>
              </a:ext>
            </a:extLst>
          </cdr:cNvPr>
          <cdr:cNvSpPr txBox="1"/>
        </cdr:nvSpPr>
        <cdr:spPr>
          <a:xfrm xmlns:a="http://schemas.openxmlformats.org/drawingml/2006/main">
            <a:off x="172081" y="10048"/>
            <a:ext cx="733064" cy="138561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sz="1400" b="1" u="sng">
                <a:solidFill>
                  <a:schemeClr val="bg1"/>
                </a:solidFill>
              </a:rPr>
              <a:t>Remaining</a:t>
            </a:r>
            <a:r>
              <a:rPr lang="en-US" sz="1400" b="1" u="sng" baseline="0">
                <a:solidFill>
                  <a:schemeClr val="bg1"/>
                </a:solidFill>
              </a:rPr>
              <a:t> Hours</a:t>
            </a:r>
            <a:endParaRPr lang="en-US" sz="1400" b="1" u="sng">
              <a:solidFill>
                <a:schemeClr val="bg1"/>
              </a:solidFill>
            </a:endParaRPr>
          </a:p>
        </cdr:txBody>
      </cdr: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1647823</xdr:colOff>
      <xdr:row>0</xdr:row>
      <xdr:rowOff>0</xdr:rowOff>
    </xdr:from>
    <xdr:to>
      <xdr:col>8</xdr:col>
      <xdr:colOff>9524</xdr:colOff>
      <xdr:row>1</xdr:row>
      <xdr:rowOff>9526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F6E259C-D287-DD5E-1F0B-F27C37AD7380}"/>
            </a:ext>
          </a:extLst>
        </xdr:cNvPr>
        <xdr:cNvSpPr/>
      </xdr:nvSpPr>
      <xdr:spPr>
        <a:xfrm>
          <a:off x="5286373" y="0"/>
          <a:ext cx="7296151" cy="28575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0</xdr:col>
      <xdr:colOff>0</xdr:colOff>
      <xdr:row>30</xdr:row>
      <xdr:rowOff>14287</xdr:rowOff>
    </xdr:from>
    <xdr:to>
      <xdr:col>6</xdr:col>
      <xdr:colOff>9524</xdr:colOff>
      <xdr:row>44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94C8C0-CD4B-93F1-087F-CEF82887F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8</xdr:col>
      <xdr:colOff>9525</xdr:colOff>
      <xdr:row>1</xdr:row>
      <xdr:rowOff>5604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CEC4FA-A6A6-420C-8C0B-7EFF105809B5}"/>
            </a:ext>
          </a:extLst>
        </xdr:cNvPr>
        <xdr:cNvSpPr/>
      </xdr:nvSpPr>
      <xdr:spPr>
        <a:xfrm>
          <a:off x="5295900" y="0"/>
          <a:ext cx="7858125" cy="28182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8</xdr:col>
      <xdr:colOff>57150</xdr:colOff>
      <xdr:row>0</xdr:row>
      <xdr:rowOff>0</xdr:rowOff>
    </xdr:from>
    <xdr:to>
      <xdr:col>11</xdr:col>
      <xdr:colOff>121585</xdr:colOff>
      <xdr:row>3</xdr:row>
      <xdr:rowOff>132230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6056510-1786-4D0D-8FCC-7AFA20A80C6D}"/>
            </a:ext>
          </a:extLst>
        </xdr:cNvPr>
        <xdr:cNvGrpSpPr/>
      </xdr:nvGrpSpPr>
      <xdr:grpSpPr>
        <a:xfrm>
          <a:off x="13201650" y="0"/>
          <a:ext cx="1998010" cy="818030"/>
          <a:chOff x="14082994" y="941296"/>
          <a:chExt cx="2362759" cy="837641"/>
        </a:xfrm>
      </xdr:grpSpPr>
      <xdr:sp macro="" textlink="$K$1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FCF88D3-4FD6-AD68-B104-2792995BA785}"/>
              </a:ext>
            </a:extLst>
          </xdr:cNvPr>
          <xdr:cNvSpPr/>
        </xdr:nvSpPr>
        <xdr:spPr>
          <a:xfrm>
            <a:off x="14082994" y="941296"/>
            <a:ext cx="2362759" cy="837641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BD50C290-E293-456C-8E81-0DCC818272C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 </a:t>
            </a:fld>
            <a:endParaRPr lang="en-US" sz="71400">
              <a:solidFill>
                <a:schemeClr val="bg1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7CDCF22-91C6-F4F9-E37D-132AF8B34CB0}"/>
              </a:ext>
            </a:extLst>
          </xdr:cNvPr>
          <xdr:cNvSpPr txBox="1"/>
        </xdr:nvSpPr>
        <xdr:spPr>
          <a:xfrm>
            <a:off x="14299591" y="1038065"/>
            <a:ext cx="1882862" cy="288213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Today's Date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49902</xdr:colOff>
      <xdr:row>50</xdr:row>
      <xdr:rowOff>116991</xdr:rowOff>
    </xdr:from>
    <xdr:to>
      <xdr:col>11</xdr:col>
      <xdr:colOff>92765</xdr:colOff>
      <xdr:row>66</xdr:row>
      <xdr:rowOff>93179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9FF489-B668-3901-D9B4-68F171A64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1390648</xdr:colOff>
      <xdr:row>0</xdr:row>
      <xdr:rowOff>0</xdr:rowOff>
    </xdr:from>
    <xdr:to>
      <xdr:col>7</xdr:col>
      <xdr:colOff>1350064</xdr:colOff>
      <xdr:row>1</xdr:row>
      <xdr:rowOff>9526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7E305FC-F59A-41C5-A8D9-9F5B91B44DBF}"/>
            </a:ext>
          </a:extLst>
        </xdr:cNvPr>
        <xdr:cNvSpPr/>
      </xdr:nvSpPr>
      <xdr:spPr>
        <a:xfrm>
          <a:off x="3684931" y="0"/>
          <a:ext cx="7239829" cy="282852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Navigation</a:t>
          </a:r>
          <a:r>
            <a:rPr lang="en-US" sz="1800" b="1" baseline="0"/>
            <a:t> Tabs</a:t>
          </a:r>
          <a:endParaRPr lang="en-US" sz="1800" b="1"/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33618</xdr:colOff>
      <xdr:row>1</xdr:row>
      <xdr:rowOff>5604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115AEDE-51BB-4CFB-92C2-C4D8F6A12B0A}"/>
            </a:ext>
          </a:extLst>
        </xdr:cNvPr>
        <xdr:cNvSpPr/>
      </xdr:nvSpPr>
      <xdr:spPr>
        <a:xfrm>
          <a:off x="5591175" y="0"/>
          <a:ext cx="8434668" cy="28182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8</xdr:col>
      <xdr:colOff>33131</xdr:colOff>
      <xdr:row>0</xdr:row>
      <xdr:rowOff>0</xdr:rowOff>
    </xdr:from>
    <xdr:to>
      <xdr:col>10</xdr:col>
      <xdr:colOff>407750</xdr:colOff>
      <xdr:row>3</xdr:row>
      <xdr:rowOff>138856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A87A400-2A43-4C07-8CFD-745018A24491}"/>
            </a:ext>
          </a:extLst>
        </xdr:cNvPr>
        <xdr:cNvGrpSpPr/>
      </xdr:nvGrpSpPr>
      <xdr:grpSpPr>
        <a:xfrm>
          <a:off x="11198088" y="0"/>
          <a:ext cx="1998010" cy="818030"/>
          <a:chOff x="14082994" y="941296"/>
          <a:chExt cx="2362759" cy="837641"/>
        </a:xfrm>
      </xdr:grpSpPr>
      <xdr:sp macro="" textlink="$K$1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AE5B94E-C454-2ABA-693D-E349C59F9F2B}"/>
              </a:ext>
            </a:extLst>
          </xdr:cNvPr>
          <xdr:cNvSpPr/>
        </xdr:nvSpPr>
        <xdr:spPr>
          <a:xfrm>
            <a:off x="14082994" y="941296"/>
            <a:ext cx="2362759" cy="837641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BD50C290-E293-456C-8E81-0DCC818272C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 </a:t>
            </a:fld>
            <a:endParaRPr lang="en-US" sz="71400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00CF5BD-DEB8-4049-8ED9-700AEDFA9139}"/>
              </a:ext>
            </a:extLst>
          </xdr:cNvPr>
          <xdr:cNvSpPr txBox="1"/>
        </xdr:nvSpPr>
        <xdr:spPr>
          <a:xfrm>
            <a:off x="14299591" y="1038065"/>
            <a:ext cx="1882862" cy="288213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Today's Date</a:t>
            </a:r>
          </a:p>
        </xdr:txBody>
      </xdr:sp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0.30486</cdr:x>
      <cdr:y>0.15303</cdr:y>
    </cdr:from>
    <cdr:to>
      <cdr:x>0.30613</cdr:x>
      <cdr:y>0.80212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DB10470-2E40-03A9-7E62-5806366EE050}"/>
            </a:ext>
          </a:extLst>
        </cdr:cNvPr>
        <cdr:cNvCxnSpPr/>
      </cdr:nvCxnSpPr>
      <cdr:spPr>
        <a:xfrm xmlns:a="http://schemas.openxmlformats.org/drawingml/2006/main">
          <a:off x="1987620" y="462791"/>
          <a:ext cx="8283" cy="1962978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0.67738</cdr:x>
      <cdr:y>0.14659</cdr:y>
    </cdr:from>
    <cdr:to>
      <cdr:x>0.67834</cdr:x>
      <cdr:y>0.80486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5B9E3E0D-66FC-DDBB-CD74-8C9881D9A746}"/>
            </a:ext>
          </a:extLst>
        </cdr:cNvPr>
        <cdr:cNvCxnSpPr/>
      </cdr:nvCxnSpPr>
      <cdr:spPr>
        <a:xfrm xmlns:a="http://schemas.openxmlformats.org/drawingml/2006/main">
          <a:off x="4416444" y="443323"/>
          <a:ext cx="6263" cy="1990729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36</xdr:row>
      <xdr:rowOff>19050</xdr:rowOff>
    </xdr:from>
    <xdr:to>
      <xdr:col>7</xdr:col>
      <xdr:colOff>209550</xdr:colOff>
      <xdr:row>44</xdr:row>
      <xdr:rowOff>11711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25B69-7C89-4D81-99FF-EECF74CAC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9526</xdr:colOff>
      <xdr:row>0</xdr:row>
      <xdr:rowOff>0</xdr:rowOff>
    </xdr:from>
    <xdr:to>
      <xdr:col>7</xdr:col>
      <xdr:colOff>1924050</xdr:colOff>
      <xdr:row>0</xdr:row>
      <xdr:rowOff>257175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194B893-F083-4FB8-8B77-BE47AD30AB40}"/>
            </a:ext>
          </a:extLst>
        </xdr:cNvPr>
        <xdr:cNvSpPr/>
      </xdr:nvSpPr>
      <xdr:spPr>
        <a:xfrm>
          <a:off x="4152901" y="0"/>
          <a:ext cx="9953624" cy="25717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7</xdr:col>
      <xdr:colOff>476250</xdr:colOff>
      <xdr:row>35</xdr:row>
      <xdr:rowOff>57151</xdr:rowOff>
    </xdr:from>
    <xdr:to>
      <xdr:col>10</xdr:col>
      <xdr:colOff>47625</xdr:colOff>
      <xdr:row>52</xdr:row>
      <xdr:rowOff>123826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ECD87-00B4-21DD-9089-AB3266B73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</xdr:colOff>
      <xdr:row>0</xdr:row>
      <xdr:rowOff>0</xdr:rowOff>
    </xdr:from>
    <xdr:to>
      <xdr:col>8</xdr:col>
      <xdr:colOff>9526</xdr:colOff>
      <xdr:row>1</xdr:row>
      <xdr:rowOff>5604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75A9325-6350-4521-834D-47CD5BFC338D}"/>
            </a:ext>
          </a:extLst>
        </xdr:cNvPr>
        <xdr:cNvSpPr/>
      </xdr:nvSpPr>
      <xdr:spPr>
        <a:xfrm>
          <a:off x="4143376" y="0"/>
          <a:ext cx="9982200" cy="28182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8</xdr:col>
      <xdr:colOff>19050</xdr:colOff>
      <xdr:row>0</xdr:row>
      <xdr:rowOff>0</xdr:rowOff>
    </xdr:from>
    <xdr:to>
      <xdr:col>9</xdr:col>
      <xdr:colOff>283510</xdr:colOff>
      <xdr:row>3</xdr:row>
      <xdr:rowOff>132230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1659A93-C8B4-4A07-AE5A-71A053E84A1B}"/>
            </a:ext>
          </a:extLst>
        </xdr:cNvPr>
        <xdr:cNvGrpSpPr/>
      </xdr:nvGrpSpPr>
      <xdr:grpSpPr>
        <a:xfrm>
          <a:off x="14135100" y="0"/>
          <a:ext cx="1998010" cy="818030"/>
          <a:chOff x="14082994" y="941296"/>
          <a:chExt cx="2362759" cy="837641"/>
        </a:xfrm>
      </xdr:grpSpPr>
      <xdr:sp macro="" textlink="$K$1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212ADFE4-21AA-F9E6-7FB1-E9748DE99D10}"/>
              </a:ext>
            </a:extLst>
          </xdr:cNvPr>
          <xdr:cNvSpPr/>
        </xdr:nvSpPr>
        <xdr:spPr>
          <a:xfrm>
            <a:off x="14082994" y="941296"/>
            <a:ext cx="2362759" cy="837641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BD50C290-E293-456C-8E81-0DCC818272C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 </a:t>
            </a:fld>
            <a:endParaRPr lang="en-US" sz="71400">
              <a:solidFill>
                <a:schemeClr val="bg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D6890FA3-153A-9481-17C4-24A2005EFE35}"/>
              </a:ext>
            </a:extLst>
          </xdr:cNvPr>
          <xdr:cNvSpPr txBox="1"/>
        </xdr:nvSpPr>
        <xdr:spPr>
          <a:xfrm>
            <a:off x="14299591" y="1038065"/>
            <a:ext cx="1882862" cy="288213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Today's Date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3171826</xdr:colOff>
      <xdr:row>0</xdr:row>
      <xdr:rowOff>0</xdr:rowOff>
    </xdr:from>
    <xdr:to>
      <xdr:col>7</xdr:col>
      <xdr:colOff>1085850</xdr:colOff>
      <xdr:row>1</xdr:row>
      <xdr:rowOff>9526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2656A7-BFBD-4A13-90C2-FE2AB6167EB8}"/>
            </a:ext>
          </a:extLst>
        </xdr:cNvPr>
        <xdr:cNvSpPr/>
      </xdr:nvSpPr>
      <xdr:spPr>
        <a:xfrm>
          <a:off x="5686426" y="0"/>
          <a:ext cx="6934199" cy="28575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0</xdr:colOff>
      <xdr:row>1</xdr:row>
      <xdr:rowOff>5604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93FECA6-C49D-4B83-8536-C03BA4904BFF}"/>
            </a:ext>
          </a:extLst>
        </xdr:cNvPr>
        <xdr:cNvSpPr/>
      </xdr:nvSpPr>
      <xdr:spPr>
        <a:xfrm>
          <a:off x="5715000" y="0"/>
          <a:ext cx="7372350" cy="28182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8</xdr:col>
      <xdr:colOff>47625</xdr:colOff>
      <xdr:row>0</xdr:row>
      <xdr:rowOff>9525</xdr:rowOff>
    </xdr:from>
    <xdr:to>
      <xdr:col>11</xdr:col>
      <xdr:colOff>216835</xdr:colOff>
      <xdr:row>3</xdr:row>
      <xdr:rowOff>141755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E42D0C4-BB9F-4036-8BA5-FF2221A114E4}"/>
            </a:ext>
          </a:extLst>
        </xdr:cNvPr>
        <xdr:cNvGrpSpPr/>
      </xdr:nvGrpSpPr>
      <xdr:grpSpPr>
        <a:xfrm>
          <a:off x="13134975" y="9525"/>
          <a:ext cx="1998010" cy="818030"/>
          <a:chOff x="14082994" y="941296"/>
          <a:chExt cx="2362759" cy="837641"/>
        </a:xfrm>
      </xdr:grpSpPr>
      <xdr:sp macro="" textlink="$K$1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3E363966-4075-1F26-3567-11CB787887FC}"/>
              </a:ext>
            </a:extLst>
          </xdr:cNvPr>
          <xdr:cNvSpPr/>
        </xdr:nvSpPr>
        <xdr:spPr>
          <a:xfrm>
            <a:off x="14082994" y="941296"/>
            <a:ext cx="2362759" cy="837641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BD50C290-E293-456C-8E81-0DCC818272C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 </a:t>
            </a:fld>
            <a:endParaRPr lang="en-US" sz="71400">
              <a:solidFill>
                <a:schemeClr val="bg1"/>
              </a:solidFill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23C69350-CABC-E296-470F-9A06275ACEC0}"/>
              </a:ext>
            </a:extLst>
          </xdr:cNvPr>
          <xdr:cNvSpPr txBox="1"/>
        </xdr:nvSpPr>
        <xdr:spPr>
          <a:xfrm>
            <a:off x="14299591" y="1038065"/>
            <a:ext cx="1882862" cy="288213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Today's Date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0</xdr:rowOff>
    </xdr:from>
    <xdr:to>
      <xdr:col>8</xdr:col>
      <xdr:colOff>0</xdr:colOff>
      <xdr:row>1</xdr:row>
      <xdr:rowOff>5604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7CA4C42-BB12-46F4-88A2-51BCDB08B78B}"/>
            </a:ext>
          </a:extLst>
        </xdr:cNvPr>
        <xdr:cNvSpPr/>
      </xdr:nvSpPr>
      <xdr:spPr>
        <a:xfrm>
          <a:off x="3600450" y="0"/>
          <a:ext cx="7134225" cy="28182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0</xdr:col>
      <xdr:colOff>47625</xdr:colOff>
      <xdr:row>2</xdr:row>
      <xdr:rowOff>152400</xdr:rowOff>
    </xdr:from>
    <xdr:to>
      <xdr:col>0</xdr:col>
      <xdr:colOff>2238375</xdr:colOff>
      <xdr:row>6</xdr:row>
      <xdr:rowOff>112059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8F0CD5F-9AA4-4FC5-801C-3F7DA248DD54}"/>
            </a:ext>
          </a:extLst>
        </xdr:cNvPr>
        <xdr:cNvGrpSpPr/>
      </xdr:nvGrpSpPr>
      <xdr:grpSpPr>
        <a:xfrm>
          <a:off x="47625" y="638175"/>
          <a:ext cx="2190750" cy="1026459"/>
          <a:chOff x="3143249" y="1304925"/>
          <a:chExt cx="1933575" cy="695325"/>
        </a:xfrm>
        <a:solidFill>
          <a:schemeClr val="tx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'Project Details'!$B$8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9BCF625-A034-A7A4-AC0C-EDBF415F1068}"/>
              </a:ext>
            </a:extLst>
          </xdr:cNvPr>
          <xdr:cNvSpPr/>
        </xdr:nvSpPr>
        <xdr:spPr>
          <a:xfrm>
            <a:off x="3143249" y="1304925"/>
            <a:ext cx="1933575" cy="69532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AC9865FB-9955-4344-AB9D-D8A3D4D5842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210</a:t>
            </a:fld>
            <a:endParaRPr lang="en-US" sz="4800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BC8222E-63B0-831C-AD12-C8B4800473B6}"/>
              </a:ext>
            </a:extLst>
          </xdr:cNvPr>
          <xdr:cNvSpPr txBox="1"/>
        </xdr:nvSpPr>
        <xdr:spPr>
          <a:xfrm>
            <a:off x="3394780" y="1352708"/>
            <a:ext cx="1386559" cy="2286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Contractual</a:t>
            </a:r>
            <a:r>
              <a:rPr lang="en-US" sz="1400" b="1" u="sng" baseline="0">
                <a:solidFill>
                  <a:schemeClr val="bg1"/>
                </a:solidFill>
              </a:rPr>
              <a:t> Hours</a:t>
            </a:r>
            <a:endParaRPr lang="en-US" sz="1400" b="1" u="sng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2266949</xdr:colOff>
      <xdr:row>2</xdr:row>
      <xdr:rowOff>180974</xdr:rowOff>
    </xdr:from>
    <xdr:to>
      <xdr:col>2</xdr:col>
      <xdr:colOff>714375</xdr:colOff>
      <xdr:row>6</xdr:row>
      <xdr:rowOff>114300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35A2B89-CD35-451F-AAA8-244AE7E42DA9}"/>
            </a:ext>
          </a:extLst>
        </xdr:cNvPr>
        <xdr:cNvGrpSpPr/>
      </xdr:nvGrpSpPr>
      <xdr:grpSpPr>
        <a:xfrm>
          <a:off x="2266949" y="666749"/>
          <a:ext cx="1943101" cy="1000126"/>
          <a:chOff x="3143249" y="1304925"/>
          <a:chExt cx="1933575" cy="695325"/>
        </a:xfrm>
        <a:solidFill>
          <a:schemeClr val="tx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$L$5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F3201CA7-6F1F-FE22-9D14-65338B993541}"/>
              </a:ext>
            </a:extLst>
          </xdr:cNvPr>
          <xdr:cNvSpPr/>
        </xdr:nvSpPr>
        <xdr:spPr>
          <a:xfrm>
            <a:off x="3143249" y="1304925"/>
            <a:ext cx="1933575" cy="69532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D65D12A8-1E88-4C0B-B2EE-082600CF8D4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484.98</a:t>
            </a:fld>
            <a:endParaRPr lang="en-US" sz="28700">
              <a:solidFill>
                <a:schemeClr val="bg1"/>
              </a:solidFill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C39811B-8381-49F3-D182-34666069DC13}"/>
              </a:ext>
            </a:extLst>
          </xdr:cNvPr>
          <xdr:cNvSpPr txBox="1"/>
        </xdr:nvSpPr>
        <xdr:spPr>
          <a:xfrm>
            <a:off x="3177824" y="1341714"/>
            <a:ext cx="1819939" cy="272446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Approved CR</a:t>
            </a:r>
            <a:r>
              <a:rPr lang="en-US" sz="1400" b="1" u="sng" baseline="0">
                <a:solidFill>
                  <a:schemeClr val="bg1"/>
                </a:solidFill>
              </a:rPr>
              <a:t> Hours</a:t>
            </a:r>
            <a:endParaRPr lang="en-US" sz="1100" b="1" u="sng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9525</xdr:colOff>
      <xdr:row>1</xdr:row>
      <xdr:rowOff>5604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9E4EA99-09CB-4EE8-9090-0AB957E9A5BA}"/>
            </a:ext>
          </a:extLst>
        </xdr:cNvPr>
        <xdr:cNvSpPr/>
      </xdr:nvSpPr>
      <xdr:spPr>
        <a:xfrm>
          <a:off x="3495675" y="0"/>
          <a:ext cx="7038975" cy="28182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Navigation</a:t>
          </a:r>
          <a:r>
            <a:rPr lang="en-US" sz="1600" b="1" baseline="0"/>
            <a:t> Tabs</a:t>
          </a:r>
          <a:endParaRPr lang="en-US" sz="1600" b="1"/>
        </a:p>
      </xdr:txBody>
    </xdr:sp>
    <xdr:clientData/>
  </xdr:twoCellAnchor>
  <xdr:twoCellAnchor>
    <xdr:from>
      <xdr:col>8</xdr:col>
      <xdr:colOff>28574</xdr:colOff>
      <xdr:row>0</xdr:row>
      <xdr:rowOff>9524</xdr:rowOff>
    </xdr:from>
    <xdr:to>
      <xdr:col>10</xdr:col>
      <xdr:colOff>464484</xdr:colOff>
      <xdr:row>3</xdr:row>
      <xdr:rowOff>56029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A4D546D-0140-4D59-B739-AF21C59E0D91}"/>
            </a:ext>
          </a:extLst>
        </xdr:cNvPr>
        <xdr:cNvGrpSpPr/>
      </xdr:nvGrpSpPr>
      <xdr:grpSpPr>
        <a:xfrm>
          <a:off x="10553699" y="9524"/>
          <a:ext cx="1998010" cy="818030"/>
          <a:chOff x="14082994" y="941296"/>
          <a:chExt cx="2362759" cy="837641"/>
        </a:xfrm>
      </xdr:grpSpPr>
      <xdr:sp macro="" textlink="$K$1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DFEDA5AC-7A1A-BAAD-108B-B70A34C6F87D}"/>
              </a:ext>
            </a:extLst>
          </xdr:cNvPr>
          <xdr:cNvSpPr/>
        </xdr:nvSpPr>
        <xdr:spPr>
          <a:xfrm>
            <a:off x="14082994" y="941296"/>
            <a:ext cx="2362759" cy="837641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BD50C290-E293-456C-8E81-0DCC818272C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 </a:t>
            </a:fld>
            <a:endParaRPr lang="en-US" sz="71400">
              <a:solidFill>
                <a:schemeClr val="bg1"/>
              </a:solidFill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6C963497-2534-6DBA-5351-1FA0AAF2C973}"/>
              </a:ext>
            </a:extLst>
          </xdr:cNvPr>
          <xdr:cNvSpPr txBox="1"/>
        </xdr:nvSpPr>
        <xdr:spPr>
          <a:xfrm>
            <a:off x="14299591" y="1038065"/>
            <a:ext cx="1882862" cy="288213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u="sng">
                <a:solidFill>
                  <a:schemeClr val="bg1"/>
                </a:solidFill>
              </a:rPr>
              <a:t>Today's Date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tlassian.com/software/jir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atlassian.com/software/jir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atlassian.com/software/jir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www.atlassian.com/software/jir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atlassian.com/software/jir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atlassian.com/software/j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96DC-4674-4147-BB10-21C4DB139BAF}">
  <sheetPr>
    <tabColor theme="6"/>
  </sheetPr>
  <dimension ref="A1:P129"/>
  <sheetViews>
    <sheetView showGridLines="0" tabSelected="1" zoomScale="85" zoomScaleNormal="85" workbookViewId="0">
      <selection activeCell="F6" sqref="F6"/>
    </sheetView>
  </sheetViews>
  <sheetFormatPr defaultRowHeight="15" x14ac:dyDescent="0.25"/>
  <cols>
    <col min="1" max="1" width="28.28515625" customWidth="1"/>
    <col min="2" max="2" width="55.5703125" customWidth="1"/>
    <col min="3" max="3" width="21.140625" customWidth="1"/>
    <col min="4" max="4" width="19.7109375" customWidth="1"/>
    <col min="5" max="5" width="35" customWidth="1"/>
    <col min="6" max="6" width="16.42578125" bestFit="1" customWidth="1"/>
    <col min="7" max="7" width="17.28515625" bestFit="1" customWidth="1"/>
    <col min="8" max="8" width="20.7109375" customWidth="1"/>
    <col min="9" max="9" width="15.85546875" customWidth="1"/>
    <col min="10" max="10" width="9.42578125" bestFit="1" customWidth="1"/>
    <col min="11" max="11" width="11.7109375" customWidth="1"/>
    <col min="12" max="12" width="9.85546875" bestFit="1" customWidth="1"/>
    <col min="13" max="13" width="9.7109375" bestFit="1" customWidth="1"/>
  </cols>
  <sheetData>
    <row r="1" spans="1:11" ht="21.75" thickBot="1" x14ac:dyDescent="0.4">
      <c r="A1" s="51" t="s">
        <v>285</v>
      </c>
      <c r="B1" s="140"/>
      <c r="K1" s="102">
        <f ca="1">TODAY()</f>
        <v>45275</v>
      </c>
    </row>
    <row r="2" spans="1:11" ht="16.5" thickBot="1" x14ac:dyDescent="0.3">
      <c r="C2" s="189" t="s">
        <v>71</v>
      </c>
      <c r="D2" s="185" t="s">
        <v>63</v>
      </c>
      <c r="E2" s="186" t="s">
        <v>64</v>
      </c>
      <c r="F2" s="259" t="s">
        <v>160</v>
      </c>
      <c r="G2" s="187" t="s">
        <v>72</v>
      </c>
      <c r="H2" s="188" t="s">
        <v>65</v>
      </c>
    </row>
    <row r="3" spans="1:11" ht="15.75" thickBot="1" x14ac:dyDescent="0.3">
      <c r="H3" s="151" t="s">
        <v>171</v>
      </c>
    </row>
    <row r="4" spans="1:11" x14ac:dyDescent="0.25">
      <c r="H4" s="267" t="s">
        <v>172</v>
      </c>
    </row>
    <row r="5" spans="1:11" ht="15.75" thickBot="1" x14ac:dyDescent="0.3">
      <c r="H5" s="268" t="s">
        <v>301</v>
      </c>
    </row>
    <row r="9" spans="1:11" ht="30" customHeight="1" x14ac:dyDescent="0.25">
      <c r="K9" s="150" t="str" cm="1">
        <f t="array" ref="K9:K22">'Project Details'!F17:F30</f>
        <v xml:space="preserve">Schedule Deviation </v>
      </c>
    </row>
    <row r="10" spans="1:11" ht="15" customHeight="1" x14ac:dyDescent="0.25">
      <c r="K10" s="138">
        <v>0</v>
      </c>
    </row>
    <row r="11" spans="1:11" x14ac:dyDescent="0.25">
      <c r="K11" s="138">
        <v>-8.9249854968985673E-3</v>
      </c>
    </row>
    <row r="12" spans="1:11" x14ac:dyDescent="0.25">
      <c r="K12" s="138">
        <v>0</v>
      </c>
    </row>
    <row r="13" spans="1:11" x14ac:dyDescent="0.25">
      <c r="K13" s="138">
        <v>-1.3378523011059578E-2</v>
      </c>
    </row>
    <row r="14" spans="1:11" x14ac:dyDescent="0.25">
      <c r="K14" s="138">
        <v>-2.2295052727799702E-3</v>
      </c>
    </row>
    <row r="15" spans="1:11" x14ac:dyDescent="0.25">
      <c r="K15" s="138">
        <v>4.4585135315885682E-3</v>
      </c>
    </row>
    <row r="16" spans="1:11" x14ac:dyDescent="0.25">
      <c r="K16" s="138">
        <v>2.2290083142010118E-3</v>
      </c>
    </row>
    <row r="17" spans="2:12" x14ac:dyDescent="0.25">
      <c r="K17" s="138" t="str">
        <v/>
      </c>
    </row>
    <row r="18" spans="2:12" x14ac:dyDescent="0.25">
      <c r="B18" s="53"/>
      <c r="K18" s="138" t="str">
        <v/>
      </c>
    </row>
    <row r="19" spans="2:12" x14ac:dyDescent="0.25">
      <c r="C19" s="53"/>
      <c r="D19" s="53"/>
      <c r="K19" s="138" t="str">
        <v/>
      </c>
    </row>
    <row r="20" spans="2:12" x14ac:dyDescent="0.25">
      <c r="K20" s="138" t="str">
        <v/>
      </c>
    </row>
    <row r="21" spans="2:12" x14ac:dyDescent="0.25">
      <c r="K21" s="145" t="str">
        <v/>
      </c>
    </row>
    <row r="22" spans="2:12" x14ac:dyDescent="0.25">
      <c r="K22" s="138">
        <v>-1.784549193494854E-2</v>
      </c>
      <c r="L22" s="106" t="s">
        <v>102</v>
      </c>
    </row>
    <row r="25" spans="2:12" x14ac:dyDescent="0.25">
      <c r="K25" s="138"/>
    </row>
    <row r="26" spans="2:12" ht="15" customHeight="1" x14ac:dyDescent="0.25">
      <c r="B26" s="142"/>
    </row>
    <row r="27" spans="2:12" ht="15" customHeight="1" x14ac:dyDescent="0.25">
      <c r="B27" s="142"/>
      <c r="C27" s="142"/>
      <c r="D27" s="142"/>
      <c r="E27" s="142"/>
      <c r="F27" s="142"/>
    </row>
    <row r="28" spans="2:12" ht="26.25" x14ac:dyDescent="0.25">
      <c r="C28" s="142"/>
      <c r="D28" s="142"/>
      <c r="E28" s="142"/>
      <c r="F28" s="142"/>
    </row>
    <row r="35" ht="26.25" customHeight="1" x14ac:dyDescent="0.25"/>
    <row r="36" ht="26.25" customHeight="1" x14ac:dyDescent="0.25"/>
    <row r="57" spans="5:10" ht="15.75" thickBot="1" x14ac:dyDescent="0.3"/>
    <row r="58" spans="5:10" ht="30.75" customHeight="1" thickBot="1" x14ac:dyDescent="0.3">
      <c r="E58" t="str" cm="1">
        <f t="array" ref="E58:J66">IF(ISBLANK('Budget Metrics'!A46:F54),"",'Budget Metrics'!A46:F54)</f>
        <v/>
      </c>
      <c r="F58" s="286" t="str">
        <v>Calculation</v>
      </c>
      <c r="G58" s="287" t="str">
        <v/>
      </c>
      <c r="H58" s="287" t="str">
        <v/>
      </c>
      <c r="I58" s="287" t="str">
        <v/>
      </c>
      <c r="J58" s="288" t="str">
        <v/>
      </c>
    </row>
    <row r="59" spans="5:10" ht="30.75" thickBot="1" x14ac:dyDescent="0.3">
      <c r="E59" s="155" t="str">
        <v>Category</v>
      </c>
      <c r="F59" s="75" t="str">
        <v>Estimated</v>
      </c>
      <c r="G59" s="75" t="str">
        <v>Actual</v>
      </c>
      <c r="H59" s="75" t="str">
        <v>ETC (Est. Time to Complete</v>
      </c>
      <c r="I59" s="75" t="str">
        <v>Total Forecasted</v>
      </c>
      <c r="J59" s="76" t="str">
        <v>EV (Est. Variance)</v>
      </c>
    </row>
    <row r="60" spans="5:10" x14ac:dyDescent="0.25">
      <c r="E60" s="232" t="str">
        <v>Billable - Baseline Hours</v>
      </c>
      <c r="F60" s="93">
        <v>0</v>
      </c>
      <c r="G60" s="73">
        <v>0</v>
      </c>
      <c r="H60" s="73">
        <v>0</v>
      </c>
      <c r="I60" s="73">
        <v>0</v>
      </c>
      <c r="J60" s="74">
        <v>0</v>
      </c>
    </row>
    <row r="61" spans="5:10" x14ac:dyDescent="0.25">
      <c r="E61" s="233" t="str">
        <v>Non - Billable - Baseline Hours</v>
      </c>
      <c r="F61" s="94">
        <v>0</v>
      </c>
      <c r="G61" s="72">
        <v>0</v>
      </c>
      <c r="H61" s="72">
        <v>0</v>
      </c>
      <c r="I61" s="72">
        <v>0</v>
      </c>
      <c r="J61" s="74">
        <v>0</v>
      </c>
    </row>
    <row r="62" spans="5:10" ht="30" customHeight="1" x14ac:dyDescent="0.25">
      <c r="E62" s="233" t="str">
        <v>Change Management Hours</v>
      </c>
      <c r="F62" s="94">
        <v>0</v>
      </c>
      <c r="G62" s="94">
        <v>0</v>
      </c>
      <c r="H62" s="72" t="str">
        <v/>
      </c>
      <c r="I62" s="72">
        <v>0</v>
      </c>
      <c r="J62" s="74">
        <v>0</v>
      </c>
    </row>
    <row r="63" spans="5:10" ht="30.75" thickBot="1" x14ac:dyDescent="0.3">
      <c r="E63" s="233" t="str">
        <v>Non - Billable Change Management Hours</v>
      </c>
      <c r="F63">
        <v>0</v>
      </c>
      <c r="G63" s="166" t="str">
        <v/>
      </c>
      <c r="H63" s="166" t="str">
        <v/>
      </c>
      <c r="I63" s="166" t="str">
        <v/>
      </c>
      <c r="J63" s="167" t="str">
        <v/>
      </c>
    </row>
    <row r="64" spans="5:10" ht="15.75" thickBot="1" x14ac:dyDescent="0.3">
      <c r="E64" s="233" t="str">
        <v>Maintenance Hours</v>
      </c>
      <c r="F64" s="174" t="str">
        <v/>
      </c>
      <c r="G64" s="172">
        <v>0</v>
      </c>
      <c r="H64" s="172" t="str">
        <v/>
      </c>
      <c r="I64" s="172" t="str">
        <v/>
      </c>
      <c r="J64" s="173" t="str">
        <v/>
      </c>
    </row>
    <row r="65" spans="1:13" ht="15.75" thickBot="1" x14ac:dyDescent="0.3">
      <c r="E65" s="234" t="str">
        <v>Total</v>
      </c>
      <c r="F65" s="168">
        <v>0</v>
      </c>
      <c r="G65" s="169">
        <v>0</v>
      </c>
      <c r="H65" s="169">
        <v>0</v>
      </c>
      <c r="I65" s="169">
        <v>0</v>
      </c>
      <c r="J65" s="170">
        <v>0</v>
      </c>
    </row>
    <row r="66" spans="1:13" ht="15.75" thickBot="1" x14ac:dyDescent="0.3"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</row>
    <row r="67" spans="1:13" ht="19.5" thickBot="1" x14ac:dyDescent="0.35">
      <c r="C67" s="289" t="s">
        <v>281</v>
      </c>
      <c r="D67" s="290"/>
    </row>
    <row r="68" spans="1:13" ht="15.75" x14ac:dyDescent="0.25">
      <c r="C68" s="207" t="str" cm="1">
        <f t="array" ref="C68:D76">'Change Log'!O9:P17</f>
        <v>Submitted</v>
      </c>
      <c r="D68" s="208">
        <v>1</v>
      </c>
    </row>
    <row r="69" spans="1:13" ht="15.75" x14ac:dyDescent="0.25">
      <c r="C69" s="162" t="str">
        <v>On - Hold</v>
      </c>
      <c r="D69" s="205">
        <v>2</v>
      </c>
    </row>
    <row r="70" spans="1:13" ht="15.75" x14ac:dyDescent="0.25">
      <c r="C70" s="162" t="str">
        <v>Cancelled</v>
      </c>
      <c r="D70" s="205">
        <v>3</v>
      </c>
    </row>
    <row r="71" spans="1:13" ht="15.75" x14ac:dyDescent="0.25">
      <c r="C71" s="162" t="str">
        <v>Approved</v>
      </c>
      <c r="D71" s="205">
        <v>4</v>
      </c>
    </row>
    <row r="72" spans="1:13" ht="15.75" x14ac:dyDescent="0.25">
      <c r="C72" s="162" t="str">
        <v>In Development</v>
      </c>
      <c r="D72" s="205">
        <v>5</v>
      </c>
    </row>
    <row r="73" spans="1:13" ht="15.75" x14ac:dyDescent="0.25">
      <c r="C73" s="162" t="str">
        <v>Code Complete</v>
      </c>
      <c r="D73" s="205">
        <v>6</v>
      </c>
    </row>
    <row r="74" spans="1:13" ht="15.75" x14ac:dyDescent="0.25">
      <c r="C74" s="162" t="str">
        <v>Code Delivered</v>
      </c>
      <c r="D74" s="205">
        <v>7</v>
      </c>
    </row>
    <row r="75" spans="1:13" ht="15.75" x14ac:dyDescent="0.25">
      <c r="C75" s="162" t="str">
        <v>Customer Tested</v>
      </c>
      <c r="D75" s="205">
        <v>8</v>
      </c>
    </row>
    <row r="76" spans="1:13" ht="16.5" thickBot="1" x14ac:dyDescent="0.3">
      <c r="C76" s="163" t="str">
        <v>CR Complete</v>
      </c>
      <c r="D76" s="206">
        <v>9</v>
      </c>
    </row>
    <row r="79" spans="1:13" ht="15.75" thickBot="1" x14ac:dyDescent="0.3"/>
    <row r="80" spans="1:13" ht="15" customHeight="1" x14ac:dyDescent="0.25">
      <c r="A80" s="280" t="s">
        <v>305</v>
      </c>
      <c r="B80" s="281"/>
      <c r="C80" s="281"/>
      <c r="D80" s="282"/>
      <c r="E80" s="291" t="s">
        <v>304</v>
      </c>
      <c r="F80" s="292"/>
      <c r="G80" s="292"/>
      <c r="H80" s="292"/>
      <c r="I80" s="292"/>
      <c r="J80" s="292"/>
      <c r="K80" s="292"/>
      <c r="L80" s="292"/>
      <c r="M80" s="293"/>
    </row>
    <row r="81" spans="1:16" ht="15" customHeight="1" thickBot="1" x14ac:dyDescent="0.3">
      <c r="A81" s="283"/>
      <c r="B81" s="284"/>
      <c r="C81" s="284"/>
      <c r="D81" s="285"/>
      <c r="E81" s="294"/>
      <c r="F81" s="295"/>
      <c r="G81" s="295"/>
      <c r="H81" s="295"/>
      <c r="I81" s="295"/>
      <c r="J81" s="295"/>
      <c r="K81" s="295"/>
      <c r="L81" s="295"/>
      <c r="M81" s="296"/>
      <c r="N81" s="143"/>
      <c r="O81" s="143"/>
      <c r="P81" s="143"/>
    </row>
    <row r="82" spans="1:16" ht="44.25" customHeight="1" thickBot="1" x14ac:dyDescent="0.3">
      <c r="A82" s="175" t="str" cm="1">
        <f t="array" ref="A82:D126">IF(ISBLANK('Weekly Notes'!A6:D50),"",'Weekly Notes'!A6:D50)</f>
        <v>Topic:</v>
      </c>
      <c r="B82" s="176" t="str">
        <v>Details</v>
      </c>
      <c r="C82" s="176" t="str">
        <v xml:space="preserve"> Update/Follow Up Date</v>
      </c>
      <c r="D82" s="176" t="str">
        <v>Owner</v>
      </c>
      <c r="E82" s="224" t="str" cm="1">
        <f t="array" ref="E82:M126">IF(ISBLANK('Change Log'!A8:I52),"",'Change Log'!A8:I52)</f>
        <v>Change Request Title</v>
      </c>
      <c r="F82" s="225" t="str">
        <v>CR #</v>
      </c>
      <c r="G82" s="225" t="str">
        <v>Status</v>
      </c>
      <c r="H82" s="225" t="str">
        <v>Logged Date</v>
      </c>
      <c r="I82" s="225" t="str">
        <v>Approval Date 
(If Applicable)</v>
      </c>
      <c r="J82" s="225" t="str">
        <v>CR Total
(Hours)</v>
      </c>
      <c r="K82" s="225" t="str">
        <v>Total Cost</v>
      </c>
      <c r="L82" s="225" t="str">
        <v>Business Estimate</v>
      </c>
      <c r="M82" s="226" t="str">
        <v>Dev Estimate</v>
      </c>
      <c r="N82" s="143"/>
      <c r="O82" s="143"/>
      <c r="P82" s="143"/>
    </row>
    <row r="83" spans="1:16" ht="31.5" x14ac:dyDescent="0.25">
      <c r="A83" s="159" t="str">
        <v>Code Drop - Release #1</v>
      </c>
      <c r="B83" s="160" t="str">
        <v>Code Drop - Release #1 is expected to drop by EOD x/xx/xx</v>
      </c>
      <c r="C83" s="161" t="str">
        <v>x/xx/xx</v>
      </c>
      <c r="D83" s="177" t="str">
        <v xml:space="preserve"> Darius Crutcher</v>
      </c>
      <c r="E83" s="236" t="str">
        <v>Test 1</v>
      </c>
      <c r="F83" s="219">
        <v>1</v>
      </c>
      <c r="G83" s="220" t="str">
        <v>Submitted</v>
      </c>
      <c r="H83" s="221">
        <v>45255</v>
      </c>
      <c r="I83" s="221" t="str">
        <v/>
      </c>
      <c r="J83" s="220">
        <v>5.2</v>
      </c>
      <c r="K83" s="222">
        <v>910</v>
      </c>
      <c r="L83" s="223">
        <v>4</v>
      </c>
      <c r="M83" s="239">
        <v>5</v>
      </c>
      <c r="P83" s="143"/>
    </row>
    <row r="84" spans="1:16" ht="31.5" x14ac:dyDescent="0.25">
      <c r="A84" s="203" t="str">
        <v>Code Drop - Release #2</v>
      </c>
      <c r="B84" s="157" t="str">
        <v>Code Drop - Release #2 is expected to drop by EOD x/xx/xx</v>
      </c>
      <c r="C84" s="182" t="str">
        <v>x/xx/xx</v>
      </c>
      <c r="D84" s="204" t="str">
        <v xml:space="preserve"> Darius Crutcher</v>
      </c>
      <c r="E84" s="237" t="str">
        <v>Test 2</v>
      </c>
      <c r="F84" s="213">
        <v>2</v>
      </c>
      <c r="G84" s="183" t="str">
        <v>On - Hold</v>
      </c>
      <c r="H84" s="184">
        <v>45257</v>
      </c>
      <c r="I84" s="184" t="str">
        <v/>
      </c>
      <c r="J84" s="183">
        <v>27.1</v>
      </c>
      <c r="K84" s="193">
        <v>4065</v>
      </c>
      <c r="L84" s="210">
        <v>9</v>
      </c>
      <c r="M84" s="240">
        <v>20</v>
      </c>
      <c r="P84" s="143"/>
    </row>
    <row r="85" spans="1:16" ht="31.5" x14ac:dyDescent="0.25">
      <c r="A85" s="203" t="str">
        <v>Code Drop - Release #3</v>
      </c>
      <c r="B85" s="157" t="str">
        <v>Code Drop - Release #3 is expected to drop by EOD x/xx/xx</v>
      </c>
      <c r="C85" s="182" t="str">
        <v>x/xx/xx</v>
      </c>
      <c r="D85" s="204" t="str">
        <v xml:space="preserve"> Darius Crutcher</v>
      </c>
      <c r="E85" s="237" t="str">
        <v>Test 3</v>
      </c>
      <c r="F85" s="213">
        <v>3</v>
      </c>
      <c r="G85" s="183" t="str">
        <v>On - Hold</v>
      </c>
      <c r="H85" s="184">
        <v>45259</v>
      </c>
      <c r="I85" s="184" t="str">
        <v/>
      </c>
      <c r="J85" s="183">
        <v>18.3</v>
      </c>
      <c r="K85" s="193">
        <v>2745</v>
      </c>
      <c r="L85" s="210">
        <v>9</v>
      </c>
      <c r="M85" s="240">
        <v>15</v>
      </c>
    </row>
    <row r="86" spans="1:16" ht="31.5" x14ac:dyDescent="0.25">
      <c r="A86" s="203" t="str">
        <v>Code Drop - Release #4</v>
      </c>
      <c r="B86" s="157" t="str">
        <v>Code Drop - Release #1 is expected to drop by EOD x/xx/xx</v>
      </c>
      <c r="C86" s="182" t="str">
        <v>x/xx/xx</v>
      </c>
      <c r="D86" s="204" t="str">
        <v xml:space="preserve"> Darius Crutcher</v>
      </c>
      <c r="E86" s="237" t="str">
        <v>Test 11</v>
      </c>
      <c r="F86" s="213">
        <v>11</v>
      </c>
      <c r="G86" s="183" t="str">
        <v>In Development</v>
      </c>
      <c r="H86" s="184">
        <v>45275</v>
      </c>
      <c r="I86" s="184" t="str">
        <v/>
      </c>
      <c r="J86" s="183">
        <v>18.3</v>
      </c>
      <c r="K86" s="193">
        <v>2745</v>
      </c>
      <c r="L86" s="210">
        <v>9</v>
      </c>
      <c r="M86" s="240">
        <v>15</v>
      </c>
    </row>
    <row r="87" spans="1:16" ht="31.5" x14ac:dyDescent="0.25">
      <c r="A87" s="203" t="str">
        <v>Code Drop - Release #5</v>
      </c>
      <c r="B87" s="157" t="str">
        <v>Code Drop - Release #2 is expected to drop by EOD x/xx/xx</v>
      </c>
      <c r="C87" s="182" t="str">
        <v>x/xx/xx</v>
      </c>
      <c r="D87" s="204" t="str">
        <v xml:space="preserve"> Darius Crutcher</v>
      </c>
      <c r="E87" s="237" t="str">
        <v>Test 12</v>
      </c>
      <c r="F87" s="213">
        <v>12</v>
      </c>
      <c r="G87" s="183" t="str">
        <v>In Development</v>
      </c>
      <c r="H87" s="184">
        <v>45277</v>
      </c>
      <c r="I87" s="184" t="str">
        <v/>
      </c>
      <c r="J87" s="183">
        <v>18.3</v>
      </c>
      <c r="K87" s="193">
        <v>2745</v>
      </c>
      <c r="L87" s="210">
        <v>9</v>
      </c>
      <c r="M87" s="240">
        <v>15</v>
      </c>
    </row>
    <row r="88" spans="1:16" ht="31.5" x14ac:dyDescent="0.25">
      <c r="A88" s="203" t="str">
        <v>Code Drop - Release #6</v>
      </c>
      <c r="B88" s="157" t="str">
        <v>Code Drop - Release #3 is expected to drop by EOD x/xx/xx</v>
      </c>
      <c r="C88" s="182" t="str">
        <v>x/xx/xx</v>
      </c>
      <c r="D88" s="204" t="str">
        <v xml:space="preserve"> Darius Crutcher</v>
      </c>
      <c r="E88" s="237" t="str">
        <v>Test 13</v>
      </c>
      <c r="F88" s="213">
        <v>13</v>
      </c>
      <c r="G88" s="183" t="str">
        <v>In Development</v>
      </c>
      <c r="H88" s="184">
        <v>45279</v>
      </c>
      <c r="I88" s="184" t="str">
        <v/>
      </c>
      <c r="J88" s="183">
        <v>18.3</v>
      </c>
      <c r="K88" s="193">
        <v>2745</v>
      </c>
      <c r="L88" s="210">
        <v>9</v>
      </c>
      <c r="M88" s="240">
        <v>15</v>
      </c>
    </row>
    <row r="89" spans="1:16" ht="31.5" x14ac:dyDescent="0.25">
      <c r="A89" s="203" t="str">
        <v>Code Drop - Release #7</v>
      </c>
      <c r="B89" s="157" t="str">
        <v>Code Drop - Release #1 is expected to drop by EOD x/xx/xx</v>
      </c>
      <c r="C89" s="182" t="str">
        <v>x/xx/xx</v>
      </c>
      <c r="D89" s="204" t="str">
        <v xml:space="preserve"> Darius Crutcher</v>
      </c>
      <c r="E89" s="237" t="str">
        <v>Test 14</v>
      </c>
      <c r="F89" s="213">
        <v>14</v>
      </c>
      <c r="G89" s="183" t="str">
        <v>In Development</v>
      </c>
      <c r="H89" s="184">
        <v>45281</v>
      </c>
      <c r="I89" s="184" t="str">
        <v/>
      </c>
      <c r="J89" s="183">
        <v>18.3</v>
      </c>
      <c r="K89" s="193">
        <v>2745</v>
      </c>
      <c r="L89" s="210">
        <v>9</v>
      </c>
      <c r="M89" s="240">
        <v>15</v>
      </c>
    </row>
    <row r="90" spans="1:16" ht="31.5" x14ac:dyDescent="0.25">
      <c r="A90" s="203" t="str">
        <v>Code Drop - Release #8</v>
      </c>
      <c r="B90" s="157" t="str">
        <v>Code Drop - Release #2 is expected to drop by EOD x/xx/xx</v>
      </c>
      <c r="C90" s="182" t="str">
        <v>x/xx/xx</v>
      </c>
      <c r="D90" s="204" t="str">
        <v xml:space="preserve"> Darius Crutcher</v>
      </c>
      <c r="E90" s="237" t="str">
        <v>Test 15</v>
      </c>
      <c r="F90" s="213">
        <v>15</v>
      </c>
      <c r="G90" s="183" t="str">
        <v>In Development</v>
      </c>
      <c r="H90" s="184">
        <v>45283</v>
      </c>
      <c r="I90" s="184" t="str">
        <v/>
      </c>
      <c r="J90" s="183">
        <v>18.3</v>
      </c>
      <c r="K90" s="193">
        <v>2745</v>
      </c>
      <c r="L90" s="210">
        <v>9</v>
      </c>
      <c r="M90" s="240">
        <v>15</v>
      </c>
    </row>
    <row r="91" spans="1:16" ht="31.5" x14ac:dyDescent="0.25">
      <c r="A91" s="203" t="str">
        <v>Code Drop - Release #9</v>
      </c>
      <c r="B91" s="157" t="str">
        <v>Code Drop - Release #3 is expected to drop by EOD x/xx/xx</v>
      </c>
      <c r="C91" s="182" t="str">
        <v>x/xx/xx</v>
      </c>
      <c r="D91" s="204" t="str">
        <v xml:space="preserve"> Darius Crutcher</v>
      </c>
      <c r="E91" s="237" t="str">
        <v>Test 29</v>
      </c>
      <c r="F91" s="213">
        <v>29</v>
      </c>
      <c r="G91" s="183" t="str">
        <v>Customer Tested</v>
      </c>
      <c r="H91" s="184">
        <v>45311</v>
      </c>
      <c r="I91" s="184" t="str">
        <v/>
      </c>
      <c r="J91" s="183">
        <v>18.3</v>
      </c>
      <c r="K91" s="193">
        <v>2745</v>
      </c>
      <c r="L91" s="210">
        <v>9</v>
      </c>
      <c r="M91" s="240">
        <v>15</v>
      </c>
    </row>
    <row r="92" spans="1:16" ht="31.5" x14ac:dyDescent="0.25">
      <c r="A92" s="203" t="str">
        <v>Code Drop - Release #10</v>
      </c>
      <c r="B92" s="157" t="str">
        <v>Code Drop - Release #1 is expected to drop by EOD x/xx/xx</v>
      </c>
      <c r="C92" s="182" t="str">
        <v>x/xx/xx</v>
      </c>
      <c r="D92" s="204" t="str">
        <v xml:space="preserve"> Darius Crutcher</v>
      </c>
      <c r="E92" s="237" t="str">
        <v>Test 30</v>
      </c>
      <c r="F92" s="213">
        <v>30</v>
      </c>
      <c r="G92" s="183" t="str">
        <v>Customer Tested</v>
      </c>
      <c r="H92" s="184">
        <v>45313</v>
      </c>
      <c r="I92" s="184" t="str">
        <v/>
      </c>
      <c r="J92" s="183">
        <v>18.3</v>
      </c>
      <c r="K92" s="193">
        <v>2745</v>
      </c>
      <c r="L92" s="210">
        <v>9</v>
      </c>
      <c r="M92" s="240">
        <v>15</v>
      </c>
    </row>
    <row r="93" spans="1:16" ht="31.5" x14ac:dyDescent="0.25">
      <c r="A93" s="203" t="str">
        <v>Code Drop - Release #11</v>
      </c>
      <c r="B93" s="157" t="str">
        <v>Code Drop - Release #2 is expected to drop by EOD x/xx/xx</v>
      </c>
      <c r="C93" s="182" t="str">
        <v>x/xx/xx</v>
      </c>
      <c r="D93" s="204" t="str">
        <v xml:space="preserve"> Darius Crutcher</v>
      </c>
      <c r="E93" s="237" t="str">
        <v>Test 31</v>
      </c>
      <c r="F93" s="213">
        <v>31</v>
      </c>
      <c r="G93" s="183" t="str">
        <v>Customer Tested</v>
      </c>
      <c r="H93" s="184">
        <v>45315</v>
      </c>
      <c r="I93" s="184" t="str">
        <v/>
      </c>
      <c r="J93" s="183">
        <v>18.3</v>
      </c>
      <c r="K93" s="193">
        <v>2745</v>
      </c>
      <c r="L93" s="210">
        <v>9</v>
      </c>
      <c r="M93" s="240">
        <v>15</v>
      </c>
    </row>
    <row r="94" spans="1:16" ht="15.75" x14ac:dyDescent="0.25">
      <c r="A94" s="162" t="str">
        <v/>
      </c>
      <c r="B94" s="157" t="str">
        <v/>
      </c>
      <c r="C94" s="158" t="str">
        <v/>
      </c>
      <c r="D94" s="178" t="str">
        <v/>
      </c>
      <c r="E94" s="237" t="str">
        <v>Test 32</v>
      </c>
      <c r="F94" s="213">
        <v>32</v>
      </c>
      <c r="G94" s="183" t="str">
        <v>Customer Tested</v>
      </c>
      <c r="H94" s="184">
        <v>45317</v>
      </c>
      <c r="I94" s="184" t="str">
        <v/>
      </c>
      <c r="J94" s="183">
        <v>18.3</v>
      </c>
      <c r="K94" s="193">
        <v>2745</v>
      </c>
      <c r="L94" s="210">
        <v>9</v>
      </c>
      <c r="M94" s="240">
        <v>15</v>
      </c>
    </row>
    <row r="95" spans="1:16" ht="15.75" x14ac:dyDescent="0.25">
      <c r="A95" s="162" t="str">
        <v/>
      </c>
      <c r="B95" s="157" t="str">
        <v/>
      </c>
      <c r="C95" s="158" t="str">
        <v/>
      </c>
      <c r="D95" s="178" t="str">
        <v/>
      </c>
      <c r="E95" s="237" t="str">
        <v>Test 33</v>
      </c>
      <c r="F95" s="213">
        <v>33</v>
      </c>
      <c r="G95" s="183" t="str">
        <v>Customer Tested</v>
      </c>
      <c r="H95" s="184">
        <v>45319</v>
      </c>
      <c r="I95" s="184" t="str">
        <v/>
      </c>
      <c r="J95" s="183">
        <v>18.3</v>
      </c>
      <c r="K95" s="193">
        <v>2745</v>
      </c>
      <c r="L95" s="210">
        <v>9</v>
      </c>
      <c r="M95" s="240">
        <v>15</v>
      </c>
    </row>
    <row r="96" spans="1:16" ht="15.75" x14ac:dyDescent="0.25">
      <c r="A96" s="162" t="str">
        <v/>
      </c>
      <c r="B96" s="157" t="str">
        <v/>
      </c>
      <c r="C96" s="158" t="str">
        <v/>
      </c>
      <c r="D96" s="178" t="str">
        <v/>
      </c>
      <c r="E96" s="237" t="str">
        <v>Test 34</v>
      </c>
      <c r="F96" s="213">
        <v>34</v>
      </c>
      <c r="G96" s="183" t="str">
        <v>Customer Tested</v>
      </c>
      <c r="H96" s="184">
        <v>45321</v>
      </c>
      <c r="I96" s="184" t="str">
        <v/>
      </c>
      <c r="J96" s="183">
        <v>18.3</v>
      </c>
      <c r="K96" s="193">
        <v>2745</v>
      </c>
      <c r="L96" s="210">
        <v>9</v>
      </c>
      <c r="M96" s="240">
        <v>15</v>
      </c>
    </row>
    <row r="97" spans="1:13" ht="15.75" x14ac:dyDescent="0.25">
      <c r="A97" s="162" t="str">
        <v/>
      </c>
      <c r="B97" s="157" t="str">
        <v/>
      </c>
      <c r="C97" s="158" t="str">
        <v/>
      </c>
      <c r="D97" s="178" t="str">
        <v/>
      </c>
      <c r="E97" s="237" t="str">
        <v>Test 35</v>
      </c>
      <c r="F97" s="213">
        <v>35</v>
      </c>
      <c r="G97" s="183" t="str">
        <v>Customer Tested</v>
      </c>
      <c r="H97" s="184">
        <v>45323</v>
      </c>
      <c r="I97" s="184" t="str">
        <v/>
      </c>
      <c r="J97" s="183">
        <v>-6.34</v>
      </c>
      <c r="K97" s="193">
        <v>-951</v>
      </c>
      <c r="L97" s="210">
        <v>9</v>
      </c>
      <c r="M97" s="240">
        <v>1</v>
      </c>
    </row>
    <row r="98" spans="1:13" ht="15.75" x14ac:dyDescent="0.25">
      <c r="A98" s="162" t="str">
        <v/>
      </c>
      <c r="B98" s="157" t="str">
        <v/>
      </c>
      <c r="C98" s="158" t="str">
        <v/>
      </c>
      <c r="D98" s="178" t="str">
        <v/>
      </c>
      <c r="E98" s="237" t="str">
        <v>Test 36</v>
      </c>
      <c r="F98" s="213">
        <v>36</v>
      </c>
      <c r="G98" s="183" t="str">
        <v>Customer Tested</v>
      </c>
      <c r="H98" s="184">
        <v>45325</v>
      </c>
      <c r="I98" s="184" t="str">
        <v/>
      </c>
      <c r="J98" s="183">
        <v>18.3</v>
      </c>
      <c r="K98" s="193">
        <v>2745</v>
      </c>
      <c r="L98" s="210">
        <v>9</v>
      </c>
      <c r="M98" s="240">
        <v>15</v>
      </c>
    </row>
    <row r="99" spans="1:13" ht="15.75" x14ac:dyDescent="0.25">
      <c r="A99" s="162" t="str">
        <v/>
      </c>
      <c r="B99" s="157" t="str">
        <v/>
      </c>
      <c r="C99" s="158" t="str">
        <v/>
      </c>
      <c r="D99" s="178" t="str">
        <v/>
      </c>
      <c r="E99" s="237" t="str">
        <v>Test 37</v>
      </c>
      <c r="F99" s="213">
        <v>37</v>
      </c>
      <c r="G99" s="183" t="str">
        <v>CR Complete</v>
      </c>
      <c r="H99" s="184">
        <v>45327</v>
      </c>
      <c r="I99" s="184" t="str">
        <v/>
      </c>
      <c r="J99" s="183">
        <v>18.3</v>
      </c>
      <c r="K99" s="193">
        <v>2745</v>
      </c>
      <c r="L99" s="210">
        <v>9</v>
      </c>
      <c r="M99" s="240">
        <v>15</v>
      </c>
    </row>
    <row r="100" spans="1:13" ht="15.75" x14ac:dyDescent="0.25">
      <c r="A100" s="162" t="str">
        <v/>
      </c>
      <c r="B100" s="157" t="str">
        <v/>
      </c>
      <c r="C100" s="158" t="str">
        <v/>
      </c>
      <c r="D100" s="178" t="str">
        <v/>
      </c>
      <c r="E100" s="237" t="str">
        <v>Test 38</v>
      </c>
      <c r="F100" s="213">
        <v>38</v>
      </c>
      <c r="G100" s="183" t="str">
        <v>CR Complete</v>
      </c>
      <c r="H100" s="184">
        <v>45329</v>
      </c>
      <c r="I100" s="184" t="str">
        <v/>
      </c>
      <c r="J100" s="183">
        <v>18.3</v>
      </c>
      <c r="K100" s="193">
        <v>2745</v>
      </c>
      <c r="L100" s="210">
        <v>9</v>
      </c>
      <c r="M100" s="240">
        <v>15</v>
      </c>
    </row>
    <row r="101" spans="1:13" ht="15.75" x14ac:dyDescent="0.25">
      <c r="A101" s="162" t="str">
        <v/>
      </c>
      <c r="B101" s="157" t="str">
        <v/>
      </c>
      <c r="C101" s="156" t="str">
        <v/>
      </c>
      <c r="D101" s="178" t="str">
        <v/>
      </c>
      <c r="E101" s="237" t="str">
        <v>Test 39</v>
      </c>
      <c r="F101" s="213">
        <v>39</v>
      </c>
      <c r="G101" s="183" t="str">
        <v>CR Complete</v>
      </c>
      <c r="H101" s="184">
        <v>45331</v>
      </c>
      <c r="I101" s="184" t="str">
        <v/>
      </c>
      <c r="J101" s="183">
        <v>18.3</v>
      </c>
      <c r="K101" s="193">
        <v>2745</v>
      </c>
      <c r="L101" s="210">
        <v>9</v>
      </c>
      <c r="M101" s="240">
        <v>15</v>
      </c>
    </row>
    <row r="102" spans="1:13" ht="15.75" x14ac:dyDescent="0.25">
      <c r="A102" s="162" t="str">
        <v/>
      </c>
      <c r="B102" s="157" t="str">
        <v/>
      </c>
      <c r="C102" s="156" t="str">
        <v/>
      </c>
      <c r="D102" s="178" t="str">
        <v/>
      </c>
      <c r="E102" s="237" t="str">
        <v>Test 40</v>
      </c>
      <c r="F102" s="213">
        <v>40</v>
      </c>
      <c r="G102" s="183" t="str">
        <v>CR Complete</v>
      </c>
      <c r="H102" s="184">
        <v>45333</v>
      </c>
      <c r="I102" s="184" t="str">
        <v/>
      </c>
      <c r="J102" s="183">
        <v>18.3</v>
      </c>
      <c r="K102" s="193">
        <v>2745</v>
      </c>
      <c r="L102" s="210">
        <v>9</v>
      </c>
      <c r="M102" s="240">
        <v>15</v>
      </c>
    </row>
    <row r="103" spans="1:13" ht="15.75" x14ac:dyDescent="0.25">
      <c r="A103" s="162" t="str">
        <v/>
      </c>
      <c r="B103" s="157" t="str">
        <v/>
      </c>
      <c r="C103" s="156" t="str">
        <v/>
      </c>
      <c r="D103" s="178" t="str">
        <v/>
      </c>
      <c r="E103" s="237" t="str">
        <v>Test 41</v>
      </c>
      <c r="F103" s="213">
        <v>41</v>
      </c>
      <c r="G103" s="183" t="str">
        <v>CR Complete</v>
      </c>
      <c r="H103" s="184">
        <v>45335</v>
      </c>
      <c r="I103" s="184" t="str">
        <v/>
      </c>
      <c r="J103" s="183">
        <v>18.3</v>
      </c>
      <c r="K103" s="193">
        <v>2745</v>
      </c>
      <c r="L103" s="210">
        <v>9</v>
      </c>
      <c r="M103" s="240">
        <v>15</v>
      </c>
    </row>
    <row r="104" spans="1:13" ht="15.75" x14ac:dyDescent="0.25">
      <c r="A104" s="162" t="str">
        <v/>
      </c>
      <c r="B104" s="157" t="str">
        <v/>
      </c>
      <c r="C104" s="156" t="str">
        <v/>
      </c>
      <c r="D104" s="178" t="str">
        <v/>
      </c>
      <c r="E104" s="237" t="str">
        <v>Test 42</v>
      </c>
      <c r="F104" s="213">
        <v>42</v>
      </c>
      <c r="G104" s="183" t="str">
        <v>CR Complete</v>
      </c>
      <c r="H104" s="184">
        <v>45337</v>
      </c>
      <c r="I104" s="184" t="str">
        <v/>
      </c>
      <c r="J104" s="183">
        <v>-6.34</v>
      </c>
      <c r="K104" s="193">
        <v>-951</v>
      </c>
      <c r="L104" s="210">
        <v>9</v>
      </c>
      <c r="M104" s="240">
        <v>1</v>
      </c>
    </row>
    <row r="105" spans="1:13" ht="15.75" x14ac:dyDescent="0.25">
      <c r="A105" s="162" t="str">
        <v/>
      </c>
      <c r="B105" s="157" t="str">
        <v/>
      </c>
      <c r="C105" s="156" t="str">
        <v/>
      </c>
      <c r="D105" s="178" t="str">
        <v/>
      </c>
      <c r="E105" s="237" t="str">
        <v>Test 43</v>
      </c>
      <c r="F105" s="213">
        <v>43</v>
      </c>
      <c r="G105" s="183" t="str">
        <v>CR Complete</v>
      </c>
      <c r="H105" s="184">
        <v>45339</v>
      </c>
      <c r="I105" s="184" t="str">
        <v/>
      </c>
      <c r="J105" s="183">
        <v>18.3</v>
      </c>
      <c r="K105" s="193">
        <v>2745</v>
      </c>
      <c r="L105" s="210">
        <v>9</v>
      </c>
      <c r="M105" s="240">
        <v>15</v>
      </c>
    </row>
    <row r="106" spans="1:13" ht="15.75" x14ac:dyDescent="0.25">
      <c r="A106" s="162" t="str">
        <v/>
      </c>
      <c r="B106" s="157" t="str">
        <v/>
      </c>
      <c r="C106" s="156" t="str">
        <v/>
      </c>
      <c r="D106" s="178" t="str">
        <v/>
      </c>
      <c r="E106" s="237" t="str">
        <v>Test 44</v>
      </c>
      <c r="F106" s="213">
        <v>44</v>
      </c>
      <c r="G106" s="183" t="str">
        <v>CR Complete</v>
      </c>
      <c r="H106" s="184">
        <v>45341</v>
      </c>
      <c r="I106" s="184" t="str">
        <v/>
      </c>
      <c r="J106" s="183">
        <v>18.3</v>
      </c>
      <c r="K106" s="193">
        <v>2745</v>
      </c>
      <c r="L106" s="210">
        <v>9</v>
      </c>
      <c r="M106" s="240">
        <v>15</v>
      </c>
    </row>
    <row r="107" spans="1:13" ht="15.75" x14ac:dyDescent="0.25">
      <c r="A107" s="162" t="str">
        <v/>
      </c>
      <c r="B107" s="157" t="str">
        <v/>
      </c>
      <c r="C107" s="156" t="str">
        <v/>
      </c>
      <c r="D107" s="178" t="str">
        <v/>
      </c>
      <c r="E107" s="237" t="str">
        <v>Test 45</v>
      </c>
      <c r="F107" s="213">
        <v>45</v>
      </c>
      <c r="G107" s="183" t="str">
        <v>CR Complete</v>
      </c>
      <c r="H107" s="184">
        <v>45343</v>
      </c>
      <c r="I107" s="184" t="str">
        <v/>
      </c>
      <c r="J107" s="183">
        <v>18.3</v>
      </c>
      <c r="K107" s="193">
        <v>2745</v>
      </c>
      <c r="L107" s="210">
        <v>9</v>
      </c>
      <c r="M107" s="240">
        <v>15</v>
      </c>
    </row>
    <row r="108" spans="1:13" ht="15.75" x14ac:dyDescent="0.25">
      <c r="A108" s="162" t="str">
        <v/>
      </c>
      <c r="B108" s="157" t="str">
        <v/>
      </c>
      <c r="C108" s="156" t="str">
        <v/>
      </c>
      <c r="D108" s="178" t="str">
        <v/>
      </c>
      <c r="E108" s="237" t="str">
        <v>Test 22</v>
      </c>
      <c r="F108" s="213">
        <v>22</v>
      </c>
      <c r="G108" s="183" t="str">
        <v>Code Delivered</v>
      </c>
      <c r="H108" s="184">
        <v>45297</v>
      </c>
      <c r="I108" s="184" t="str">
        <v/>
      </c>
      <c r="J108" s="183">
        <v>4.2200000000000006</v>
      </c>
      <c r="K108" s="193">
        <v>633.00000000000011</v>
      </c>
      <c r="L108" s="210">
        <v>9</v>
      </c>
      <c r="M108" s="240">
        <v>7</v>
      </c>
    </row>
    <row r="109" spans="1:13" ht="15.75" x14ac:dyDescent="0.25">
      <c r="A109" s="162" t="str">
        <v/>
      </c>
      <c r="B109" s="157" t="str">
        <v/>
      </c>
      <c r="C109" s="156" t="str">
        <v/>
      </c>
      <c r="D109" s="178" t="str">
        <v/>
      </c>
      <c r="E109" s="237" t="str">
        <v>Test 23</v>
      </c>
      <c r="F109" s="213">
        <v>23</v>
      </c>
      <c r="G109" s="183" t="str">
        <v>Code Delivered</v>
      </c>
      <c r="H109" s="184">
        <v>45299</v>
      </c>
      <c r="I109" s="184" t="str">
        <v/>
      </c>
      <c r="J109" s="183">
        <v>4.2200000000000006</v>
      </c>
      <c r="K109" s="193">
        <v>633.00000000000011</v>
      </c>
      <c r="L109" s="210">
        <v>9</v>
      </c>
      <c r="M109" s="240">
        <v>7</v>
      </c>
    </row>
    <row r="110" spans="1:13" ht="15.75" x14ac:dyDescent="0.25">
      <c r="A110" s="162" t="str">
        <v/>
      </c>
      <c r="B110" s="157" t="str">
        <v/>
      </c>
      <c r="C110" s="156" t="str">
        <v/>
      </c>
      <c r="D110" s="178" t="str">
        <v/>
      </c>
      <c r="E110" s="237" t="str">
        <v>Test 24</v>
      </c>
      <c r="F110" s="213">
        <v>24</v>
      </c>
      <c r="G110" s="183" t="str">
        <v>Code Delivered</v>
      </c>
      <c r="H110" s="184">
        <v>45301</v>
      </c>
      <c r="I110" s="184" t="str">
        <v/>
      </c>
      <c r="J110" s="183">
        <v>4.2200000000000006</v>
      </c>
      <c r="K110" s="193">
        <v>633.00000000000011</v>
      </c>
      <c r="L110" s="210">
        <v>9</v>
      </c>
      <c r="M110" s="240">
        <v>7</v>
      </c>
    </row>
    <row r="111" spans="1:13" ht="15.75" x14ac:dyDescent="0.25">
      <c r="A111" s="162" t="str">
        <v/>
      </c>
      <c r="B111" s="157" t="str">
        <v/>
      </c>
      <c r="C111" s="156" t="str">
        <v/>
      </c>
      <c r="D111" s="178" t="str">
        <v/>
      </c>
      <c r="E111" s="237" t="str">
        <v>Test 25</v>
      </c>
      <c r="F111" s="213">
        <v>25</v>
      </c>
      <c r="G111" s="183" t="str">
        <v>Code Delivered</v>
      </c>
      <c r="H111" s="184">
        <v>45303</v>
      </c>
      <c r="I111" s="184" t="str">
        <v/>
      </c>
      <c r="J111" s="183">
        <v>4.2200000000000006</v>
      </c>
      <c r="K111" s="193">
        <v>633.00000000000011</v>
      </c>
      <c r="L111" s="210">
        <v>9</v>
      </c>
      <c r="M111" s="240">
        <v>7</v>
      </c>
    </row>
    <row r="112" spans="1:13" ht="15.75" x14ac:dyDescent="0.25">
      <c r="A112" s="162" t="str">
        <v/>
      </c>
      <c r="B112" s="157" t="str">
        <v/>
      </c>
      <c r="C112" s="156" t="str">
        <v/>
      </c>
      <c r="D112" s="178" t="str">
        <v/>
      </c>
      <c r="E112" s="237" t="str">
        <v>Test 26</v>
      </c>
      <c r="F112" s="213">
        <v>26</v>
      </c>
      <c r="G112" s="183" t="str">
        <v>Code Delivered</v>
      </c>
      <c r="H112" s="184">
        <v>45305</v>
      </c>
      <c r="I112" s="184" t="str">
        <v/>
      </c>
      <c r="J112" s="183">
        <v>4.2200000000000006</v>
      </c>
      <c r="K112" s="193">
        <v>633.00000000000011</v>
      </c>
      <c r="L112" s="210">
        <v>9</v>
      </c>
      <c r="M112" s="240">
        <v>7</v>
      </c>
    </row>
    <row r="113" spans="1:13" ht="15.75" x14ac:dyDescent="0.25">
      <c r="A113" s="162" t="str">
        <v/>
      </c>
      <c r="B113" s="157" t="str">
        <v/>
      </c>
      <c r="C113" s="156" t="str">
        <v/>
      </c>
      <c r="D113" s="178" t="str">
        <v/>
      </c>
      <c r="E113" s="237" t="str">
        <v>Test 27</v>
      </c>
      <c r="F113" s="213">
        <v>27</v>
      </c>
      <c r="G113" s="183" t="str">
        <v>Code Delivered</v>
      </c>
      <c r="H113" s="184">
        <v>45307</v>
      </c>
      <c r="I113" s="184" t="str">
        <v/>
      </c>
      <c r="J113" s="183">
        <v>4.2200000000000006</v>
      </c>
      <c r="K113" s="193">
        <v>633.00000000000011</v>
      </c>
      <c r="L113" s="210">
        <v>9</v>
      </c>
      <c r="M113" s="240">
        <v>7</v>
      </c>
    </row>
    <row r="114" spans="1:13" ht="15.75" x14ac:dyDescent="0.25">
      <c r="A114" s="162" t="str">
        <v/>
      </c>
      <c r="B114" s="157" t="str">
        <v/>
      </c>
      <c r="C114" s="156" t="str">
        <v/>
      </c>
      <c r="D114" s="178" t="str">
        <v/>
      </c>
      <c r="E114" s="237" t="str">
        <v>Test 28</v>
      </c>
      <c r="F114" s="213">
        <v>28</v>
      </c>
      <c r="G114" s="183" t="str">
        <v>Code Delivered</v>
      </c>
      <c r="H114" s="184">
        <v>45309</v>
      </c>
      <c r="I114" s="184" t="str">
        <v/>
      </c>
      <c r="J114" s="183">
        <v>4.2200000000000006</v>
      </c>
      <c r="K114" s="193">
        <v>633.00000000000011</v>
      </c>
      <c r="L114" s="210">
        <v>9</v>
      </c>
      <c r="M114" s="240">
        <v>7</v>
      </c>
    </row>
    <row r="115" spans="1:13" ht="15.75" x14ac:dyDescent="0.25">
      <c r="A115" s="162" t="str">
        <v/>
      </c>
      <c r="B115" s="157" t="str">
        <v/>
      </c>
      <c r="C115" s="156" t="str">
        <v/>
      </c>
      <c r="D115" s="178" t="str">
        <v/>
      </c>
      <c r="E115" s="237" t="str">
        <v>Test 16</v>
      </c>
      <c r="F115" s="213">
        <v>16</v>
      </c>
      <c r="G115" s="183" t="str">
        <v>Code Complete</v>
      </c>
      <c r="H115" s="184">
        <v>45285</v>
      </c>
      <c r="I115" s="184" t="str">
        <v/>
      </c>
      <c r="J115" s="183">
        <v>4.2200000000000006</v>
      </c>
      <c r="K115" s="193">
        <v>633.00000000000011</v>
      </c>
      <c r="L115" s="210">
        <v>9</v>
      </c>
      <c r="M115" s="240">
        <v>7</v>
      </c>
    </row>
    <row r="116" spans="1:13" ht="15.75" x14ac:dyDescent="0.25">
      <c r="A116" s="162" t="str">
        <v/>
      </c>
      <c r="B116" s="157" t="str">
        <v/>
      </c>
      <c r="C116" s="156" t="str">
        <v/>
      </c>
      <c r="D116" s="178" t="str">
        <v/>
      </c>
      <c r="E116" s="237" t="str">
        <v>Test 17</v>
      </c>
      <c r="F116" s="213">
        <v>17</v>
      </c>
      <c r="G116" s="183" t="str">
        <v>Code Complete</v>
      </c>
      <c r="H116" s="184">
        <v>45287</v>
      </c>
      <c r="I116" s="184" t="str">
        <v/>
      </c>
      <c r="J116" s="183">
        <v>4.2200000000000006</v>
      </c>
      <c r="K116" s="193">
        <v>633.00000000000011</v>
      </c>
      <c r="L116" s="210">
        <v>9</v>
      </c>
      <c r="M116" s="240">
        <v>7</v>
      </c>
    </row>
    <row r="117" spans="1:13" ht="15.75" x14ac:dyDescent="0.25">
      <c r="A117" s="162" t="str">
        <v/>
      </c>
      <c r="B117" s="157" t="str">
        <v/>
      </c>
      <c r="C117" s="156" t="str">
        <v/>
      </c>
      <c r="D117" s="178" t="str">
        <v/>
      </c>
      <c r="E117" s="237" t="str">
        <v>Test 18</v>
      </c>
      <c r="F117" s="213">
        <v>18</v>
      </c>
      <c r="G117" s="183" t="str">
        <v>Code Complete</v>
      </c>
      <c r="H117" s="184">
        <v>45289</v>
      </c>
      <c r="I117" s="184" t="str">
        <v/>
      </c>
      <c r="J117" s="183">
        <v>4.2200000000000006</v>
      </c>
      <c r="K117" s="193">
        <v>633.00000000000011</v>
      </c>
      <c r="L117" s="210">
        <v>9</v>
      </c>
      <c r="M117" s="240">
        <v>7</v>
      </c>
    </row>
    <row r="118" spans="1:13" ht="15.75" x14ac:dyDescent="0.25">
      <c r="A118" s="162" t="str">
        <v/>
      </c>
      <c r="B118" s="157" t="str">
        <v/>
      </c>
      <c r="C118" s="156" t="str">
        <v/>
      </c>
      <c r="D118" s="178" t="str">
        <v/>
      </c>
      <c r="E118" s="237" t="str">
        <v>Test 19</v>
      </c>
      <c r="F118" s="213">
        <v>19</v>
      </c>
      <c r="G118" s="183" t="str">
        <v>Code Complete</v>
      </c>
      <c r="H118" s="184">
        <v>45291</v>
      </c>
      <c r="I118" s="184" t="str">
        <v/>
      </c>
      <c r="J118" s="183">
        <v>4.2200000000000006</v>
      </c>
      <c r="K118" s="193">
        <v>633.00000000000011</v>
      </c>
      <c r="L118" s="210">
        <v>9</v>
      </c>
      <c r="M118" s="240">
        <v>7</v>
      </c>
    </row>
    <row r="119" spans="1:13" ht="15.75" x14ac:dyDescent="0.25">
      <c r="A119" s="162" t="str">
        <v/>
      </c>
      <c r="B119" s="157" t="str">
        <v/>
      </c>
      <c r="C119" s="156" t="str">
        <v/>
      </c>
      <c r="D119" s="178" t="str">
        <v/>
      </c>
      <c r="E119" s="237" t="str">
        <v>Test 20</v>
      </c>
      <c r="F119" s="213">
        <v>20</v>
      </c>
      <c r="G119" s="183" t="str">
        <v>Code Complete</v>
      </c>
      <c r="H119" s="184">
        <v>45293</v>
      </c>
      <c r="I119" s="184" t="str">
        <v/>
      </c>
      <c r="J119" s="183">
        <v>4.2200000000000006</v>
      </c>
      <c r="K119" s="193">
        <v>633.00000000000011</v>
      </c>
      <c r="L119" s="210">
        <v>9</v>
      </c>
      <c r="M119" s="240">
        <v>7</v>
      </c>
    </row>
    <row r="120" spans="1:13" ht="15.75" x14ac:dyDescent="0.25">
      <c r="A120" s="162" t="str">
        <v/>
      </c>
      <c r="B120" s="157" t="str">
        <v/>
      </c>
      <c r="C120" s="156" t="str">
        <v/>
      </c>
      <c r="D120" s="178" t="str">
        <v/>
      </c>
      <c r="E120" s="237" t="str">
        <v>Test 21</v>
      </c>
      <c r="F120" s="213">
        <v>21</v>
      </c>
      <c r="G120" s="183" t="str">
        <v>Code Complete</v>
      </c>
      <c r="H120" s="184">
        <v>45295</v>
      </c>
      <c r="I120" s="184" t="str">
        <v/>
      </c>
      <c r="J120" s="183">
        <v>4.2200000000000006</v>
      </c>
      <c r="K120" s="193">
        <v>633.00000000000011</v>
      </c>
      <c r="L120" s="210">
        <v>9</v>
      </c>
      <c r="M120" s="240">
        <v>7</v>
      </c>
    </row>
    <row r="121" spans="1:13" ht="15.75" x14ac:dyDescent="0.25">
      <c r="A121" s="162" t="str">
        <v/>
      </c>
      <c r="B121" s="157" t="str">
        <v/>
      </c>
      <c r="C121" s="156" t="str">
        <v/>
      </c>
      <c r="D121" s="178" t="str">
        <v/>
      </c>
      <c r="E121" s="237" t="str">
        <v>Test 4</v>
      </c>
      <c r="F121" s="213">
        <v>4</v>
      </c>
      <c r="G121" s="183" t="str">
        <v>Cancelled</v>
      </c>
      <c r="H121" s="184">
        <v>45261</v>
      </c>
      <c r="I121" s="184" t="str">
        <v/>
      </c>
      <c r="J121" s="183">
        <v>4.2200000000000006</v>
      </c>
      <c r="K121" s="193">
        <v>633.00000000000011</v>
      </c>
      <c r="L121" s="210">
        <v>9</v>
      </c>
      <c r="M121" s="240">
        <v>7</v>
      </c>
    </row>
    <row r="122" spans="1:13" ht="15.75" x14ac:dyDescent="0.25">
      <c r="A122" s="162" t="str">
        <v/>
      </c>
      <c r="B122" s="157" t="str">
        <v/>
      </c>
      <c r="C122" s="156" t="str">
        <v/>
      </c>
      <c r="D122" s="178" t="str">
        <v/>
      </c>
      <c r="E122" s="237" t="str">
        <v>Test 5</v>
      </c>
      <c r="F122" s="213">
        <v>5</v>
      </c>
      <c r="G122" s="183" t="str">
        <v>Cancelled</v>
      </c>
      <c r="H122" s="184">
        <v>45263</v>
      </c>
      <c r="I122" s="184" t="str">
        <v/>
      </c>
      <c r="J122" s="183">
        <v>4.2200000000000006</v>
      </c>
      <c r="K122" s="193">
        <v>633.00000000000011</v>
      </c>
      <c r="L122" s="210">
        <v>9</v>
      </c>
      <c r="M122" s="240">
        <v>7</v>
      </c>
    </row>
    <row r="123" spans="1:13" ht="15.75" x14ac:dyDescent="0.25">
      <c r="A123" s="162" t="str">
        <v/>
      </c>
      <c r="B123" s="157" t="str">
        <v/>
      </c>
      <c r="C123" s="156" t="str">
        <v/>
      </c>
      <c r="D123" s="178" t="str">
        <v/>
      </c>
      <c r="E123" s="237" t="str">
        <v>Test 6</v>
      </c>
      <c r="F123" s="213">
        <v>6</v>
      </c>
      <c r="G123" s="183" t="str">
        <v>Cancelled</v>
      </c>
      <c r="H123" s="184">
        <v>45265</v>
      </c>
      <c r="I123" s="184" t="str">
        <v/>
      </c>
      <c r="J123" s="183">
        <v>4.2200000000000006</v>
      </c>
      <c r="K123" s="193">
        <v>633.00000000000011</v>
      </c>
      <c r="L123" s="210">
        <v>9</v>
      </c>
      <c r="M123" s="240">
        <v>7</v>
      </c>
    </row>
    <row r="124" spans="1:13" ht="15.75" x14ac:dyDescent="0.25">
      <c r="A124" s="162" t="str">
        <v/>
      </c>
      <c r="B124" s="157" t="str">
        <v/>
      </c>
      <c r="C124" s="156" t="str">
        <v/>
      </c>
      <c r="D124" s="178" t="str">
        <v/>
      </c>
      <c r="E124" s="237" t="str">
        <v>Test 7</v>
      </c>
      <c r="F124" s="213">
        <v>7</v>
      </c>
      <c r="G124" s="183" t="str">
        <v>Approved</v>
      </c>
      <c r="H124" s="184">
        <v>45267</v>
      </c>
      <c r="I124" s="184" t="str">
        <v/>
      </c>
      <c r="J124" s="183">
        <v>19.2</v>
      </c>
      <c r="K124" s="193">
        <v>2880</v>
      </c>
      <c r="L124" s="210">
        <v>8</v>
      </c>
      <c r="M124" s="240">
        <v>15</v>
      </c>
    </row>
    <row r="125" spans="1:13" ht="15.75" x14ac:dyDescent="0.25">
      <c r="A125" s="162" t="str">
        <v/>
      </c>
      <c r="B125" s="157" t="str">
        <v/>
      </c>
      <c r="C125" s="156" t="str">
        <v/>
      </c>
      <c r="D125" s="178" t="str">
        <v/>
      </c>
      <c r="E125" s="237" t="str">
        <v>Test 8</v>
      </c>
      <c r="F125" s="213">
        <v>8</v>
      </c>
      <c r="G125" s="183" t="str">
        <v>Approved</v>
      </c>
      <c r="H125" s="184">
        <v>45269</v>
      </c>
      <c r="I125" s="184" t="str">
        <v/>
      </c>
      <c r="J125" s="183">
        <v>19.2</v>
      </c>
      <c r="K125" s="193">
        <v>2880</v>
      </c>
      <c r="L125" s="210">
        <v>8</v>
      </c>
      <c r="M125" s="240">
        <v>15</v>
      </c>
    </row>
    <row r="126" spans="1:13" ht="16.5" thickBot="1" x14ac:dyDescent="0.3">
      <c r="A126" s="163" t="str">
        <v/>
      </c>
      <c r="B126" s="164" t="str">
        <v/>
      </c>
      <c r="C126" s="165" t="str">
        <v/>
      </c>
      <c r="D126" s="179" t="str">
        <v/>
      </c>
      <c r="E126" s="238" t="str">
        <v>Test 9</v>
      </c>
      <c r="F126" s="227">
        <v>9</v>
      </c>
      <c r="G126" s="228" t="str">
        <v>Approved</v>
      </c>
      <c r="H126" s="229">
        <v>45271</v>
      </c>
      <c r="I126" s="229" t="str">
        <v/>
      </c>
      <c r="J126" s="228">
        <v>19.2</v>
      </c>
      <c r="K126" s="230">
        <v>2880</v>
      </c>
      <c r="L126" s="231">
        <v>8</v>
      </c>
      <c r="M126" s="241">
        <v>15</v>
      </c>
    </row>
    <row r="127" spans="1:13" x14ac:dyDescent="0.25">
      <c r="B127" s="25"/>
      <c r="C127" s="25"/>
      <c r="D127" s="25"/>
      <c r="E127" s="25"/>
      <c r="I127" s="102"/>
    </row>
    <row r="128" spans="1:13" x14ac:dyDescent="0.25">
      <c r="B128" s="25"/>
      <c r="C128" s="25"/>
      <c r="D128" s="25"/>
      <c r="E128" s="25"/>
    </row>
    <row r="129" spans="2:4" x14ac:dyDescent="0.25">
      <c r="B129" s="25"/>
      <c r="C129" s="25"/>
      <c r="D129" s="25"/>
    </row>
  </sheetData>
  <mergeCells count="4">
    <mergeCell ref="A80:D81"/>
    <mergeCell ref="F58:J58"/>
    <mergeCell ref="C67:D67"/>
    <mergeCell ref="E80:M81"/>
  </mergeCells>
  <conditionalFormatting sqref="C68:C76">
    <cfRule type="cellIs" dxfId="56" priority="19" operator="equal">
      <formula>"Submitted"</formula>
    </cfRule>
    <cfRule type="cellIs" dxfId="55" priority="20" operator="equal">
      <formula>"On - Hold"</formula>
    </cfRule>
    <cfRule type="cellIs" dxfId="54" priority="21" operator="equal">
      <formula>"Cancelled"</formula>
    </cfRule>
    <cfRule type="cellIs" dxfId="53" priority="22" operator="equal">
      <formula>"Approved"</formula>
    </cfRule>
    <cfRule type="cellIs" dxfId="52" priority="23" operator="equal">
      <formula>"In Development"</formula>
    </cfRule>
    <cfRule type="cellIs" dxfId="51" priority="24" operator="equal">
      <formula>"Code Complete"</formula>
    </cfRule>
    <cfRule type="cellIs" dxfId="50" priority="25" operator="equal">
      <formula>"Code Delivered"</formula>
    </cfRule>
    <cfRule type="cellIs" dxfId="49" priority="26" operator="equal">
      <formula>"Customer Tested"</formula>
    </cfRule>
    <cfRule type="cellIs" dxfId="48" priority="27" operator="equal">
      <formula>"CR Complete"</formula>
    </cfRule>
  </conditionalFormatting>
  <conditionalFormatting sqref="G83:G126">
    <cfRule type="cellIs" dxfId="47" priority="10" operator="equal">
      <formula>"CR Complete"</formula>
    </cfRule>
    <cfRule type="cellIs" dxfId="46" priority="11" operator="equal">
      <formula>"Customer Tested"</formula>
    </cfRule>
    <cfRule type="cellIs" dxfId="45" priority="12" operator="equal">
      <formula>"Code Delivered"</formula>
    </cfRule>
    <cfRule type="cellIs" dxfId="44" priority="13" operator="equal">
      <formula>"Code Complete"</formula>
    </cfRule>
    <cfRule type="cellIs" dxfId="43" priority="14" operator="equal">
      <formula>"In Development"</formula>
    </cfRule>
    <cfRule type="cellIs" dxfId="42" priority="15" operator="equal">
      <formula>"Approved"</formula>
    </cfRule>
    <cfRule type="cellIs" dxfId="41" priority="16" operator="equal">
      <formula>"Cancelled"</formula>
    </cfRule>
    <cfRule type="cellIs" dxfId="40" priority="17" operator="equal">
      <formula>"On - Hold"</formula>
    </cfRule>
    <cfRule type="cellIs" dxfId="39" priority="18" operator="equal">
      <formula>"Submitted"</formula>
    </cfRule>
  </conditionalFormatting>
  <hyperlinks>
    <hyperlink ref="C2" location="'PROJECT DETAILS'!A1" display="PROJECT DETAILS" xr:uid="{CE3D9C41-BAB6-40C9-97FB-53F39D119062}"/>
    <hyperlink ref="E2" location="'BUDGET METRICS'!A1" display="BUDGET METRICS" xr:uid="{EBC92809-CBE6-4E3C-BDFE-4F7D6396B65A}"/>
    <hyperlink ref="D2" location="'QUALITY METRICS'!A1" display="QUALITY METRICS" xr:uid="{3A5A9308-9BAD-459C-B3A4-818FA4DD7E33}"/>
    <hyperlink ref="H2" location="'Home - Overview'!A1" display="HOME" xr:uid="{4AF945C1-A860-4221-B7E7-CAD864869A0A}"/>
    <hyperlink ref="F2" location="'Weekly Notes'!A1" display="WEEKLY NOTES" xr:uid="{4B002DD6-71F9-4D7C-99ED-AAF02F58EB0A}"/>
    <hyperlink ref="G2" location="'Change Log'!A1" display="CHANGE LOG" xr:uid="{35BAF9F8-45D6-4CF6-AC3A-176DB0D0CE61}"/>
    <hyperlink ref="H4" r:id="rId1" xr:uid="{42EFE9EC-6097-4704-8F58-70A7E729222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904A-A9B1-442B-BDD8-D2FC2FA3D205}">
  <sheetPr>
    <tabColor rgb="FF7030A0"/>
  </sheetPr>
  <dimension ref="A1:H30"/>
  <sheetViews>
    <sheetView zoomScaleNormal="100" workbookViewId="0">
      <selection activeCell="I8" sqref="I8"/>
    </sheetView>
  </sheetViews>
  <sheetFormatPr defaultRowHeight="15" x14ac:dyDescent="0.25"/>
  <cols>
    <col min="1" max="1" width="54.5703125" customWidth="1"/>
    <col min="2" max="2" width="24.85546875" bestFit="1" customWidth="1"/>
    <col min="3" max="3" width="20.28515625" bestFit="1" customWidth="1"/>
    <col min="4" max="4" width="20.5703125" customWidth="1"/>
    <col min="5" max="5" width="20.85546875" customWidth="1"/>
    <col min="6" max="6" width="18.5703125" customWidth="1"/>
    <col min="7" max="7" width="16.5703125" customWidth="1"/>
    <col min="8" max="8" width="20.85546875" bestFit="1" customWidth="1"/>
    <col min="9" max="9" width="10.7109375" bestFit="1" customWidth="1"/>
  </cols>
  <sheetData>
    <row r="1" spans="1:8" ht="21.75" thickBot="1" x14ac:dyDescent="0.4">
      <c r="A1" s="51" t="s">
        <v>296</v>
      </c>
      <c r="B1" s="52"/>
      <c r="C1" s="297"/>
      <c r="D1" s="298"/>
      <c r="E1" s="298"/>
      <c r="F1" s="298"/>
      <c r="G1" s="299"/>
    </row>
    <row r="2" spans="1:8" ht="16.5" thickBot="1" x14ac:dyDescent="0.3">
      <c r="C2" s="189" t="s">
        <v>71</v>
      </c>
      <c r="D2" s="185" t="s">
        <v>63</v>
      </c>
      <c r="E2" s="186" t="s">
        <v>64</v>
      </c>
      <c r="F2" s="259" t="s">
        <v>160</v>
      </c>
      <c r="G2" s="187" t="s">
        <v>72</v>
      </c>
      <c r="H2" s="188" t="s">
        <v>65</v>
      </c>
    </row>
    <row r="3" spans="1:8" ht="15.75" thickBot="1" x14ac:dyDescent="0.3">
      <c r="H3" s="151" t="s">
        <v>171</v>
      </c>
    </row>
    <row r="4" spans="1:8" x14ac:dyDescent="0.25">
      <c r="A4" s="304" t="s">
        <v>66</v>
      </c>
      <c r="B4" s="305"/>
      <c r="C4" s="305"/>
      <c r="D4" s="305"/>
      <c r="E4" s="305"/>
      <c r="F4" s="305"/>
      <c r="G4" s="306"/>
      <c r="H4" s="267" t="s">
        <v>172</v>
      </c>
    </row>
    <row r="5" spans="1:8" ht="15.75" thickBot="1" x14ac:dyDescent="0.3">
      <c r="A5" s="307"/>
      <c r="B5" s="308"/>
      <c r="C5" s="308"/>
      <c r="D5" s="308"/>
      <c r="E5" s="308"/>
      <c r="F5" s="308"/>
      <c r="G5" s="309"/>
      <c r="H5" s="268" t="s">
        <v>301</v>
      </c>
    </row>
    <row r="6" spans="1:8" ht="15.75" thickBot="1" x14ac:dyDescent="0.3">
      <c r="A6" s="123" t="s">
        <v>66</v>
      </c>
      <c r="B6" s="107" t="s">
        <v>135</v>
      </c>
      <c r="C6" s="120" t="s">
        <v>128</v>
      </c>
      <c r="D6" s="119" t="s">
        <v>129</v>
      </c>
      <c r="E6" s="300" t="s">
        <v>130</v>
      </c>
      <c r="F6" s="301"/>
      <c r="G6" s="121" t="s">
        <v>133</v>
      </c>
    </row>
    <row r="7" spans="1:8" ht="30" x14ac:dyDescent="0.25">
      <c r="A7" s="242" t="s">
        <v>68</v>
      </c>
      <c r="B7" s="64" t="s">
        <v>293</v>
      </c>
      <c r="C7" s="116" t="s">
        <v>173</v>
      </c>
      <c r="D7" s="67" t="s">
        <v>289</v>
      </c>
      <c r="E7" s="245" t="s">
        <v>131</v>
      </c>
      <c r="G7" t="s">
        <v>134</v>
      </c>
    </row>
    <row r="8" spans="1:8" ht="30" x14ac:dyDescent="0.25">
      <c r="A8" s="242" t="s">
        <v>147</v>
      </c>
      <c r="B8" s="65">
        <v>210</v>
      </c>
      <c r="C8" s="116" t="s">
        <v>286</v>
      </c>
      <c r="D8" s="67" t="s">
        <v>290</v>
      </c>
      <c r="E8" s="245" t="s">
        <v>132</v>
      </c>
      <c r="G8" t="s">
        <v>134</v>
      </c>
    </row>
    <row r="9" spans="1:8" x14ac:dyDescent="0.25">
      <c r="A9" s="242" t="s">
        <v>69</v>
      </c>
      <c r="B9" s="112">
        <v>175</v>
      </c>
      <c r="C9" s="116" t="s">
        <v>287</v>
      </c>
      <c r="D9" s="67" t="s">
        <v>291</v>
      </c>
      <c r="E9" s="102"/>
    </row>
    <row r="10" spans="1:8" ht="15.75" thickBot="1" x14ac:dyDescent="0.3">
      <c r="A10" s="243" t="s">
        <v>67</v>
      </c>
      <c r="B10" s="113">
        <f>$B$8*$B$9</f>
        <v>36750</v>
      </c>
      <c r="C10" s="117" t="s">
        <v>288</v>
      </c>
      <c r="D10" s="118" t="s">
        <v>292</v>
      </c>
      <c r="E10" s="102"/>
    </row>
    <row r="11" spans="1:8" ht="15.75" thickBot="1" x14ac:dyDescent="0.3">
      <c r="A11" s="153"/>
      <c r="E11" s="102"/>
    </row>
    <row r="12" spans="1:8" x14ac:dyDescent="0.25">
      <c r="A12" s="244" t="s">
        <v>70</v>
      </c>
      <c r="B12" s="110">
        <v>44792</v>
      </c>
      <c r="C12">
        <f>B13</f>
        <v>44806</v>
      </c>
      <c r="D12" t="s">
        <v>294</v>
      </c>
      <c r="E12" s="102"/>
    </row>
    <row r="13" spans="1:8" x14ac:dyDescent="0.25">
      <c r="A13" s="242" t="s">
        <v>73</v>
      </c>
      <c r="B13" s="111">
        <v>44806</v>
      </c>
      <c r="C13">
        <f>B14</f>
        <v>44892</v>
      </c>
      <c r="E13" s="102"/>
    </row>
    <row r="14" spans="1:8" ht="15.75" thickBot="1" x14ac:dyDescent="0.3">
      <c r="A14" s="243" t="s">
        <v>159</v>
      </c>
      <c r="B14" s="134">
        <f>C29</f>
        <v>44892</v>
      </c>
      <c r="E14" s="102" t="str">
        <f ca="1">IF(D14&lt;&gt;"",IF(E14="",NOW(),E14),"")</f>
        <v/>
      </c>
    </row>
    <row r="15" spans="1:8" ht="15.75" thickBot="1" x14ac:dyDescent="0.3">
      <c r="E15" s="102"/>
    </row>
    <row r="16" spans="1:8" ht="24" thickBot="1" x14ac:dyDescent="0.4">
      <c r="D16" s="302" t="s">
        <v>162</v>
      </c>
      <c r="E16" s="303"/>
      <c r="F16" s="133" t="s">
        <v>60</v>
      </c>
    </row>
    <row r="17" spans="1:8" ht="15.75" thickBot="1" x14ac:dyDescent="0.3">
      <c r="A17" s="123" t="s">
        <v>138</v>
      </c>
      <c r="B17" s="122" t="s">
        <v>157</v>
      </c>
      <c r="C17" s="122" t="s">
        <v>156</v>
      </c>
      <c r="D17" s="122" t="s">
        <v>155</v>
      </c>
      <c r="E17" s="122" t="s">
        <v>154</v>
      </c>
      <c r="F17" s="122" t="s">
        <v>170</v>
      </c>
    </row>
    <row r="18" spans="1:8" x14ac:dyDescent="0.25">
      <c r="A18" s="114" t="s">
        <v>139</v>
      </c>
      <c r="B18" s="127">
        <f>B13</f>
        <v>44806</v>
      </c>
      <c r="C18" s="129">
        <f>B18+E18</f>
        <v>44808</v>
      </c>
      <c r="D18" s="147">
        <v>44808</v>
      </c>
      <c r="E18" s="124">
        <v>2</v>
      </c>
      <c r="F18" s="135">
        <f t="shared" ref="F18:F29" si="0">IF(ISBLANK(D18),"",-100*(D18-C18)/C18)</f>
        <v>0</v>
      </c>
    </row>
    <row r="19" spans="1:8" x14ac:dyDescent="0.25">
      <c r="A19" s="114" t="s">
        <v>140</v>
      </c>
      <c r="B19" s="128">
        <f>C18</f>
        <v>44808</v>
      </c>
      <c r="C19" s="102">
        <f>B19+E19</f>
        <v>44818</v>
      </c>
      <c r="D19" s="148">
        <v>44822</v>
      </c>
      <c r="E19" s="125">
        <v>10</v>
      </c>
      <c r="F19" s="136">
        <f t="shared" si="0"/>
        <v>-8.9249854968985673E-3</v>
      </c>
    </row>
    <row r="20" spans="1:8" x14ac:dyDescent="0.25">
      <c r="A20" s="114" t="s">
        <v>141</v>
      </c>
      <c r="B20" s="128">
        <f t="shared" ref="B20:B29" si="1">C19</f>
        <v>44818</v>
      </c>
      <c r="C20" s="102">
        <f>B20+E20</f>
        <v>44828</v>
      </c>
      <c r="D20" s="148">
        <v>44828</v>
      </c>
      <c r="E20" s="125">
        <v>10</v>
      </c>
      <c r="F20" s="136">
        <f t="shared" si="0"/>
        <v>0</v>
      </c>
    </row>
    <row r="21" spans="1:8" x14ac:dyDescent="0.25">
      <c r="A21" s="114" t="s">
        <v>142</v>
      </c>
      <c r="B21" s="128">
        <f t="shared" si="1"/>
        <v>44828</v>
      </c>
      <c r="C21" s="102">
        <f t="shared" ref="C21:C29" si="2">B21+E21</f>
        <v>44848</v>
      </c>
      <c r="D21" s="148">
        <v>44854</v>
      </c>
      <c r="E21" s="125">
        <v>20</v>
      </c>
      <c r="F21" s="136">
        <f t="shared" si="0"/>
        <v>-1.3378523011059578E-2</v>
      </c>
    </row>
    <row r="22" spans="1:8" x14ac:dyDescent="0.25">
      <c r="A22" s="114" t="s">
        <v>148</v>
      </c>
      <c r="B22" s="128">
        <f t="shared" si="1"/>
        <v>44848</v>
      </c>
      <c r="C22" s="102">
        <f t="shared" si="2"/>
        <v>44853</v>
      </c>
      <c r="D22" s="148">
        <v>44854</v>
      </c>
      <c r="E22" s="125">
        <v>5</v>
      </c>
      <c r="F22" s="136">
        <f t="shared" si="0"/>
        <v>-2.2295052727799702E-3</v>
      </c>
    </row>
    <row r="23" spans="1:8" x14ac:dyDescent="0.25">
      <c r="A23" s="114" t="s">
        <v>306</v>
      </c>
      <c r="B23" s="128">
        <f t="shared" si="1"/>
        <v>44853</v>
      </c>
      <c r="C23" s="102">
        <f t="shared" si="2"/>
        <v>44858</v>
      </c>
      <c r="D23" s="148">
        <v>44856</v>
      </c>
      <c r="E23" s="125">
        <v>5</v>
      </c>
      <c r="F23" s="136">
        <f t="shared" si="0"/>
        <v>4.4585135315885682E-3</v>
      </c>
      <c r="H23" t="str">
        <f>IF(ISBLANK(D29),"",-100*(D29-C29)/C29)</f>
        <v/>
      </c>
    </row>
    <row r="24" spans="1:8" x14ac:dyDescent="0.25">
      <c r="A24" s="114" t="s">
        <v>149</v>
      </c>
      <c r="B24" s="128">
        <f t="shared" si="1"/>
        <v>44858</v>
      </c>
      <c r="C24" s="102">
        <f t="shared" si="2"/>
        <v>44863</v>
      </c>
      <c r="D24" s="148">
        <v>44862</v>
      </c>
      <c r="E24" s="125">
        <v>5</v>
      </c>
      <c r="F24" s="136">
        <f t="shared" si="0"/>
        <v>2.2290083142010118E-3</v>
      </c>
    </row>
    <row r="25" spans="1:8" x14ac:dyDescent="0.25">
      <c r="A25" s="114" t="s">
        <v>152</v>
      </c>
      <c r="B25" s="128">
        <f t="shared" si="1"/>
        <v>44863</v>
      </c>
      <c r="C25" s="102">
        <f>B25+E25</f>
        <v>44870</v>
      </c>
      <c r="D25" s="148"/>
      <c r="E25" s="125">
        <v>7</v>
      </c>
      <c r="F25" s="136" t="str">
        <f t="shared" si="0"/>
        <v/>
      </c>
      <c r="H25" t="str">
        <f>IF(ISBLANK(D29),"",-100*($D$29-$C$29)/$C$29)</f>
        <v/>
      </c>
    </row>
    <row r="26" spans="1:8" x14ac:dyDescent="0.25">
      <c r="A26" s="114" t="s">
        <v>153</v>
      </c>
      <c r="B26" s="128">
        <f t="shared" si="1"/>
        <v>44870</v>
      </c>
      <c r="C26" s="102">
        <f t="shared" si="2"/>
        <v>44877</v>
      </c>
      <c r="D26" s="148"/>
      <c r="E26" s="125">
        <v>7</v>
      </c>
      <c r="F26" s="136" t="str">
        <f t="shared" si="0"/>
        <v/>
      </c>
    </row>
    <row r="27" spans="1:8" x14ac:dyDescent="0.25">
      <c r="A27" s="114" t="s">
        <v>158</v>
      </c>
      <c r="B27" s="128">
        <f t="shared" si="1"/>
        <v>44877</v>
      </c>
      <c r="C27" s="102">
        <f t="shared" si="2"/>
        <v>44882</v>
      </c>
      <c r="D27" s="148"/>
      <c r="E27" s="125">
        <v>5</v>
      </c>
      <c r="F27" s="136" t="str">
        <f t="shared" si="0"/>
        <v/>
      </c>
    </row>
    <row r="28" spans="1:8" x14ac:dyDescent="0.25">
      <c r="A28" s="114" t="s">
        <v>150</v>
      </c>
      <c r="B28" s="128">
        <f t="shared" si="1"/>
        <v>44882</v>
      </c>
      <c r="C28" s="102">
        <f t="shared" si="2"/>
        <v>44887</v>
      </c>
      <c r="D28" s="148"/>
      <c r="E28" s="125">
        <v>5</v>
      </c>
      <c r="F28" s="136" t="str">
        <f t="shared" si="0"/>
        <v/>
      </c>
    </row>
    <row r="29" spans="1:8" ht="15.75" thickBot="1" x14ac:dyDescent="0.3">
      <c r="A29" s="115" t="s">
        <v>151</v>
      </c>
      <c r="B29" s="130">
        <f t="shared" si="1"/>
        <v>44887</v>
      </c>
      <c r="C29" s="131">
        <f t="shared" si="2"/>
        <v>44892</v>
      </c>
      <c r="D29" s="149"/>
      <c r="E29" s="126">
        <v>5</v>
      </c>
      <c r="F29" s="137" t="str">
        <f t="shared" si="0"/>
        <v/>
      </c>
    </row>
    <row r="30" spans="1:8" x14ac:dyDescent="0.25">
      <c r="E30">
        <f>SUM(E18:E29)</f>
        <v>86</v>
      </c>
      <c r="F30" s="138">
        <f>SUM(F18:F29)</f>
        <v>-1.784549193494854E-2</v>
      </c>
      <c r="G30" s="132" t="s">
        <v>161</v>
      </c>
    </row>
  </sheetData>
  <mergeCells count="4">
    <mergeCell ref="C1:G1"/>
    <mergeCell ref="E6:F6"/>
    <mergeCell ref="D16:E16"/>
    <mergeCell ref="A4:G5"/>
  </mergeCells>
  <dataValidations disablePrompts="1" count="1">
    <dataValidation type="list" allowBlank="1" showInputMessage="1" showErrorMessage="1" sqref="G7:G8" xr:uid="{FF2D4C86-5D46-4C44-9AFE-53E25C499DBE}">
      <formula1>"Weekly, Bi - Weekly, Monthly"</formula1>
    </dataValidation>
  </dataValidations>
  <hyperlinks>
    <hyperlink ref="C2" location="'PROJECT DETAILS'!A1" display="PROJECT DETAILS" xr:uid="{06971F66-F9B8-4718-9E3F-9CBFC1D1532E}"/>
    <hyperlink ref="E2" location="'BUDGET METRICS'!A1" display="BUDGET METRICS" xr:uid="{B4988B8C-8528-4E26-B7DB-B90614E6AEA7}"/>
    <hyperlink ref="D2" location="'QUALITY METRICS'!A1" display="QUALITY METRICS" xr:uid="{6F2DC06B-20AF-4CC1-90CB-D75C3F1D8183}"/>
    <hyperlink ref="H2" location="'Home - Overview'!A1" display="HOME" xr:uid="{ECBE4CCB-114B-4827-B3D2-D2DC96CD2AA6}"/>
    <hyperlink ref="F2" location="'Weekly Notes'!A1" display="WEEKLY NOTES" xr:uid="{C12AC91A-66CF-4796-A624-DB17686DD0A7}"/>
    <hyperlink ref="G2" location="'Change Log'!A1" display="CHANGE LOG" xr:uid="{5FEC399C-D17F-47EF-ADFC-01108CF17F7C}"/>
    <hyperlink ref="H4" r:id="rId1" xr:uid="{AC018319-EE6D-4F2A-8027-B159A5E6A68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1E9B-1080-4D89-91D4-69CA437AE2CA}">
  <sheetPr>
    <tabColor theme="4"/>
  </sheetPr>
  <dimension ref="A1:L71"/>
  <sheetViews>
    <sheetView showGridLines="0" topLeftCell="A4" zoomScale="115" zoomScaleNormal="115" workbookViewId="0">
      <selection activeCell="A35" sqref="A35"/>
    </sheetView>
  </sheetViews>
  <sheetFormatPr defaultRowHeight="15" x14ac:dyDescent="0.25"/>
  <cols>
    <col min="1" max="1" width="34.42578125" customWidth="1"/>
    <col min="2" max="2" width="20.85546875" customWidth="1"/>
    <col min="3" max="3" width="17.7109375" customWidth="1"/>
    <col min="4" max="4" width="18.7109375" customWidth="1"/>
    <col min="5" max="5" width="18.140625" customWidth="1"/>
    <col min="6" max="6" width="19.140625" customWidth="1"/>
    <col min="7" max="7" width="18" style="25" customWidth="1"/>
    <col min="8" max="8" width="20.42578125" style="25" customWidth="1"/>
    <col min="9" max="9" width="12.140625" style="25" customWidth="1"/>
    <col min="10" max="10" width="12.140625" customWidth="1"/>
    <col min="11" max="11" width="17.28515625" customWidth="1"/>
    <col min="13" max="13" width="12.28515625" customWidth="1"/>
  </cols>
  <sheetData>
    <row r="1" spans="1:12" ht="21.75" thickBot="1" x14ac:dyDescent="0.4">
      <c r="A1" s="51" t="s">
        <v>296</v>
      </c>
      <c r="B1" s="52"/>
      <c r="C1" s="342"/>
      <c r="D1" s="343"/>
      <c r="E1" s="343"/>
      <c r="F1" s="343"/>
      <c r="G1" s="343"/>
    </row>
    <row r="2" spans="1:12" ht="16.5" thickBot="1" x14ac:dyDescent="0.3">
      <c r="C2" s="189" t="s">
        <v>71</v>
      </c>
      <c r="D2" s="185" t="s">
        <v>63</v>
      </c>
      <c r="E2" s="186" t="s">
        <v>64</v>
      </c>
      <c r="F2" s="259" t="s">
        <v>160</v>
      </c>
      <c r="G2" s="187" t="s">
        <v>72</v>
      </c>
      <c r="H2" s="188" t="s">
        <v>65</v>
      </c>
    </row>
    <row r="3" spans="1:12" ht="15.75" thickBot="1" x14ac:dyDescent="0.3">
      <c r="A3" s="20"/>
      <c r="B3" s="21"/>
      <c r="G3"/>
      <c r="H3" s="151" t="s">
        <v>171</v>
      </c>
    </row>
    <row r="4" spans="1:12" x14ac:dyDescent="0.25">
      <c r="A4" s="22" t="s">
        <v>297</v>
      </c>
      <c r="B4" s="64">
        <v>2160</v>
      </c>
      <c r="G4"/>
      <c r="H4" s="267" t="s">
        <v>172</v>
      </c>
    </row>
    <row r="5" spans="1:12" ht="15.75" thickBot="1" x14ac:dyDescent="0.3">
      <c r="A5" s="3" t="s">
        <v>9</v>
      </c>
      <c r="B5" s="70">
        <f>B4/67.5</f>
        <v>32</v>
      </c>
      <c r="G5"/>
      <c r="H5" s="268" t="s">
        <v>301</v>
      </c>
    </row>
    <row r="6" spans="1:12" ht="15.75" thickBot="1" x14ac:dyDescent="0.3">
      <c r="A6" s="95"/>
      <c r="B6" s="98" t="s">
        <v>1</v>
      </c>
      <c r="D6" s="246" t="s">
        <v>196</v>
      </c>
      <c r="F6" s="246" t="s">
        <v>191</v>
      </c>
    </row>
    <row r="7" spans="1:12" ht="15.75" thickBot="1" x14ac:dyDescent="0.3">
      <c r="A7" s="96" t="s">
        <v>8</v>
      </c>
      <c r="B7" s="99">
        <v>180</v>
      </c>
      <c r="C7" s="271" t="s">
        <v>146</v>
      </c>
      <c r="D7" s="247" t="s">
        <v>185</v>
      </c>
      <c r="E7" s="249">
        <v>15</v>
      </c>
      <c r="F7" s="247" t="s">
        <v>192</v>
      </c>
      <c r="G7" s="250">
        <v>9</v>
      </c>
      <c r="J7" s="153"/>
    </row>
    <row r="8" spans="1:12" x14ac:dyDescent="0.25">
      <c r="A8" s="96" t="s">
        <v>183</v>
      </c>
      <c r="B8" s="99">
        <v>2</v>
      </c>
      <c r="C8" s="317" t="s">
        <v>143</v>
      </c>
      <c r="D8" s="91" t="s">
        <v>186</v>
      </c>
      <c r="E8" s="251">
        <v>8</v>
      </c>
      <c r="F8" s="91" t="s">
        <v>193</v>
      </c>
      <c r="G8" s="252">
        <v>7</v>
      </c>
    </row>
    <row r="9" spans="1:12" x14ac:dyDescent="0.25">
      <c r="A9" s="96" t="s">
        <v>182</v>
      </c>
      <c r="B9" s="99">
        <v>1</v>
      </c>
      <c r="C9" s="318"/>
      <c r="D9" s="91" t="s">
        <v>189</v>
      </c>
      <c r="E9" s="251">
        <v>2</v>
      </c>
      <c r="F9" s="91" t="s">
        <v>194</v>
      </c>
      <c r="G9" s="252">
        <v>5</v>
      </c>
      <c r="J9" s="153"/>
    </row>
    <row r="10" spans="1:12" x14ac:dyDescent="0.25">
      <c r="A10" s="96" t="s">
        <v>184</v>
      </c>
      <c r="B10" s="99">
        <v>30</v>
      </c>
      <c r="C10" s="318"/>
      <c r="D10" s="91" t="s">
        <v>187</v>
      </c>
      <c r="E10" s="251">
        <v>2</v>
      </c>
      <c r="F10" s="91" t="s">
        <v>195</v>
      </c>
      <c r="G10" s="252">
        <v>30</v>
      </c>
    </row>
    <row r="11" spans="1:12" x14ac:dyDescent="0.25">
      <c r="A11" s="96" t="s">
        <v>181</v>
      </c>
      <c r="B11" s="99">
        <v>43</v>
      </c>
      <c r="C11" s="318"/>
      <c r="D11" s="91" t="s">
        <v>190</v>
      </c>
      <c r="E11" s="251">
        <v>3</v>
      </c>
      <c r="F11" s="91"/>
      <c r="G11" s="252"/>
    </row>
    <row r="12" spans="1:12" x14ac:dyDescent="0.25">
      <c r="A12" s="96" t="s">
        <v>144</v>
      </c>
      <c r="B12" s="99">
        <v>17</v>
      </c>
      <c r="C12" s="318"/>
      <c r="D12" s="91" t="s">
        <v>197</v>
      </c>
      <c r="E12" s="251">
        <v>4</v>
      </c>
      <c r="F12" s="91"/>
      <c r="G12" s="252"/>
    </row>
    <row r="13" spans="1:12" ht="15.75" thickBot="1" x14ac:dyDescent="0.3">
      <c r="A13" s="97" t="s">
        <v>145</v>
      </c>
      <c r="B13" s="100">
        <v>46</v>
      </c>
      <c r="C13" s="319"/>
      <c r="D13" s="248" t="s">
        <v>188</v>
      </c>
      <c r="E13" s="253">
        <v>17</v>
      </c>
      <c r="F13" s="248"/>
      <c r="G13" s="254"/>
    </row>
    <row r="14" spans="1:12" ht="19.5" thickBot="1" x14ac:dyDescent="0.3">
      <c r="A14" s="315" t="s">
        <v>298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6"/>
      <c r="L14" s="316"/>
    </row>
    <row r="15" spans="1:12" ht="15.75" thickBot="1" x14ac:dyDescent="0.3">
      <c r="A15" s="312" t="s">
        <v>0</v>
      </c>
      <c r="B15" s="313"/>
      <c r="C15" s="349"/>
      <c r="D15" s="336" t="s">
        <v>54</v>
      </c>
      <c r="E15" s="337"/>
      <c r="F15" s="337"/>
      <c r="G15" s="322" t="s">
        <v>2</v>
      </c>
      <c r="H15" s="313"/>
      <c r="I15" s="313"/>
      <c r="J15" s="320" t="s">
        <v>54</v>
      </c>
      <c r="K15" s="321"/>
      <c r="L15" s="321"/>
    </row>
    <row r="16" spans="1:12" ht="15.75" thickBot="1" x14ac:dyDescent="0.3">
      <c r="A16" s="42" t="s">
        <v>59</v>
      </c>
      <c r="B16" s="278" t="s">
        <v>302</v>
      </c>
      <c r="C16" s="274" t="s">
        <v>14</v>
      </c>
      <c r="D16" s="13" t="s">
        <v>15</v>
      </c>
      <c r="E16" s="14" t="s">
        <v>16</v>
      </c>
      <c r="F16" s="44" t="s">
        <v>17</v>
      </c>
      <c r="G16" s="47" t="s">
        <v>59</v>
      </c>
      <c r="H16" s="272" t="s">
        <v>302</v>
      </c>
      <c r="I16" s="273" t="s">
        <v>14</v>
      </c>
      <c r="J16" s="13" t="s">
        <v>15</v>
      </c>
      <c r="K16" s="14" t="s">
        <v>16</v>
      </c>
      <c r="L16" s="18" t="s">
        <v>17</v>
      </c>
    </row>
    <row r="17" spans="1:12" ht="15.75" thickBot="1" x14ac:dyDescent="0.3">
      <c r="A17" s="43" t="s">
        <v>60</v>
      </c>
      <c r="B17" s="275">
        <f>ROUND($B$5/$B$7,2)</f>
        <v>0.18</v>
      </c>
      <c r="C17" s="275">
        <f>ROUND($B$5/$B$10,2)</f>
        <v>1.07</v>
      </c>
      <c r="D17" s="8" t="s">
        <v>41</v>
      </c>
      <c r="E17" s="17" t="s">
        <v>40</v>
      </c>
      <c r="F17" s="5" t="s">
        <v>34</v>
      </c>
      <c r="G17" s="48" t="s">
        <v>60</v>
      </c>
      <c r="H17" s="27"/>
      <c r="I17" s="28">
        <f>E11/B5</f>
        <v>9.375E-2</v>
      </c>
      <c r="J17" s="7" t="s">
        <v>18</v>
      </c>
      <c r="K17" s="7" t="s">
        <v>19</v>
      </c>
      <c r="L17" s="17" t="s">
        <v>20</v>
      </c>
    </row>
    <row r="18" spans="1:12" ht="15.75" thickBot="1" x14ac:dyDescent="0.3">
      <c r="A18" s="330" t="s">
        <v>10</v>
      </c>
      <c r="B18" s="331"/>
      <c r="C18" s="332"/>
      <c r="D18" s="2"/>
      <c r="E18" s="2"/>
      <c r="F18" s="2"/>
      <c r="G18" s="325" t="s">
        <v>13</v>
      </c>
      <c r="H18" s="326"/>
      <c r="I18" s="327"/>
      <c r="J18" s="2"/>
      <c r="K18" s="2"/>
      <c r="L18" s="19"/>
    </row>
    <row r="19" spans="1:12" ht="15.75" thickBot="1" x14ac:dyDescent="0.3">
      <c r="A19" s="36"/>
      <c r="B19" s="2"/>
      <c r="C19" s="2"/>
      <c r="D19" s="2"/>
      <c r="E19" s="2"/>
      <c r="F19" s="2"/>
      <c r="G19" s="29"/>
      <c r="H19" s="30"/>
      <c r="I19" s="26"/>
      <c r="J19" s="2"/>
      <c r="K19" s="2"/>
      <c r="L19" s="19"/>
    </row>
    <row r="20" spans="1:12" ht="15.75" thickBot="1" x14ac:dyDescent="0.3">
      <c r="A20" s="312" t="s">
        <v>4</v>
      </c>
      <c r="B20" s="313"/>
      <c r="C20" s="313"/>
      <c r="D20" s="323" t="s">
        <v>31</v>
      </c>
      <c r="E20" s="323"/>
      <c r="F20" s="323"/>
      <c r="G20" s="312" t="s">
        <v>6</v>
      </c>
      <c r="H20" s="313"/>
      <c r="I20" s="313"/>
      <c r="J20" s="323" t="s">
        <v>31</v>
      </c>
      <c r="K20" s="323"/>
      <c r="L20" s="323"/>
    </row>
    <row r="21" spans="1:12" ht="15.75" thickBot="1" x14ac:dyDescent="0.3">
      <c r="A21" s="45" t="s">
        <v>59</v>
      </c>
      <c r="B21" s="278" t="s">
        <v>302</v>
      </c>
      <c r="C21" s="274" t="s">
        <v>14</v>
      </c>
      <c r="D21" s="13" t="s">
        <v>15</v>
      </c>
      <c r="E21" s="14" t="s">
        <v>16</v>
      </c>
      <c r="F21" s="44" t="s">
        <v>17</v>
      </c>
      <c r="G21" s="45" t="s">
        <v>59</v>
      </c>
      <c r="H21" s="272" t="s">
        <v>302</v>
      </c>
      <c r="I21" s="273" t="s">
        <v>14</v>
      </c>
      <c r="J21" s="13" t="s">
        <v>15</v>
      </c>
      <c r="K21" s="14" t="s">
        <v>16</v>
      </c>
      <c r="L21" s="18" t="s">
        <v>17</v>
      </c>
    </row>
    <row r="22" spans="1:12" ht="15.75" thickBot="1" x14ac:dyDescent="0.3">
      <c r="A22" s="46" t="s">
        <v>60</v>
      </c>
      <c r="B22" s="279"/>
      <c r="C22" s="275">
        <f>$B$13/$B$12</f>
        <v>2.7058823529411766</v>
      </c>
      <c r="D22" s="8" t="s">
        <v>45</v>
      </c>
      <c r="E22" s="17" t="s">
        <v>46</v>
      </c>
      <c r="F22" s="5" t="s">
        <v>47</v>
      </c>
      <c r="G22" s="46" t="s">
        <v>60</v>
      </c>
      <c r="H22" s="31"/>
      <c r="I22" s="32"/>
      <c r="J22" s="7" t="s">
        <v>42</v>
      </c>
      <c r="K22" s="7" t="s">
        <v>43</v>
      </c>
      <c r="L22" s="17" t="s">
        <v>44</v>
      </c>
    </row>
    <row r="23" spans="1:12" ht="15.75" thickBot="1" x14ac:dyDescent="0.3">
      <c r="A23" s="330" t="s">
        <v>11</v>
      </c>
      <c r="B23" s="331"/>
      <c r="C23" s="332"/>
      <c r="D23" s="324" t="s">
        <v>32</v>
      </c>
      <c r="E23" s="310"/>
      <c r="F23" s="311"/>
      <c r="G23" s="325" t="s">
        <v>27</v>
      </c>
      <c r="H23" s="326"/>
      <c r="I23" s="327"/>
      <c r="J23" s="323" t="s">
        <v>33</v>
      </c>
      <c r="K23" s="323"/>
      <c r="L23" s="323"/>
    </row>
    <row r="24" spans="1:12" ht="15.75" thickBot="1" x14ac:dyDescent="0.3">
      <c r="A24" s="4"/>
      <c r="B24" s="4"/>
      <c r="C24" s="4"/>
      <c r="D24" s="13" t="s">
        <v>15</v>
      </c>
      <c r="E24" s="14" t="s">
        <v>16</v>
      </c>
      <c r="F24" s="15" t="s">
        <v>17</v>
      </c>
      <c r="G24" s="40"/>
      <c r="H24" s="41"/>
      <c r="I24" s="41"/>
      <c r="J24" s="13" t="s">
        <v>15</v>
      </c>
      <c r="K24" s="14" t="s">
        <v>16</v>
      </c>
      <c r="L24" s="18" t="s">
        <v>17</v>
      </c>
    </row>
    <row r="25" spans="1:12" ht="15.75" thickBot="1" x14ac:dyDescent="0.3">
      <c r="A25" s="4"/>
      <c r="B25" s="4"/>
      <c r="C25" s="4"/>
      <c r="D25" s="17" t="s">
        <v>48</v>
      </c>
      <c r="E25" s="17" t="s">
        <v>49</v>
      </c>
      <c r="F25" s="8" t="s">
        <v>50</v>
      </c>
      <c r="G25" s="40"/>
      <c r="H25" s="41"/>
      <c r="I25" s="41"/>
      <c r="J25" s="7" t="s">
        <v>55</v>
      </c>
      <c r="K25" s="7" t="s">
        <v>56</v>
      </c>
      <c r="L25" s="17" t="s">
        <v>57</v>
      </c>
    </row>
    <row r="26" spans="1:12" ht="15.75" thickBot="1" x14ac:dyDescent="0.3">
      <c r="A26" s="4"/>
      <c r="B26" s="4"/>
      <c r="C26" s="4"/>
      <c r="D26" s="324" t="s">
        <v>32</v>
      </c>
      <c r="E26" s="310"/>
      <c r="F26" s="311"/>
      <c r="G26" s="312" t="s">
        <v>28</v>
      </c>
      <c r="H26" s="313"/>
      <c r="I26" s="313"/>
      <c r="J26" s="2"/>
      <c r="K26" s="2"/>
      <c r="L26" s="19"/>
    </row>
    <row r="27" spans="1:12" ht="15.75" thickBot="1" x14ac:dyDescent="0.3">
      <c r="A27" s="4"/>
      <c r="B27" s="4"/>
      <c r="C27" s="4"/>
      <c r="D27" s="13" t="s">
        <v>15</v>
      </c>
      <c r="E27" s="14" t="s">
        <v>16</v>
      </c>
      <c r="F27" s="44" t="s">
        <v>17</v>
      </c>
      <c r="G27" s="45" t="s">
        <v>59</v>
      </c>
      <c r="H27" s="272" t="s">
        <v>302</v>
      </c>
      <c r="I27" s="273" t="s">
        <v>14</v>
      </c>
      <c r="J27" s="13" t="s">
        <v>15</v>
      </c>
      <c r="K27" s="14" t="s">
        <v>16</v>
      </c>
      <c r="L27" s="18" t="s">
        <v>17</v>
      </c>
    </row>
    <row r="28" spans="1:12" ht="15.75" thickBot="1" x14ac:dyDescent="0.3">
      <c r="A28" s="4"/>
      <c r="B28" s="4"/>
      <c r="C28" s="4"/>
      <c r="D28" s="17" t="s">
        <v>51</v>
      </c>
      <c r="E28" s="17" t="s">
        <v>52</v>
      </c>
      <c r="F28" s="5" t="s">
        <v>53</v>
      </c>
      <c r="G28" s="46" t="s">
        <v>60</v>
      </c>
      <c r="H28" s="27"/>
      <c r="I28" s="28"/>
      <c r="J28" s="7"/>
      <c r="K28" s="7"/>
      <c r="L28" s="17"/>
    </row>
    <row r="29" spans="1:12" ht="15.75" thickBot="1" x14ac:dyDescent="0.3">
      <c r="A29" s="333"/>
      <c r="B29" s="334"/>
      <c r="C29" s="334"/>
      <c r="D29" s="334"/>
      <c r="E29" s="334"/>
      <c r="F29" s="335"/>
      <c r="G29" s="325" t="s">
        <v>29</v>
      </c>
      <c r="H29" s="326"/>
      <c r="I29" s="327"/>
      <c r="J29" s="2"/>
      <c r="K29" s="2"/>
      <c r="L29" s="19"/>
    </row>
    <row r="30" spans="1:12" ht="15.75" thickBot="1" x14ac:dyDescent="0.3">
      <c r="A30" s="312" t="s">
        <v>5</v>
      </c>
      <c r="B30" s="313"/>
      <c r="C30" s="313"/>
      <c r="D30" s="323" t="s">
        <v>31</v>
      </c>
      <c r="E30" s="323"/>
      <c r="F30" s="323"/>
      <c r="G30" s="312" t="s">
        <v>7</v>
      </c>
      <c r="H30" s="313"/>
      <c r="I30" s="313"/>
      <c r="J30" s="2"/>
      <c r="K30" s="2"/>
      <c r="L30" s="19"/>
    </row>
    <row r="31" spans="1:12" ht="15.75" thickBot="1" x14ac:dyDescent="0.3">
      <c r="A31" s="45" t="s">
        <v>59</v>
      </c>
      <c r="B31" s="278" t="s">
        <v>302</v>
      </c>
      <c r="C31" s="274" t="s">
        <v>14</v>
      </c>
      <c r="D31" s="13" t="s">
        <v>15</v>
      </c>
      <c r="E31" s="14" t="s">
        <v>16</v>
      </c>
      <c r="F31" s="44" t="s">
        <v>17</v>
      </c>
      <c r="G31" s="45" t="s">
        <v>59</v>
      </c>
      <c r="H31" s="272" t="s">
        <v>302</v>
      </c>
      <c r="I31" s="273" t="s">
        <v>14</v>
      </c>
      <c r="J31" s="13" t="s">
        <v>15</v>
      </c>
      <c r="K31" s="14" t="s">
        <v>16</v>
      </c>
      <c r="L31" s="18" t="s">
        <v>17</v>
      </c>
    </row>
    <row r="32" spans="1:12" ht="15.75" thickBot="1" x14ac:dyDescent="0.3">
      <c r="A32" s="46" t="s">
        <v>60</v>
      </c>
      <c r="B32" s="11"/>
      <c r="C32" s="12">
        <f>$B$12/$B$13</f>
        <v>0.36956521739130432</v>
      </c>
      <c r="D32" s="17" t="s">
        <v>42</v>
      </c>
      <c r="E32" s="17" t="s">
        <v>43</v>
      </c>
      <c r="F32" s="5" t="s">
        <v>44</v>
      </c>
      <c r="G32" s="46" t="s">
        <v>60</v>
      </c>
      <c r="H32" s="9"/>
      <c r="I32" s="10"/>
      <c r="J32" s="7"/>
      <c r="K32" s="7"/>
      <c r="L32" s="17"/>
    </row>
    <row r="33" spans="1:12" ht="15.75" thickBot="1" x14ac:dyDescent="0.3">
      <c r="A33" s="350" t="s">
        <v>12</v>
      </c>
      <c r="B33" s="351"/>
      <c r="C33" s="352"/>
      <c r="D33" s="328" t="s">
        <v>33</v>
      </c>
      <c r="E33" s="323"/>
      <c r="F33" s="329"/>
      <c r="G33" s="338" t="s">
        <v>30</v>
      </c>
      <c r="H33" s="339"/>
      <c r="I33" s="339"/>
      <c r="J33" s="6"/>
      <c r="K33" s="6"/>
      <c r="L33" s="16"/>
    </row>
    <row r="34" spans="1:12" ht="15.75" thickBot="1" x14ac:dyDescent="0.3">
      <c r="A34" s="35"/>
      <c r="B34" s="35"/>
      <c r="C34" s="35"/>
      <c r="D34" s="13" t="s">
        <v>15</v>
      </c>
      <c r="E34" s="14" t="s">
        <v>16</v>
      </c>
      <c r="F34" s="15" t="s">
        <v>17</v>
      </c>
      <c r="G34" s="340"/>
      <c r="H34" s="340"/>
      <c r="I34" s="340"/>
      <c r="J34" s="33"/>
      <c r="K34" s="33"/>
      <c r="L34" s="34"/>
    </row>
    <row r="35" spans="1:12" ht="15.75" thickBot="1" x14ac:dyDescent="0.3">
      <c r="A35" s="35"/>
      <c r="B35" s="35"/>
      <c r="C35" s="35"/>
      <c r="D35" s="17" t="s">
        <v>55</v>
      </c>
      <c r="E35" s="17" t="s">
        <v>56</v>
      </c>
      <c r="F35" s="8" t="s">
        <v>57</v>
      </c>
    </row>
    <row r="36" spans="1:12" ht="15.75" thickBot="1" x14ac:dyDescent="0.3">
      <c r="A36" s="2"/>
      <c r="B36" s="2"/>
      <c r="C36" s="2"/>
      <c r="D36" s="2"/>
      <c r="E36" s="2"/>
      <c r="F36" s="2"/>
    </row>
    <row r="37" spans="1:12" ht="15.75" thickBot="1" x14ac:dyDescent="0.3">
      <c r="A37" s="312" t="s">
        <v>58</v>
      </c>
      <c r="B37" s="313"/>
      <c r="C37" s="349"/>
      <c r="D37" s="324" t="s">
        <v>25</v>
      </c>
      <c r="E37" s="310"/>
      <c r="F37" s="311"/>
    </row>
    <row r="38" spans="1:12" ht="15.75" thickBot="1" x14ac:dyDescent="0.3">
      <c r="A38" s="45" t="s">
        <v>59</v>
      </c>
      <c r="B38" s="49" t="s">
        <v>61</v>
      </c>
      <c r="C38" s="50" t="s">
        <v>62</v>
      </c>
      <c r="D38" s="13" t="s">
        <v>15</v>
      </c>
      <c r="E38" s="14" t="s">
        <v>16</v>
      </c>
      <c r="F38" s="15" t="s">
        <v>17</v>
      </c>
    </row>
    <row r="39" spans="1:12" ht="15.75" thickBot="1" x14ac:dyDescent="0.3">
      <c r="A39" s="46" t="s">
        <v>60</v>
      </c>
      <c r="B39" s="38"/>
      <c r="C39" s="39">
        <v>0</v>
      </c>
      <c r="D39" s="8" t="s">
        <v>19</v>
      </c>
      <c r="E39" s="17" t="s">
        <v>39</v>
      </c>
      <c r="F39" s="8" t="s">
        <v>24</v>
      </c>
    </row>
    <row r="40" spans="1:12" ht="15.75" customHeight="1" thickBot="1" x14ac:dyDescent="0.3">
      <c r="A40" s="325" t="s">
        <v>22</v>
      </c>
      <c r="B40" s="326"/>
      <c r="C40" s="327"/>
      <c r="D40" s="310" t="s">
        <v>26</v>
      </c>
      <c r="E40" s="310"/>
      <c r="F40" s="311"/>
    </row>
    <row r="41" spans="1:12" ht="15.75" customHeight="1" thickBot="1" x14ac:dyDescent="0.3">
      <c r="A41" s="325" t="s">
        <v>23</v>
      </c>
      <c r="B41" s="326"/>
      <c r="C41" s="327"/>
      <c r="D41" s="37" t="s">
        <v>15</v>
      </c>
      <c r="E41" s="14" t="s">
        <v>16</v>
      </c>
      <c r="F41" s="15" t="s">
        <v>17</v>
      </c>
    </row>
    <row r="42" spans="1:12" ht="15.75" thickBot="1" x14ac:dyDescent="0.3">
      <c r="A42" s="347"/>
      <c r="B42" s="347"/>
      <c r="C42" s="348"/>
      <c r="D42" s="17" t="s">
        <v>36</v>
      </c>
      <c r="E42" s="17" t="s">
        <v>37</v>
      </c>
      <c r="F42" s="8" t="s">
        <v>38</v>
      </c>
    </row>
    <row r="43" spans="1:12" ht="15.75" thickBot="1" x14ac:dyDescent="0.3">
      <c r="A43" s="24"/>
      <c r="B43" s="2"/>
      <c r="C43" s="2"/>
      <c r="D43" s="2"/>
      <c r="E43" s="2"/>
      <c r="F43" s="2"/>
    </row>
    <row r="44" spans="1:12" ht="15.75" thickBot="1" x14ac:dyDescent="0.3">
      <c r="A44" s="344" t="s">
        <v>3</v>
      </c>
      <c r="B44" s="345"/>
      <c r="C44" s="346"/>
      <c r="D44" s="344" t="s">
        <v>54</v>
      </c>
      <c r="E44" s="345"/>
      <c r="F44" s="345"/>
    </row>
    <row r="45" spans="1:12" ht="15.75" thickBot="1" x14ac:dyDescent="0.3">
      <c r="A45" s="45" t="s">
        <v>59</v>
      </c>
      <c r="B45" s="278" t="s">
        <v>302</v>
      </c>
      <c r="C45" s="274" t="s">
        <v>14</v>
      </c>
      <c r="D45" s="13" t="s">
        <v>15</v>
      </c>
      <c r="E45" s="14" t="s">
        <v>16</v>
      </c>
      <c r="F45" s="18" t="s">
        <v>17</v>
      </c>
    </row>
    <row r="46" spans="1:12" ht="15.75" thickBot="1" x14ac:dyDescent="0.3">
      <c r="A46" s="46" t="s">
        <v>60</v>
      </c>
      <c r="B46" s="276"/>
      <c r="C46" s="277">
        <f>$B$12/$B$11</f>
        <v>0.39534883720930231</v>
      </c>
      <c r="D46" s="5" t="s">
        <v>18</v>
      </c>
      <c r="E46" s="7" t="s">
        <v>35</v>
      </c>
      <c r="F46" s="17" t="s">
        <v>20</v>
      </c>
    </row>
    <row r="47" spans="1:12" ht="15.75" thickBot="1" x14ac:dyDescent="0.3">
      <c r="A47" s="330" t="s">
        <v>21</v>
      </c>
      <c r="B47" s="331"/>
      <c r="C47" s="331"/>
      <c r="D47" s="16"/>
      <c r="E47" s="2"/>
      <c r="F47" s="2"/>
    </row>
    <row r="50" spans="1:7" x14ac:dyDescent="0.25">
      <c r="A50" s="103"/>
      <c r="G50"/>
    </row>
    <row r="51" spans="1:7" x14ac:dyDescent="0.25">
      <c r="B51" t="s">
        <v>284</v>
      </c>
      <c r="G51"/>
    </row>
    <row r="52" spans="1:7" x14ac:dyDescent="0.25">
      <c r="B52" s="105">
        <f>AVERAGE(B54:B66)</f>
        <v>31.583333333333332</v>
      </c>
      <c r="G52"/>
    </row>
    <row r="53" spans="1:7" x14ac:dyDescent="0.25">
      <c r="A53" s="106" t="s">
        <v>122</v>
      </c>
      <c r="B53" s="106" t="s">
        <v>121</v>
      </c>
      <c r="C53" s="106" t="s">
        <v>136</v>
      </c>
      <c r="G53"/>
    </row>
    <row r="54" spans="1:7" ht="39" customHeight="1" x14ac:dyDescent="0.25">
      <c r="A54" s="255">
        <v>44927</v>
      </c>
      <c r="B54" s="256">
        <v>43</v>
      </c>
      <c r="C54" s="256">
        <v>32</v>
      </c>
      <c r="D54" s="314" t="s">
        <v>123</v>
      </c>
      <c r="E54" s="314"/>
    </row>
    <row r="55" spans="1:7" ht="15" customHeight="1" x14ac:dyDescent="0.25">
      <c r="A55" s="257">
        <v>44933</v>
      </c>
      <c r="B55" s="258">
        <v>43</v>
      </c>
      <c r="C55" s="258">
        <v>32</v>
      </c>
      <c r="D55" s="108" t="s">
        <v>125</v>
      </c>
      <c r="E55" s="108" t="s">
        <v>126</v>
      </c>
    </row>
    <row r="56" spans="1:7" x14ac:dyDescent="0.25">
      <c r="A56" s="257">
        <v>44940</v>
      </c>
      <c r="B56" s="258">
        <v>43</v>
      </c>
      <c r="C56" s="258">
        <v>32</v>
      </c>
      <c r="D56" s="108"/>
      <c r="E56" s="108"/>
    </row>
    <row r="57" spans="1:7" x14ac:dyDescent="0.25">
      <c r="A57" s="257">
        <v>44947</v>
      </c>
      <c r="B57" s="258">
        <v>40</v>
      </c>
      <c r="C57" s="258">
        <v>32</v>
      </c>
      <c r="D57" s="108"/>
      <c r="E57" s="108"/>
    </row>
    <row r="58" spans="1:7" x14ac:dyDescent="0.25">
      <c r="A58" s="257">
        <v>44957</v>
      </c>
      <c r="B58" s="258">
        <v>35</v>
      </c>
      <c r="C58" s="258">
        <v>32</v>
      </c>
      <c r="D58" s="108"/>
      <c r="E58" s="108"/>
    </row>
    <row r="59" spans="1:7" x14ac:dyDescent="0.25">
      <c r="A59" s="257">
        <v>44962</v>
      </c>
      <c r="B59" s="258">
        <v>35</v>
      </c>
      <c r="C59" s="258">
        <v>32</v>
      </c>
      <c r="D59" s="108"/>
      <c r="E59" s="108"/>
    </row>
    <row r="60" spans="1:7" x14ac:dyDescent="0.25">
      <c r="A60" s="257">
        <v>44963</v>
      </c>
      <c r="B60" s="258">
        <v>30</v>
      </c>
      <c r="C60" s="258">
        <v>32</v>
      </c>
      <c r="D60" s="108"/>
      <c r="E60" s="108"/>
    </row>
    <row r="61" spans="1:7" x14ac:dyDescent="0.25">
      <c r="A61" s="257">
        <v>44973</v>
      </c>
      <c r="B61" s="258">
        <v>30</v>
      </c>
      <c r="C61" s="258">
        <v>32</v>
      </c>
      <c r="D61" s="108"/>
      <c r="E61" s="108"/>
    </row>
    <row r="62" spans="1:7" x14ac:dyDescent="0.25">
      <c r="A62" s="257">
        <v>44982</v>
      </c>
      <c r="B62" s="258">
        <v>25</v>
      </c>
      <c r="C62" s="258">
        <v>32</v>
      </c>
      <c r="D62" s="108"/>
      <c r="E62" s="108"/>
    </row>
    <row r="63" spans="1:7" x14ac:dyDescent="0.25">
      <c r="A63" s="257">
        <v>44999</v>
      </c>
      <c r="B63" s="258">
        <v>20</v>
      </c>
      <c r="C63" s="258">
        <v>32</v>
      </c>
      <c r="D63" s="108"/>
      <c r="E63" s="108"/>
    </row>
    <row r="64" spans="1:7" x14ac:dyDescent="0.25">
      <c r="A64" s="257">
        <v>45017</v>
      </c>
      <c r="B64" s="258">
        <v>20</v>
      </c>
      <c r="C64" s="258">
        <v>32</v>
      </c>
      <c r="D64" s="108"/>
      <c r="E64" s="108"/>
    </row>
    <row r="65" spans="1:8" x14ac:dyDescent="0.25">
      <c r="A65" s="257">
        <v>45026</v>
      </c>
      <c r="B65" s="258">
        <v>15</v>
      </c>
      <c r="C65" s="258">
        <v>32</v>
      </c>
      <c r="D65" s="108"/>
      <c r="E65" s="108"/>
    </row>
    <row r="66" spans="1:8" x14ac:dyDescent="0.25">
      <c r="A66" s="255">
        <v>45272</v>
      </c>
      <c r="B66" s="256"/>
      <c r="C66" s="256">
        <v>32</v>
      </c>
      <c r="D66" s="104" t="s">
        <v>124</v>
      </c>
      <c r="E66" s="104"/>
    </row>
    <row r="70" spans="1:8" x14ac:dyDescent="0.25">
      <c r="F70" s="105">
        <f>A54</f>
        <v>44927</v>
      </c>
      <c r="G70" s="341" t="s">
        <v>127</v>
      </c>
      <c r="H70" s="341"/>
    </row>
    <row r="71" spans="1:8" x14ac:dyDescent="0.25">
      <c r="F71" s="105">
        <f>A66</f>
        <v>45272</v>
      </c>
      <c r="G71" s="341"/>
      <c r="H71" s="341"/>
    </row>
  </sheetData>
  <mergeCells count="38">
    <mergeCell ref="G33:I34"/>
    <mergeCell ref="G70:H71"/>
    <mergeCell ref="C1:G1"/>
    <mergeCell ref="A47:C47"/>
    <mergeCell ref="A44:C44"/>
    <mergeCell ref="A42:C42"/>
    <mergeCell ref="A41:C41"/>
    <mergeCell ref="A40:C40"/>
    <mergeCell ref="A37:C37"/>
    <mergeCell ref="A33:C33"/>
    <mergeCell ref="A30:C30"/>
    <mergeCell ref="A20:C20"/>
    <mergeCell ref="A18:C18"/>
    <mergeCell ref="A15:C15"/>
    <mergeCell ref="D44:F44"/>
    <mergeCell ref="D30:F30"/>
    <mergeCell ref="D15:F15"/>
    <mergeCell ref="J23:L23"/>
    <mergeCell ref="G26:I26"/>
    <mergeCell ref="G23:I23"/>
    <mergeCell ref="G29:I29"/>
    <mergeCell ref="D20:F20"/>
    <mergeCell ref="D40:F40"/>
    <mergeCell ref="G30:I30"/>
    <mergeCell ref="D54:E54"/>
    <mergeCell ref="A14:L14"/>
    <mergeCell ref="C8:C13"/>
    <mergeCell ref="J15:L15"/>
    <mergeCell ref="G15:I15"/>
    <mergeCell ref="G20:I20"/>
    <mergeCell ref="J20:L20"/>
    <mergeCell ref="D37:F37"/>
    <mergeCell ref="G18:I18"/>
    <mergeCell ref="D33:F33"/>
    <mergeCell ref="A23:C23"/>
    <mergeCell ref="A29:F29"/>
    <mergeCell ref="D23:F23"/>
    <mergeCell ref="D26:F26"/>
  </mergeCells>
  <conditionalFormatting sqref="B17:C18">
    <cfRule type="cellIs" dxfId="38" priority="14" operator="greaterThan">
      <formula>6.51</formula>
    </cfRule>
    <cfRule type="cellIs" dxfId="37" priority="15" operator="greaterThan">
      <formula>6.6</formula>
    </cfRule>
    <cfRule type="cellIs" dxfId="36" priority="16" operator="between">
      <formula>4.6</formula>
      <formula>6.5</formula>
    </cfRule>
    <cfRule type="cellIs" dxfId="35" priority="17" operator="lessThan">
      <formula>4.5</formula>
    </cfRule>
  </conditionalFormatting>
  <conditionalFormatting sqref="B39:C39">
    <cfRule type="cellIs" dxfId="34" priority="1" operator="lessThan">
      <formula>74.9</formula>
    </cfRule>
    <cfRule type="cellIs" dxfId="33" priority="2" operator="between">
      <formula>74.9</formula>
      <formula>84.9</formula>
    </cfRule>
    <cfRule type="cellIs" dxfId="32" priority="3" operator="greaterThan">
      <formula>84.9</formula>
    </cfRule>
  </conditionalFormatting>
  <conditionalFormatting sqref="B46:C46">
    <cfRule type="cellIs" dxfId="31" priority="7" operator="lessThan">
      <formula>84.9</formula>
    </cfRule>
    <cfRule type="cellIs" dxfId="30" priority="8" operator="between">
      <formula>84.9</formula>
      <formula>94.9</formula>
    </cfRule>
    <cfRule type="cellIs" dxfId="29" priority="9" operator="greaterThan">
      <formula>94.9</formula>
    </cfRule>
    <cfRule type="cellIs" dxfId="28" priority="10" operator="between">
      <formula>85</formula>
      <formula>94.9</formula>
    </cfRule>
    <cfRule type="cellIs" dxfId="27" priority="11" operator="lessThan">
      <formula>85</formula>
    </cfRule>
  </conditionalFormatting>
  <hyperlinks>
    <hyperlink ref="C2" location="'PROJECT DETAILS'!A1" display="PROJECT DETAILS" xr:uid="{55A0F62B-6ABC-4971-8678-92BFAB1449CF}"/>
    <hyperlink ref="E2" location="'BUDGET METRICS'!A1" display="BUDGET METRICS" xr:uid="{384B7E74-E70D-48FC-9683-5F8236C57E8D}"/>
    <hyperlink ref="D2" location="'QUALITY METRICS'!A1" display="QUALITY METRICS" xr:uid="{F9E747FD-8338-40BB-B59E-6DC931B471E5}"/>
    <hyperlink ref="H2" location="'Home - Overview'!A1" display="HOME" xr:uid="{35DFF04A-BA78-486F-A5E6-DA05FA4D2BBE}"/>
    <hyperlink ref="F2" location="'Weekly Notes'!A1" display="WEEKLY NOTES" xr:uid="{633D8508-6C83-4104-A867-F1206D1E27DD}"/>
    <hyperlink ref="G2" location="'Change Log'!A1" display="CHANGE LOG" xr:uid="{54573F78-DEC5-4A24-8FF3-FED197EF7624}"/>
    <hyperlink ref="H4" r:id="rId1" xr:uid="{E85C64E9-F2F3-4FA7-A0A8-C91A5F13068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7DE0-6BB8-4B0B-81F9-6D9C7C951933}">
  <sheetPr>
    <tabColor theme="5"/>
  </sheetPr>
  <dimension ref="A1:J54"/>
  <sheetViews>
    <sheetView showGridLines="0" zoomScaleNormal="100" workbookViewId="0">
      <selection activeCell="C29" sqref="C29"/>
    </sheetView>
  </sheetViews>
  <sheetFormatPr defaultRowHeight="15" x14ac:dyDescent="0.25"/>
  <cols>
    <col min="1" max="1" width="37.5703125" customWidth="1"/>
    <col min="2" max="2" width="24.5703125" customWidth="1"/>
    <col min="3" max="3" width="20.7109375" customWidth="1"/>
    <col min="4" max="4" width="20.85546875" customWidth="1"/>
    <col min="5" max="5" width="26.140625" customWidth="1"/>
    <col min="6" max="6" width="24.140625" customWidth="1"/>
    <col min="7" max="7" width="28.7109375" customWidth="1"/>
    <col min="8" max="8" width="29" customWidth="1"/>
    <col min="9" max="9" width="26" customWidth="1"/>
  </cols>
  <sheetData>
    <row r="1" spans="1:9" ht="21.75" thickBot="1" x14ac:dyDescent="0.4">
      <c r="A1" s="361" t="s">
        <v>296</v>
      </c>
      <c r="B1" s="362"/>
      <c r="C1" s="342"/>
      <c r="D1" s="343"/>
      <c r="E1" s="343"/>
      <c r="F1" s="343"/>
      <c r="G1" s="343"/>
    </row>
    <row r="2" spans="1:9" ht="16.5" thickBot="1" x14ac:dyDescent="0.3">
      <c r="C2" s="189" t="s">
        <v>71</v>
      </c>
      <c r="D2" s="185" t="s">
        <v>63</v>
      </c>
      <c r="E2" s="186" t="s">
        <v>64</v>
      </c>
      <c r="F2" s="259" t="s">
        <v>160</v>
      </c>
      <c r="G2" s="187" t="s">
        <v>72</v>
      </c>
      <c r="H2" s="188" t="s">
        <v>65</v>
      </c>
    </row>
    <row r="3" spans="1:9" ht="15.75" thickBot="1" x14ac:dyDescent="0.3">
      <c r="H3" s="151" t="s">
        <v>171</v>
      </c>
    </row>
    <row r="4" spans="1:9" x14ac:dyDescent="0.25">
      <c r="H4" s="267" t="s">
        <v>172</v>
      </c>
    </row>
    <row r="5" spans="1:9" ht="15.75" customHeight="1" thickBot="1" x14ac:dyDescent="0.3">
      <c r="H5" s="268" t="s">
        <v>301</v>
      </c>
    </row>
    <row r="6" spans="1:9" ht="15.75" customHeight="1" x14ac:dyDescent="0.25">
      <c r="A6" s="378" t="s">
        <v>299</v>
      </c>
      <c r="B6" s="379"/>
      <c r="C6" s="379"/>
      <c r="D6" s="379"/>
      <c r="E6" s="379"/>
      <c r="F6" s="379"/>
      <c r="G6" s="379"/>
      <c r="H6" s="379"/>
      <c r="I6" s="380"/>
    </row>
    <row r="7" spans="1:9" ht="15.75" customHeight="1" thickBot="1" x14ac:dyDescent="0.3">
      <c r="A7" s="381"/>
      <c r="B7" s="382"/>
      <c r="C7" s="382"/>
      <c r="D7" s="382"/>
      <c r="E7" s="382"/>
      <c r="F7" s="382"/>
      <c r="G7" s="382"/>
      <c r="H7" s="382"/>
      <c r="I7" s="383"/>
    </row>
    <row r="8" spans="1:9" ht="24" customHeight="1" thickBot="1" x14ac:dyDescent="0.3">
      <c r="A8" s="365" t="s">
        <v>115</v>
      </c>
      <c r="B8" s="366" t="s">
        <v>60</v>
      </c>
      <c r="C8" s="367"/>
      <c r="D8" s="367"/>
      <c r="E8" s="367"/>
      <c r="F8" s="367"/>
      <c r="G8" s="368"/>
      <c r="I8" s="23"/>
    </row>
    <row r="9" spans="1:9" ht="45.75" thickBot="1" x14ac:dyDescent="0.3">
      <c r="A9" s="364"/>
      <c r="B9" s="63" t="s">
        <v>109</v>
      </c>
      <c r="C9" s="58" t="s">
        <v>110</v>
      </c>
      <c r="D9" s="58" t="s">
        <v>111</v>
      </c>
      <c r="E9" s="58" t="s">
        <v>112</v>
      </c>
      <c r="F9" s="58" t="s">
        <v>113</v>
      </c>
      <c r="G9" s="58" t="s">
        <v>114</v>
      </c>
      <c r="I9" s="23"/>
    </row>
    <row r="10" spans="1:9" x14ac:dyDescent="0.25">
      <c r="A10" s="54" t="s">
        <v>74</v>
      </c>
      <c r="B10" s="56">
        <f>$B$30+$E$30</f>
        <v>0</v>
      </c>
      <c r="C10" s="56">
        <f>$C$30+$F$30</f>
        <v>0</v>
      </c>
      <c r="D10" s="56">
        <f>$B$10+$C$10</f>
        <v>0</v>
      </c>
      <c r="E10" s="56">
        <f>$G$20-$B$10</f>
        <v>0</v>
      </c>
      <c r="F10" s="56">
        <f>$H$20-$C$10</f>
        <v>0</v>
      </c>
      <c r="G10" s="56">
        <f>$I$20-$D$10</f>
        <v>0</v>
      </c>
      <c r="I10" s="23"/>
    </row>
    <row r="11" spans="1:9" x14ac:dyDescent="0.25">
      <c r="A11" s="54" t="s">
        <v>120</v>
      </c>
      <c r="B11" s="56">
        <f>$B$31+$E$31</f>
        <v>0</v>
      </c>
      <c r="C11" s="56">
        <f>$C$31+$F$31</f>
        <v>0</v>
      </c>
      <c r="D11" s="56">
        <f>$B$11+$C$11</f>
        <v>0</v>
      </c>
      <c r="E11" s="56">
        <f>$G$21-$B$11</f>
        <v>0</v>
      </c>
      <c r="F11" s="56">
        <f>$H$21-$C$11</f>
        <v>0</v>
      </c>
      <c r="G11" s="56">
        <f>$I$21-$D$11</f>
        <v>0</v>
      </c>
      <c r="I11" s="23"/>
    </row>
    <row r="12" spans="1:9" x14ac:dyDescent="0.25">
      <c r="A12" s="54" t="s">
        <v>76</v>
      </c>
      <c r="B12" s="56">
        <f>$B$32+$E$32</f>
        <v>0</v>
      </c>
      <c r="C12" s="56">
        <f>$C$32+$F$32</f>
        <v>0</v>
      </c>
      <c r="D12" s="56">
        <f>$B$12+$C$12</f>
        <v>0</v>
      </c>
      <c r="E12" s="56">
        <f>$G$22-$B$12</f>
        <v>0</v>
      </c>
      <c r="F12" s="56">
        <f>$H$22-$C$12</f>
        <v>0</v>
      </c>
      <c r="G12" s="56">
        <f>$I$22-$D$12</f>
        <v>0</v>
      </c>
      <c r="I12" s="23"/>
    </row>
    <row r="13" spans="1:9" x14ac:dyDescent="0.25">
      <c r="A13" s="90" t="s">
        <v>77</v>
      </c>
      <c r="B13" s="91">
        <f>SUM($B$10:$B$12)</f>
        <v>0</v>
      </c>
      <c r="C13" s="91">
        <f>SUM($C$10:$C$12)</f>
        <v>0</v>
      </c>
      <c r="D13" s="91">
        <f>SUM($D$10:$D$12)</f>
        <v>0</v>
      </c>
      <c r="E13" s="91">
        <f>SUM($E$10:$E$12)</f>
        <v>0</v>
      </c>
      <c r="F13" s="91">
        <f>SUM($F$10:$F$12)</f>
        <v>0</v>
      </c>
      <c r="G13" s="91">
        <f>SUM($G$10:$G$12)</f>
        <v>0</v>
      </c>
      <c r="I13" s="23"/>
    </row>
    <row r="14" spans="1:9" x14ac:dyDescent="0.25">
      <c r="A14" s="56" t="s">
        <v>79</v>
      </c>
      <c r="B14" s="146">
        <f>+E34+B34</f>
        <v>0</v>
      </c>
      <c r="C14" s="146">
        <f>+F34+C34</f>
        <v>0</v>
      </c>
      <c r="D14">
        <f>$B$14+$C$14</f>
        <v>0</v>
      </c>
      <c r="E14" s="56">
        <f>$G$24-$B$14</f>
        <v>0</v>
      </c>
      <c r="F14" s="56">
        <f>$H$24-$C$14</f>
        <v>0</v>
      </c>
      <c r="G14" s="56">
        <f>$I$24-$D$14</f>
        <v>0</v>
      </c>
      <c r="I14" s="23"/>
    </row>
    <row r="15" spans="1:9" ht="15.75" thickBot="1" x14ac:dyDescent="0.3">
      <c r="A15" s="62" t="s">
        <v>78</v>
      </c>
      <c r="B15" s="57">
        <f>SUM($B$14*$B$13+$B$13)</f>
        <v>0</v>
      </c>
      <c r="C15" s="57">
        <f>SUM($C$14*$C$13+$C$13)</f>
        <v>0</v>
      </c>
      <c r="D15" s="57">
        <f>SUM($D$14*$D$13+$D$13)</f>
        <v>0</v>
      </c>
      <c r="E15" s="57">
        <f>SUM($E$14+$E$13)</f>
        <v>0</v>
      </c>
      <c r="F15" s="57">
        <f>SUM($F$13+$F$14)</f>
        <v>0</v>
      </c>
      <c r="G15" s="57">
        <f>SUM($G$13+$G$14)</f>
        <v>0</v>
      </c>
      <c r="I15" s="23"/>
    </row>
    <row r="16" spans="1:9" ht="15.75" customHeight="1" thickBot="1" x14ac:dyDescent="0.3">
      <c r="A16" s="54"/>
      <c r="I16" s="23"/>
    </row>
    <row r="17" spans="1:9" ht="21.75" thickBot="1" x14ac:dyDescent="0.3">
      <c r="A17" s="54"/>
      <c r="G17" s="369" t="s">
        <v>60</v>
      </c>
      <c r="H17" s="370"/>
      <c r="I17" s="371"/>
    </row>
    <row r="18" spans="1:9" ht="24" customHeight="1" thickBot="1" x14ac:dyDescent="0.4">
      <c r="A18" s="363" t="s">
        <v>119</v>
      </c>
      <c r="B18" s="372" t="s">
        <v>300</v>
      </c>
      <c r="C18" s="373"/>
      <c r="D18" s="373"/>
      <c r="E18" s="373"/>
      <c r="F18" s="374"/>
      <c r="I18" s="23"/>
    </row>
    <row r="19" spans="1:9" ht="30.75" thickBot="1" x14ac:dyDescent="0.3">
      <c r="A19" s="364"/>
      <c r="B19" s="59" t="s">
        <v>80</v>
      </c>
      <c r="C19" s="59" t="s">
        <v>81</v>
      </c>
      <c r="D19" s="59" t="s">
        <v>116</v>
      </c>
      <c r="E19" s="59" t="s">
        <v>82</v>
      </c>
      <c r="F19" s="59" t="s">
        <v>83</v>
      </c>
      <c r="G19" s="59" t="s">
        <v>84</v>
      </c>
      <c r="H19" s="59" t="s">
        <v>85</v>
      </c>
      <c r="I19" s="60" t="s">
        <v>86</v>
      </c>
    </row>
    <row r="20" spans="1:9" x14ac:dyDescent="0.25">
      <c r="A20" s="55" t="s">
        <v>74</v>
      </c>
      <c r="B20" s="65"/>
      <c r="C20" s="66"/>
      <c r="D20" s="23">
        <f>$B$20+$C$20</f>
        <v>0</v>
      </c>
      <c r="E20" s="64"/>
      <c r="F20" s="64"/>
      <c r="G20" s="55">
        <f>$B$20+$E$20</f>
        <v>0</v>
      </c>
      <c r="H20" s="55">
        <f>$C$20+$F$20</f>
        <v>0</v>
      </c>
      <c r="I20" s="23">
        <f>$G$20+$H$20</f>
        <v>0</v>
      </c>
    </row>
    <row r="21" spans="1:9" x14ac:dyDescent="0.25">
      <c r="A21" s="56" t="s">
        <v>75</v>
      </c>
      <c r="B21" s="65"/>
      <c r="C21" s="67"/>
      <c r="D21" s="23">
        <f>$B$21+$C$21</f>
        <v>0</v>
      </c>
      <c r="E21" s="65"/>
      <c r="F21" s="65"/>
      <c r="G21" s="56">
        <f>$B$21+$E$21</f>
        <v>0</v>
      </c>
      <c r="H21" s="56">
        <f>$C$21+$F$21</f>
        <v>0</v>
      </c>
      <c r="I21" s="23">
        <f>$G$21+$H$21</f>
        <v>0</v>
      </c>
    </row>
    <row r="22" spans="1:9" x14ac:dyDescent="0.25">
      <c r="A22" s="56" t="s">
        <v>76</v>
      </c>
      <c r="B22" s="65"/>
      <c r="C22" s="67"/>
      <c r="D22" s="23">
        <f>$B$22+$C$22</f>
        <v>0</v>
      </c>
      <c r="E22" s="65"/>
      <c r="F22" s="65"/>
      <c r="G22" s="56">
        <f>$B$22+$E$22</f>
        <v>0</v>
      </c>
      <c r="H22" s="56">
        <f>$C$22+$F$22</f>
        <v>0</v>
      </c>
      <c r="I22" s="23">
        <f>$G$22+$H$22</f>
        <v>0</v>
      </c>
    </row>
    <row r="23" spans="1:9" ht="15.75" customHeight="1" x14ac:dyDescent="0.25">
      <c r="A23" s="92" t="s">
        <v>77</v>
      </c>
      <c r="B23" s="91">
        <f>SUM($B$20:$B$22)</f>
        <v>0</v>
      </c>
      <c r="C23" s="91">
        <f>SUM($C$20:$C$22)</f>
        <v>0</v>
      </c>
      <c r="D23" s="91">
        <f>SUM($D$20:$D$22)</f>
        <v>0</v>
      </c>
      <c r="E23" s="91">
        <f>SUM($E$20:$E$22)</f>
        <v>0</v>
      </c>
      <c r="F23" s="91">
        <f>SUM($F$20:$F$22)</f>
        <v>0</v>
      </c>
      <c r="G23" s="91">
        <f>SUM($G$20:$G$22)</f>
        <v>0</v>
      </c>
      <c r="H23" s="91">
        <f>SUM($H$20:$H$22)</f>
        <v>0</v>
      </c>
      <c r="I23" s="91">
        <f>SUM($I$20:$I$22)</f>
        <v>0</v>
      </c>
    </row>
    <row r="24" spans="1:9" x14ac:dyDescent="0.25">
      <c r="A24" s="56" t="s">
        <v>79</v>
      </c>
      <c r="B24" s="56">
        <f>B23*0.1</f>
        <v>0</v>
      </c>
      <c r="C24" s="56"/>
      <c r="D24" s="56">
        <f>B24</f>
        <v>0</v>
      </c>
      <c r="E24" s="56"/>
      <c r="F24" s="56"/>
      <c r="G24" s="56">
        <f>B24+E24</f>
        <v>0</v>
      </c>
      <c r="H24" s="56">
        <f>C24+F24</f>
        <v>0</v>
      </c>
      <c r="I24" s="23">
        <f>G24+H24</f>
        <v>0</v>
      </c>
    </row>
    <row r="25" spans="1:9" ht="15.75" customHeight="1" thickBot="1" x14ac:dyDescent="0.3">
      <c r="A25" s="62" t="s">
        <v>78</v>
      </c>
      <c r="B25" s="57">
        <f>SUM($B$24+$B$23)</f>
        <v>0</v>
      </c>
      <c r="C25" s="57">
        <f>SUM($C$24+$C$23)</f>
        <v>0</v>
      </c>
      <c r="D25" s="57">
        <f>SUM($D$24+$D$23)</f>
        <v>0</v>
      </c>
      <c r="E25" s="57">
        <f>SUM($E$24+$E$23)</f>
        <v>0</v>
      </c>
      <c r="F25" s="57">
        <f>SUM($F$24+$F$23)</f>
        <v>0</v>
      </c>
      <c r="G25" s="57">
        <f>SUM($G$24+$G$23)</f>
        <v>0</v>
      </c>
      <c r="H25" s="57">
        <f>SUM($H$24+$H$23)</f>
        <v>0</v>
      </c>
      <c r="I25" s="57">
        <f>SUM($I$24+$I$23)</f>
        <v>0</v>
      </c>
    </row>
    <row r="26" spans="1:9" x14ac:dyDescent="0.25">
      <c r="A26" s="54"/>
      <c r="I26" s="23"/>
    </row>
    <row r="27" spans="1:9" ht="15.75" thickBot="1" x14ac:dyDescent="0.3">
      <c r="A27" s="54"/>
      <c r="I27" s="23"/>
    </row>
    <row r="28" spans="1:9" ht="24" customHeight="1" thickBot="1" x14ac:dyDescent="0.4">
      <c r="A28" s="363" t="s">
        <v>90</v>
      </c>
      <c r="B28" s="375" t="s">
        <v>300</v>
      </c>
      <c r="C28" s="376"/>
      <c r="D28" s="377"/>
      <c r="E28" s="353" t="s">
        <v>60</v>
      </c>
      <c r="F28" s="355"/>
      <c r="I28" s="23"/>
    </row>
    <row r="29" spans="1:9" ht="30.75" thickBot="1" x14ac:dyDescent="0.3">
      <c r="A29" s="364"/>
      <c r="B29" s="58" t="s">
        <v>104</v>
      </c>
      <c r="C29" s="58" t="s">
        <v>105</v>
      </c>
      <c r="D29" s="61" t="s">
        <v>106</v>
      </c>
      <c r="E29" s="58" t="s">
        <v>107</v>
      </c>
      <c r="F29" s="58" t="s">
        <v>108</v>
      </c>
      <c r="I29" s="23"/>
    </row>
    <row r="30" spans="1:9" x14ac:dyDescent="0.25">
      <c r="A30" s="55" t="s">
        <v>74</v>
      </c>
      <c r="B30" s="64"/>
      <c r="C30" s="64"/>
      <c r="D30">
        <f>$B$30+$C$30</f>
        <v>0</v>
      </c>
      <c r="E30" s="56">
        <f>$G$20-$B$30</f>
        <v>0</v>
      </c>
      <c r="F30" s="56">
        <f>$H$20-$C$30</f>
        <v>0</v>
      </c>
      <c r="I30" s="23"/>
    </row>
    <row r="31" spans="1:9" x14ac:dyDescent="0.25">
      <c r="A31" s="56" t="s">
        <v>75</v>
      </c>
      <c r="B31" s="65"/>
      <c r="C31" s="65"/>
      <c r="D31">
        <f>$B$31+$C$31</f>
        <v>0</v>
      </c>
      <c r="E31" s="56">
        <f>$G$21-$B$31</f>
        <v>0</v>
      </c>
      <c r="F31" s="56">
        <f>$H$21-$C$31</f>
        <v>0</v>
      </c>
      <c r="I31" s="23"/>
    </row>
    <row r="32" spans="1:9" ht="15.75" customHeight="1" thickBot="1" x14ac:dyDescent="0.3">
      <c r="A32" s="56" t="s">
        <v>76</v>
      </c>
      <c r="B32" s="65"/>
      <c r="C32" s="65"/>
      <c r="D32">
        <f>$B$32+$C$32</f>
        <v>0</v>
      </c>
      <c r="E32" s="56">
        <f>$G$22-$B$32</f>
        <v>0</v>
      </c>
      <c r="F32" s="56">
        <f>$H$22-$C$32</f>
        <v>0</v>
      </c>
      <c r="I32" s="23"/>
    </row>
    <row r="33" spans="1:10" ht="21.75" thickBot="1" x14ac:dyDescent="0.4">
      <c r="A33" s="92" t="s">
        <v>77</v>
      </c>
      <c r="B33" s="91">
        <f>SUM($B$30:$B$32)</f>
        <v>0</v>
      </c>
      <c r="C33" s="91">
        <f>SUM($C$30:$C$32)</f>
        <v>0</v>
      </c>
      <c r="D33" s="91">
        <f>SUM($D$30:$D$32)</f>
        <v>0</v>
      </c>
      <c r="E33" s="91">
        <f>SUM($E$30:$E$32)</f>
        <v>0</v>
      </c>
      <c r="F33" s="91">
        <f>SUM($F$30:$F$32)</f>
        <v>0</v>
      </c>
      <c r="G33" s="101" t="s">
        <v>60</v>
      </c>
      <c r="H33" s="101" t="s">
        <v>60</v>
      </c>
      <c r="I33" s="23"/>
    </row>
    <row r="34" spans="1:10" ht="15.75" thickBot="1" x14ac:dyDescent="0.3">
      <c r="A34" s="56" t="s">
        <v>79</v>
      </c>
      <c r="B34" s="56"/>
      <c r="C34" s="56"/>
      <c r="D34">
        <f>B34+C34</f>
        <v>0</v>
      </c>
      <c r="E34" s="56"/>
      <c r="F34" s="56"/>
      <c r="G34" s="89" t="s">
        <v>117</v>
      </c>
      <c r="H34" s="89" t="s">
        <v>174</v>
      </c>
      <c r="I34" s="23"/>
    </row>
    <row r="35" spans="1:10" ht="15.75" thickBot="1" x14ac:dyDescent="0.3">
      <c r="A35" s="62" t="s">
        <v>78</v>
      </c>
      <c r="B35" s="57">
        <f>SUM($B$34+$B$33)</f>
        <v>0</v>
      </c>
      <c r="C35" s="57">
        <f>SUM($C$34+$C$33)</f>
        <v>0</v>
      </c>
      <c r="D35" s="57">
        <f>SUM($D$34+$D$33)</f>
        <v>0</v>
      </c>
      <c r="E35" s="57">
        <f>SUM($E$34+$E$33)</f>
        <v>0</v>
      </c>
      <c r="F35" s="57">
        <f>SUM($F$34+$F$33)</f>
        <v>0</v>
      </c>
      <c r="G35" s="70">
        <f>E35+F35</f>
        <v>0</v>
      </c>
      <c r="H35" s="152">
        <f>'Project Details'!B8</f>
        <v>210</v>
      </c>
      <c r="I35" s="23"/>
    </row>
    <row r="36" spans="1:10" x14ac:dyDescent="0.25">
      <c r="A36" s="54"/>
      <c r="I36" s="23"/>
      <c r="J36" t="s">
        <v>180</v>
      </c>
    </row>
    <row r="37" spans="1:10" ht="15.75" thickBot="1" x14ac:dyDescent="0.3">
      <c r="A37" s="54"/>
      <c r="H37" s="153" t="s">
        <v>179</v>
      </c>
      <c r="I37" s="261">
        <v>0</v>
      </c>
      <c r="J37" s="154">
        <f>G35/H35</f>
        <v>0</v>
      </c>
    </row>
    <row r="38" spans="1:10" ht="21.75" thickBot="1" x14ac:dyDescent="0.4">
      <c r="A38" s="359" t="s">
        <v>118</v>
      </c>
      <c r="B38" s="353" t="s">
        <v>60</v>
      </c>
      <c r="C38" s="354"/>
      <c r="D38" s="355"/>
      <c r="H38" s="153" t="s">
        <v>176</v>
      </c>
      <c r="I38" s="262">
        <v>0.25</v>
      </c>
      <c r="J38" s="109">
        <v>0.02</v>
      </c>
    </row>
    <row r="39" spans="1:10" ht="15.75" thickBot="1" x14ac:dyDescent="0.3">
      <c r="A39" s="360"/>
      <c r="B39" s="68" t="s">
        <v>92</v>
      </c>
      <c r="C39" s="81" t="s">
        <v>93</v>
      </c>
      <c r="D39" s="69" t="s">
        <v>91</v>
      </c>
      <c r="H39" s="153" t="s">
        <v>177</v>
      </c>
      <c r="I39" s="261">
        <v>0.5</v>
      </c>
      <c r="J39" s="109">
        <v>1.38</v>
      </c>
    </row>
    <row r="40" spans="1:10" x14ac:dyDescent="0.25">
      <c r="A40" s="56" t="s">
        <v>87</v>
      </c>
      <c r="B40" s="86"/>
      <c r="C40" s="87">
        <f>$D$25</f>
        <v>0</v>
      </c>
      <c r="D40" s="88"/>
      <c r="H40" s="153" t="s">
        <v>178</v>
      </c>
      <c r="I40" s="261">
        <v>0.25</v>
      </c>
    </row>
    <row r="41" spans="1:10" x14ac:dyDescent="0.25">
      <c r="A41" s="56" t="s">
        <v>88</v>
      </c>
      <c r="B41" s="79"/>
      <c r="C41" s="78">
        <f>$E$25</f>
        <v>0</v>
      </c>
      <c r="D41" s="82"/>
      <c r="H41" s="153" t="s">
        <v>175</v>
      </c>
      <c r="I41" s="261">
        <v>1</v>
      </c>
    </row>
    <row r="42" spans="1:10" x14ac:dyDescent="0.25">
      <c r="A42" s="56" t="s">
        <v>89</v>
      </c>
      <c r="B42" s="80">
        <f>$D$35</f>
        <v>0</v>
      </c>
      <c r="C42" s="77"/>
      <c r="D42" s="82"/>
      <c r="I42" s="23"/>
    </row>
    <row r="43" spans="1:10" x14ac:dyDescent="0.25">
      <c r="A43" s="56" t="s">
        <v>90</v>
      </c>
      <c r="B43" s="80">
        <f>$G$35</f>
        <v>0</v>
      </c>
      <c r="C43" s="77"/>
      <c r="D43" s="82"/>
      <c r="I43" s="23"/>
    </row>
    <row r="44" spans="1:10" ht="15.75" thickBot="1" x14ac:dyDescent="0.3">
      <c r="A44" s="70" t="s">
        <v>91</v>
      </c>
      <c r="B44" s="83"/>
      <c r="C44" s="84"/>
      <c r="D44" s="85">
        <f>$G$15</f>
        <v>0</v>
      </c>
      <c r="I44" s="23"/>
    </row>
    <row r="45" spans="1:10" ht="15.75" thickBot="1" x14ac:dyDescent="0.3">
      <c r="A45" s="54"/>
      <c r="I45" s="23"/>
    </row>
    <row r="46" spans="1:10" ht="15.75" thickBot="1" x14ac:dyDescent="0.3">
      <c r="A46" s="54"/>
      <c r="B46" s="356" t="s">
        <v>60</v>
      </c>
      <c r="C46" s="357"/>
      <c r="D46" s="357"/>
      <c r="E46" s="357"/>
      <c r="F46" s="358"/>
      <c r="I46" s="23"/>
    </row>
    <row r="47" spans="1:10" ht="30.75" thickBot="1" x14ac:dyDescent="0.3">
      <c r="A47" s="71" t="s">
        <v>95</v>
      </c>
      <c r="B47" s="75" t="s">
        <v>96</v>
      </c>
      <c r="C47" s="75" t="s">
        <v>97</v>
      </c>
      <c r="D47" s="75" t="s">
        <v>98</v>
      </c>
      <c r="E47" s="75" t="s">
        <v>99</v>
      </c>
      <c r="F47" s="76" t="s">
        <v>103</v>
      </c>
      <c r="I47" s="23"/>
    </row>
    <row r="48" spans="1:10" x14ac:dyDescent="0.25">
      <c r="A48" s="55" t="s">
        <v>94</v>
      </c>
      <c r="B48" s="93">
        <f>$B$25</f>
        <v>0</v>
      </c>
      <c r="C48" s="73">
        <f>$B$35</f>
        <v>0</v>
      </c>
      <c r="D48" s="73">
        <f>$E$35</f>
        <v>0</v>
      </c>
      <c r="E48" s="73">
        <f>$C$48+$D$48</f>
        <v>0</v>
      </c>
      <c r="F48" s="74">
        <f>$B$48-$E$48</f>
        <v>0</v>
      </c>
      <c r="I48" s="23"/>
    </row>
    <row r="49" spans="1:9" x14ac:dyDescent="0.25">
      <c r="A49" s="56" t="s">
        <v>100</v>
      </c>
      <c r="B49" s="94">
        <f>$C$25</f>
        <v>0</v>
      </c>
      <c r="C49" s="72">
        <f>$C$35</f>
        <v>0</v>
      </c>
      <c r="D49" s="72">
        <f>$F$35</f>
        <v>0</v>
      </c>
      <c r="E49" s="72">
        <f>$C$49+$D$49</f>
        <v>0</v>
      </c>
      <c r="F49" s="74">
        <f>$B$49-$E$49</f>
        <v>0</v>
      </c>
      <c r="I49" s="23"/>
    </row>
    <row r="50" spans="1:9" x14ac:dyDescent="0.25">
      <c r="A50" s="56" t="s">
        <v>101</v>
      </c>
      <c r="B50" s="94">
        <f>$E$25</f>
        <v>0</v>
      </c>
      <c r="C50" s="94">
        <f>$E$25</f>
        <v>0</v>
      </c>
      <c r="D50" s="72"/>
      <c r="E50" s="72">
        <f>$C$50+$D$50</f>
        <v>0</v>
      </c>
      <c r="F50" s="74">
        <f>$B$50-$E$50</f>
        <v>0</v>
      </c>
      <c r="I50" s="23"/>
    </row>
    <row r="51" spans="1:9" ht="15.75" thickBot="1" x14ac:dyDescent="0.3">
      <c r="A51" s="56" t="s">
        <v>137</v>
      </c>
      <c r="B51">
        <f>$F$25</f>
        <v>0</v>
      </c>
      <c r="C51" s="166"/>
      <c r="D51" s="166"/>
      <c r="E51" s="166"/>
      <c r="F51" s="167"/>
      <c r="I51" s="23"/>
    </row>
    <row r="52" spans="1:9" ht="15.75" thickBot="1" x14ac:dyDescent="0.3">
      <c r="A52" s="54" t="s">
        <v>210</v>
      </c>
      <c r="B52" s="171"/>
      <c r="C52" s="172">
        <f>D32</f>
        <v>0</v>
      </c>
      <c r="D52" s="172"/>
      <c r="E52" s="172"/>
      <c r="F52" s="173"/>
      <c r="I52" s="23"/>
    </row>
    <row r="53" spans="1:9" ht="15.75" thickBot="1" x14ac:dyDescent="0.3">
      <c r="A53" s="70" t="s">
        <v>102</v>
      </c>
      <c r="B53" s="168">
        <f>SUM($B$48:$B$51)</f>
        <v>0</v>
      </c>
      <c r="C53" s="169">
        <f>SUM($C$48:$C$51)</f>
        <v>0</v>
      </c>
      <c r="D53" s="169">
        <f>SUM($D$48:$D$51)</f>
        <v>0</v>
      </c>
      <c r="E53" s="169">
        <f>SUM($E$48:$E$51)</f>
        <v>0</v>
      </c>
      <c r="F53" s="170">
        <f>SUM($F$48:$F$51)</f>
        <v>0</v>
      </c>
      <c r="I53" s="23"/>
    </row>
    <row r="54" spans="1:9" ht="15.75" thickBot="1" x14ac:dyDescent="0.3">
      <c r="A54" s="3"/>
      <c r="B54" s="260"/>
      <c r="C54" s="260"/>
      <c r="D54" s="260"/>
      <c r="E54" s="260"/>
      <c r="F54" s="260"/>
      <c r="G54" s="260"/>
      <c r="H54" s="260"/>
      <c r="I54" s="263"/>
    </row>
  </sheetData>
  <mergeCells count="14">
    <mergeCell ref="B38:D38"/>
    <mergeCell ref="B46:F46"/>
    <mergeCell ref="A38:A39"/>
    <mergeCell ref="A1:B1"/>
    <mergeCell ref="A18:A19"/>
    <mergeCell ref="A28:A29"/>
    <mergeCell ref="A8:A9"/>
    <mergeCell ref="B8:G8"/>
    <mergeCell ref="G17:I17"/>
    <mergeCell ref="B18:F18"/>
    <mergeCell ref="B28:D28"/>
    <mergeCell ref="E28:F28"/>
    <mergeCell ref="C1:G1"/>
    <mergeCell ref="A6:I7"/>
  </mergeCells>
  <hyperlinks>
    <hyperlink ref="C2" location="'PROJECT DETAILS'!A1" display="PROJECT DETAILS" xr:uid="{9EB02C1E-C301-4696-A3CC-CF82963C4D82}"/>
    <hyperlink ref="E2" location="'BUDGET METRICS'!A1" display="BUDGET METRICS" xr:uid="{511FC2D8-92E8-45F5-BF92-1F9BDB3030AC}"/>
    <hyperlink ref="D2" location="'QUALITY METRICS'!A1" display="QUALITY METRICS" xr:uid="{809BA83A-DB47-462A-8CCA-1CC9CEB5BA5A}"/>
    <hyperlink ref="H2" location="'Home - Overview'!A1" display="HOME" xr:uid="{282E9581-738A-455F-AFF7-FCFF2DBA5403}"/>
    <hyperlink ref="F2" location="'Weekly Notes'!A1" display="WEEKLY NOTES" xr:uid="{BAFD41F1-9E8F-4331-A736-935FED047ABD}"/>
    <hyperlink ref="G2" location="'Change Log'!A1" display="CHANGE LOG" xr:uid="{D5F32CD9-4C86-419A-8323-AC41711B7D03}"/>
    <hyperlink ref="H4" r:id="rId1" xr:uid="{EF3F664F-BB11-4342-A074-6F7E9DA8F8F2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E0B3-89B5-468B-A0DE-4034D19407E1}">
  <sheetPr>
    <tabColor theme="7" tint="0.59999389629810485"/>
  </sheetPr>
  <dimension ref="A1:H24"/>
  <sheetViews>
    <sheetView workbookViewId="0">
      <selection activeCell="H8" sqref="H8"/>
    </sheetView>
  </sheetViews>
  <sheetFormatPr defaultRowHeight="15" x14ac:dyDescent="0.25"/>
  <cols>
    <col min="1" max="1" width="37.7109375" customWidth="1"/>
    <col min="2" max="2" width="48" style="25" customWidth="1"/>
    <col min="3" max="3" width="21.140625" customWidth="1"/>
    <col min="4" max="4" width="18.5703125" customWidth="1"/>
    <col min="5" max="5" width="18.140625" bestFit="1" customWidth="1"/>
    <col min="6" max="6" width="16.140625" bestFit="1" customWidth="1"/>
    <col min="7" max="7" width="16.42578125" bestFit="1" customWidth="1"/>
    <col min="8" max="8" width="20.140625" customWidth="1"/>
  </cols>
  <sheetData>
    <row r="1" spans="1:8" ht="21.75" thickBot="1" x14ac:dyDescent="0.4">
      <c r="A1" s="51" t="s">
        <v>296</v>
      </c>
      <c r="B1" s="141"/>
      <c r="C1" s="297"/>
      <c r="D1" s="298"/>
      <c r="E1" s="298"/>
      <c r="F1" s="298"/>
      <c r="G1" s="299"/>
    </row>
    <row r="2" spans="1:8" ht="16.5" thickBot="1" x14ac:dyDescent="0.3">
      <c r="C2" s="189" t="s">
        <v>71</v>
      </c>
      <c r="D2" s="185" t="s">
        <v>63</v>
      </c>
      <c r="E2" s="186" t="s">
        <v>64</v>
      </c>
      <c r="F2" s="259" t="s">
        <v>160</v>
      </c>
      <c r="G2" s="187" t="s">
        <v>72</v>
      </c>
      <c r="H2" s="188" t="s">
        <v>65</v>
      </c>
    </row>
    <row r="3" spans="1:8" ht="15.75" thickBot="1" x14ac:dyDescent="0.3">
      <c r="H3" s="151" t="s">
        <v>171</v>
      </c>
    </row>
    <row r="4" spans="1:8" x14ac:dyDescent="0.25">
      <c r="A4" s="384" t="s">
        <v>303</v>
      </c>
      <c r="B4" s="385"/>
      <c r="C4" s="385"/>
      <c r="D4" s="386"/>
      <c r="H4" s="267" t="s">
        <v>172</v>
      </c>
    </row>
    <row r="5" spans="1:8" ht="15.75" thickBot="1" x14ac:dyDescent="0.3">
      <c r="A5" s="387"/>
      <c r="B5" s="388"/>
      <c r="C5" s="388"/>
      <c r="D5" s="389"/>
      <c r="H5" s="268" t="s">
        <v>301</v>
      </c>
    </row>
    <row r="6" spans="1:8" ht="30.75" thickBot="1" x14ac:dyDescent="0.3">
      <c r="A6" s="264" t="s">
        <v>163</v>
      </c>
      <c r="B6" s="265" t="s">
        <v>164</v>
      </c>
      <c r="C6" s="265" t="s">
        <v>166</v>
      </c>
      <c r="D6" s="266" t="s">
        <v>165</v>
      </c>
    </row>
    <row r="7" spans="1:8" ht="30" x14ac:dyDescent="0.25">
      <c r="A7" s="1" t="s">
        <v>167</v>
      </c>
      <c r="B7" s="25" t="s">
        <v>168</v>
      </c>
      <c r="C7" s="144" t="s">
        <v>169</v>
      </c>
      <c r="D7" s="139" t="s">
        <v>295</v>
      </c>
    </row>
    <row r="8" spans="1:8" ht="30" x14ac:dyDescent="0.25">
      <c r="A8" s="1" t="s">
        <v>269</v>
      </c>
      <c r="B8" s="25" t="s">
        <v>279</v>
      </c>
      <c r="C8" s="144" t="s">
        <v>169</v>
      </c>
      <c r="D8" s="139" t="s">
        <v>295</v>
      </c>
    </row>
    <row r="9" spans="1:8" ht="30" x14ac:dyDescent="0.25">
      <c r="A9" s="1" t="s">
        <v>270</v>
      </c>
      <c r="B9" s="25" t="s">
        <v>280</v>
      </c>
      <c r="C9" s="144" t="s">
        <v>169</v>
      </c>
      <c r="D9" s="139" t="s">
        <v>295</v>
      </c>
    </row>
    <row r="10" spans="1:8" ht="30" x14ac:dyDescent="0.25">
      <c r="A10" s="1" t="s">
        <v>271</v>
      </c>
      <c r="B10" s="25" t="s">
        <v>168</v>
      </c>
      <c r="C10" s="144" t="s">
        <v>169</v>
      </c>
      <c r="D10" s="139" t="s">
        <v>295</v>
      </c>
    </row>
    <row r="11" spans="1:8" ht="30" x14ac:dyDescent="0.25">
      <c r="A11" s="1" t="s">
        <v>272</v>
      </c>
      <c r="B11" s="25" t="s">
        <v>279</v>
      </c>
      <c r="C11" s="144" t="s">
        <v>169</v>
      </c>
      <c r="D11" s="139" t="s">
        <v>295</v>
      </c>
    </row>
    <row r="12" spans="1:8" ht="30" x14ac:dyDescent="0.25">
      <c r="A12" s="1" t="s">
        <v>273</v>
      </c>
      <c r="B12" s="25" t="s">
        <v>280</v>
      </c>
      <c r="C12" s="144" t="s">
        <v>169</v>
      </c>
      <c r="D12" s="139" t="s">
        <v>295</v>
      </c>
    </row>
    <row r="13" spans="1:8" ht="30" x14ac:dyDescent="0.25">
      <c r="A13" s="1" t="s">
        <v>274</v>
      </c>
      <c r="B13" s="25" t="s">
        <v>168</v>
      </c>
      <c r="C13" s="144" t="s">
        <v>169</v>
      </c>
      <c r="D13" s="139" t="s">
        <v>295</v>
      </c>
    </row>
    <row r="14" spans="1:8" ht="30" x14ac:dyDescent="0.25">
      <c r="A14" s="1" t="s">
        <v>275</v>
      </c>
      <c r="B14" s="25" t="s">
        <v>279</v>
      </c>
      <c r="C14" s="144" t="s">
        <v>169</v>
      </c>
      <c r="D14" s="139" t="s">
        <v>295</v>
      </c>
    </row>
    <row r="15" spans="1:8" ht="30" x14ac:dyDescent="0.25">
      <c r="A15" s="1" t="s">
        <v>276</v>
      </c>
      <c r="B15" s="25" t="s">
        <v>280</v>
      </c>
      <c r="C15" s="144" t="s">
        <v>169</v>
      </c>
      <c r="D15" s="139" t="s">
        <v>295</v>
      </c>
    </row>
    <row r="16" spans="1:8" ht="30" x14ac:dyDescent="0.25">
      <c r="A16" s="1" t="s">
        <v>277</v>
      </c>
      <c r="B16" s="25" t="s">
        <v>168</v>
      </c>
      <c r="C16" s="144" t="s">
        <v>169</v>
      </c>
      <c r="D16" s="139" t="s">
        <v>295</v>
      </c>
    </row>
    <row r="17" spans="1:4" ht="30" x14ac:dyDescent="0.25">
      <c r="A17" s="1" t="s">
        <v>278</v>
      </c>
      <c r="B17" s="25" t="s">
        <v>279</v>
      </c>
      <c r="C17" s="144" t="s">
        <v>169</v>
      </c>
      <c r="D17" s="139" t="s">
        <v>295</v>
      </c>
    </row>
    <row r="18" spans="1:4" x14ac:dyDescent="0.25">
      <c r="C18" s="102"/>
    </row>
    <row r="19" spans="1:4" x14ac:dyDescent="0.25">
      <c r="C19" s="102"/>
    </row>
    <row r="20" spans="1:4" x14ac:dyDescent="0.25">
      <c r="C20" s="102"/>
    </row>
    <row r="21" spans="1:4" x14ac:dyDescent="0.25">
      <c r="C21" s="102"/>
    </row>
    <row r="22" spans="1:4" x14ac:dyDescent="0.25">
      <c r="C22" s="102"/>
    </row>
    <row r="23" spans="1:4" x14ac:dyDescent="0.25">
      <c r="C23" s="102"/>
    </row>
    <row r="24" spans="1:4" x14ac:dyDescent="0.25">
      <c r="C24" s="102"/>
    </row>
  </sheetData>
  <mergeCells count="2">
    <mergeCell ref="C1:G1"/>
    <mergeCell ref="A4:D5"/>
  </mergeCells>
  <phoneticPr fontId="25" type="noConversion"/>
  <hyperlinks>
    <hyperlink ref="C2" location="'PROJECT DETAILS'!A1" display="PROJECT DETAILS" xr:uid="{FBA41A44-E29D-43B1-92C4-53A97268DCC7}"/>
    <hyperlink ref="E2" location="'BUDGET METRICS'!A1" display="BUDGET METRICS" xr:uid="{70F220B7-0308-4D41-8F09-40A2518A0B94}"/>
    <hyperlink ref="D2" location="'QUALITY METRICS'!A1" display="QUALITY METRICS" xr:uid="{C0F1F123-AB36-4C19-AB2D-37354554878D}"/>
    <hyperlink ref="H2" location="'Home - Overview'!A1" display="HOME" xr:uid="{633C80BF-8C8F-40C6-A95E-82F91F034A29}"/>
    <hyperlink ref="F2" location="'Weekly Notes'!A1" display="WEEKLY NOTES" xr:uid="{4338C91B-26D5-475E-BE63-C1F5A1A91F5F}"/>
    <hyperlink ref="G2" location="'Change Log'!A1" display="CHANGE LOG" xr:uid="{9BC1F134-31D6-443D-BA3B-C8DC0972B6C4}"/>
    <hyperlink ref="H4" r:id="rId1" xr:uid="{9581729E-8C0D-4D96-B9A6-0C4970242AD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3845-D6A8-43B1-AA30-8DE3F0651C0B}">
  <sheetPr>
    <tabColor theme="9"/>
  </sheetPr>
  <dimension ref="A1:Q245"/>
  <sheetViews>
    <sheetView showGridLines="0" zoomScaleNormal="100" workbookViewId="0">
      <selection activeCell="C5" sqref="C5"/>
    </sheetView>
  </sheetViews>
  <sheetFormatPr defaultRowHeight="15.75" x14ac:dyDescent="0.25"/>
  <cols>
    <col min="1" max="1" width="43.28515625" style="211" customWidth="1"/>
    <col min="2" max="2" width="9.140625" style="213"/>
    <col min="3" max="3" width="19.140625" style="183" customWidth="1"/>
    <col min="4" max="4" width="19" style="184" customWidth="1"/>
    <col min="5" max="5" width="19.28515625" style="184" customWidth="1"/>
    <col min="6" max="6" width="17.85546875" style="183" customWidth="1"/>
    <col min="7" max="7" width="14" style="202" customWidth="1"/>
    <col min="8" max="8" width="16.140625" style="212" customWidth="1"/>
    <col min="9" max="9" width="11.140625" style="211" customWidth="1"/>
    <col min="10" max="10" width="12.28515625" style="156" customWidth="1"/>
    <col min="11" max="11" width="9" style="156" customWidth="1"/>
    <col min="12" max="12" width="9.140625" style="156"/>
    <col min="13" max="13" width="7.7109375" style="156" customWidth="1"/>
    <col min="14" max="14" width="11.5703125" style="218" customWidth="1"/>
    <col min="15" max="16" width="16.140625" style="194" bestFit="1" customWidth="1"/>
    <col min="17" max="17" width="15" style="194" bestFit="1" customWidth="1"/>
    <col min="18" max="19" width="15" bestFit="1" customWidth="1"/>
  </cols>
  <sheetData>
    <row r="1" spans="1:17" ht="21.75" thickBot="1" x14ac:dyDescent="0.4">
      <c r="A1" s="51" t="s">
        <v>296</v>
      </c>
      <c r="B1" s="140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ht="16.5" thickBot="1" x14ac:dyDescent="0.3">
      <c r="A2"/>
      <c r="B2"/>
      <c r="C2" s="189" t="s">
        <v>71</v>
      </c>
      <c r="D2" s="185" t="s">
        <v>63</v>
      </c>
      <c r="E2" s="186" t="s">
        <v>64</v>
      </c>
      <c r="F2" s="259" t="s">
        <v>160</v>
      </c>
      <c r="G2" s="187" t="s">
        <v>72</v>
      </c>
      <c r="H2" s="188" t="s">
        <v>65</v>
      </c>
      <c r="I2"/>
      <c r="J2"/>
      <c r="K2"/>
      <c r="L2"/>
      <c r="M2"/>
      <c r="N2"/>
      <c r="O2"/>
      <c r="P2"/>
      <c r="Q2"/>
    </row>
    <row r="3" spans="1:17" ht="22.5" customHeight="1" thickBot="1" x14ac:dyDescent="0.3">
      <c r="A3"/>
      <c r="B3"/>
      <c r="C3"/>
      <c r="D3"/>
      <c r="E3"/>
      <c r="F3"/>
      <c r="G3"/>
      <c r="H3" s="151" t="s">
        <v>171</v>
      </c>
      <c r="I3"/>
      <c r="J3"/>
      <c r="K3"/>
      <c r="L3" s="400" t="s">
        <v>217</v>
      </c>
      <c r="M3" s="401"/>
      <c r="N3" s="402"/>
      <c r="O3"/>
      <c r="P3"/>
      <c r="Q3"/>
    </row>
    <row r="4" spans="1:17" ht="15" customHeight="1" thickBot="1" x14ac:dyDescent="0.3">
      <c r="A4"/>
      <c r="B4"/>
      <c r="C4"/>
      <c r="D4"/>
      <c r="E4"/>
      <c r="F4"/>
      <c r="G4"/>
      <c r="H4" s="269" t="s">
        <v>172</v>
      </c>
      <c r="I4"/>
      <c r="J4"/>
      <c r="K4"/>
      <c r="L4" s="403"/>
      <c r="M4" s="404"/>
      <c r="N4" s="405"/>
      <c r="O4"/>
      <c r="P4"/>
      <c r="Q4"/>
    </row>
    <row r="5" spans="1:17" ht="30.75" thickBot="1" x14ac:dyDescent="0.3">
      <c r="A5"/>
      <c r="B5"/>
      <c r="C5"/>
      <c r="D5"/>
      <c r="E5"/>
      <c r="F5"/>
      <c r="G5"/>
      <c r="H5" s="270" t="s">
        <v>301</v>
      </c>
      <c r="I5"/>
      <c r="J5"/>
      <c r="K5"/>
      <c r="L5" s="215">
        <f ca="1">P27</f>
        <v>484.97999999999996</v>
      </c>
      <c r="M5"/>
      <c r="N5" s="214">
        <f>Q27</f>
        <v>72747</v>
      </c>
      <c r="O5"/>
      <c r="P5"/>
      <c r="Q5"/>
    </row>
    <row r="6" spans="1:17" ht="15.75" customHeight="1" thickBo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thickBot="1" x14ac:dyDescent="0.3">
      <c r="A7"/>
      <c r="B7"/>
      <c r="C7"/>
      <c r="D7"/>
      <c r="E7"/>
      <c r="F7" s="390" t="s">
        <v>60</v>
      </c>
      <c r="G7" s="391"/>
      <c r="H7" s="392" t="s">
        <v>283</v>
      </c>
      <c r="I7" s="393"/>
      <c r="J7" s="390" t="s">
        <v>60</v>
      </c>
      <c r="K7" s="406"/>
      <c r="L7" s="406"/>
      <c r="M7" s="391"/>
      <c r="N7" s="217" t="s">
        <v>283</v>
      </c>
      <c r="O7"/>
      <c r="P7"/>
      <c r="Q7"/>
    </row>
    <row r="8" spans="1:17" ht="45" customHeight="1" x14ac:dyDescent="0.25">
      <c r="A8" s="190" t="s">
        <v>199</v>
      </c>
      <c r="B8" s="190" t="s">
        <v>198</v>
      </c>
      <c r="C8" s="190" t="s">
        <v>201</v>
      </c>
      <c r="D8" s="190" t="s">
        <v>200</v>
      </c>
      <c r="E8" s="190" t="s">
        <v>211</v>
      </c>
      <c r="F8" s="216" t="s">
        <v>209</v>
      </c>
      <c r="G8" s="216" t="s">
        <v>208</v>
      </c>
      <c r="H8" s="216" t="s">
        <v>282</v>
      </c>
      <c r="I8" s="216" t="s">
        <v>202</v>
      </c>
      <c r="J8" s="216" t="s">
        <v>203</v>
      </c>
      <c r="K8" s="216" t="s">
        <v>204</v>
      </c>
      <c r="L8" s="216" t="s">
        <v>205</v>
      </c>
      <c r="M8" s="216" t="s">
        <v>206</v>
      </c>
      <c r="N8" s="216" t="s">
        <v>207</v>
      </c>
      <c r="O8" s="191" t="s">
        <v>224</v>
      </c>
      <c r="P8" s="192" t="s">
        <v>225</v>
      </c>
      <c r="Q8"/>
    </row>
    <row r="9" spans="1:17" x14ac:dyDescent="0.25">
      <c r="A9" s="211" t="s">
        <v>212</v>
      </c>
      <c r="B9" s="213">
        <v>1</v>
      </c>
      <c r="C9" s="183" t="s">
        <v>216</v>
      </c>
      <c r="D9" s="184">
        <v>45255</v>
      </c>
      <c r="F9" s="183">
        <f>-H9+I9+K9+L9+M9</f>
        <v>5.2</v>
      </c>
      <c r="G9" s="193">
        <f>F9*N9</f>
        <v>910</v>
      </c>
      <c r="H9" s="210">
        <v>4</v>
      </c>
      <c r="I9" s="235">
        <v>5</v>
      </c>
      <c r="J9" s="209">
        <f>I9/15</f>
        <v>0.33333333333333331</v>
      </c>
      <c r="K9" s="156">
        <f>J9*6</f>
        <v>2</v>
      </c>
      <c r="L9" s="209">
        <f>I9*20%</f>
        <v>1</v>
      </c>
      <c r="M9" s="209">
        <f>(H9+I9+K9+L9)*10%</f>
        <v>1.2000000000000002</v>
      </c>
      <c r="N9" s="218">
        <v>175</v>
      </c>
      <c r="O9" s="162" t="s">
        <v>216</v>
      </c>
      <c r="P9" s="180">
        <f>COUNTIF(C9:C100,O9)</f>
        <v>1</v>
      </c>
    </row>
    <row r="10" spans="1:17" x14ac:dyDescent="0.25">
      <c r="A10" s="211" t="s">
        <v>213</v>
      </c>
      <c r="B10" s="213">
        <v>2</v>
      </c>
      <c r="C10" s="183" t="s">
        <v>218</v>
      </c>
      <c r="D10" s="184">
        <v>45257</v>
      </c>
      <c r="F10" s="183">
        <f t="shared" ref="F10:F73" si="0">-H10+I10+K10+L10+M10</f>
        <v>27.1</v>
      </c>
      <c r="G10" s="193">
        <f t="shared" ref="G10:G73" si="1">F10*N10</f>
        <v>4065</v>
      </c>
      <c r="H10" s="210">
        <v>9</v>
      </c>
      <c r="I10" s="235">
        <v>20</v>
      </c>
      <c r="J10" s="209">
        <f t="shared" ref="J10:J73" si="2">I10/15</f>
        <v>1.3333333333333333</v>
      </c>
      <c r="K10" s="156">
        <f t="shared" ref="K10:K73" si="3">J10*6</f>
        <v>8</v>
      </c>
      <c r="L10" s="209">
        <f t="shared" ref="L10:L73" si="4">I10*20%</f>
        <v>4</v>
      </c>
      <c r="M10" s="156">
        <f t="shared" ref="M10:M73" si="5">(H10+I10+K10+L10)*10%</f>
        <v>4.1000000000000005</v>
      </c>
      <c r="N10" s="218">
        <v>150</v>
      </c>
      <c r="O10" s="162" t="s">
        <v>218</v>
      </c>
      <c r="P10" s="180">
        <f>COUNTIF(C9:C100,O10)</f>
        <v>2</v>
      </c>
    </row>
    <row r="11" spans="1:17" x14ac:dyDescent="0.25">
      <c r="A11" s="211" t="s">
        <v>214</v>
      </c>
      <c r="B11" s="213">
        <v>3</v>
      </c>
      <c r="C11" s="183" t="s">
        <v>218</v>
      </c>
      <c r="D11" s="184">
        <v>45259</v>
      </c>
      <c r="F11" s="183">
        <f t="shared" si="0"/>
        <v>18.3</v>
      </c>
      <c r="G11" s="193">
        <f t="shared" si="1"/>
        <v>2745</v>
      </c>
      <c r="H11" s="210">
        <v>9</v>
      </c>
      <c r="I11" s="235">
        <v>15</v>
      </c>
      <c r="J11" s="209">
        <f t="shared" si="2"/>
        <v>1</v>
      </c>
      <c r="K11" s="156">
        <f t="shared" si="3"/>
        <v>6</v>
      </c>
      <c r="L11" s="209">
        <f t="shared" si="4"/>
        <v>3</v>
      </c>
      <c r="M11" s="156">
        <f t="shared" si="5"/>
        <v>3.3000000000000003</v>
      </c>
      <c r="N11" s="218">
        <v>150</v>
      </c>
      <c r="O11" s="162" t="s">
        <v>219</v>
      </c>
      <c r="P11" s="180">
        <f>COUNTIF(C9:C100,O11)</f>
        <v>3</v>
      </c>
    </row>
    <row r="12" spans="1:17" x14ac:dyDescent="0.25">
      <c r="A12" s="211" t="s">
        <v>232</v>
      </c>
      <c r="B12" s="213">
        <v>11</v>
      </c>
      <c r="C12" s="183" t="s">
        <v>186</v>
      </c>
      <c r="D12" s="184">
        <v>45275</v>
      </c>
      <c r="F12" s="183">
        <f t="shared" si="0"/>
        <v>18.3</v>
      </c>
      <c r="G12" s="193">
        <f t="shared" si="1"/>
        <v>2745</v>
      </c>
      <c r="H12" s="210">
        <v>9</v>
      </c>
      <c r="I12" s="235">
        <v>15</v>
      </c>
      <c r="J12" s="209">
        <f t="shared" si="2"/>
        <v>1</v>
      </c>
      <c r="K12" s="156">
        <f t="shared" si="3"/>
        <v>6</v>
      </c>
      <c r="L12" s="209">
        <f t="shared" si="4"/>
        <v>3</v>
      </c>
      <c r="M12" s="156">
        <f t="shared" si="5"/>
        <v>3.3000000000000003</v>
      </c>
      <c r="N12" s="218">
        <v>150</v>
      </c>
      <c r="O12" s="162" t="s">
        <v>87</v>
      </c>
      <c r="P12" s="180">
        <f>COUNTIF(C9:C100,O12)</f>
        <v>4</v>
      </c>
    </row>
    <row r="13" spans="1:17" x14ac:dyDescent="0.25">
      <c r="A13" s="211" t="s">
        <v>233</v>
      </c>
      <c r="B13" s="213">
        <v>12</v>
      </c>
      <c r="C13" s="183" t="s">
        <v>186</v>
      </c>
      <c r="D13" s="184">
        <v>45277</v>
      </c>
      <c r="F13" s="183">
        <f t="shared" si="0"/>
        <v>18.3</v>
      </c>
      <c r="G13" s="193">
        <f t="shared" si="1"/>
        <v>2745</v>
      </c>
      <c r="H13" s="210">
        <v>9</v>
      </c>
      <c r="I13" s="235">
        <v>15</v>
      </c>
      <c r="J13" s="209">
        <f t="shared" si="2"/>
        <v>1</v>
      </c>
      <c r="K13" s="156">
        <f t="shared" si="3"/>
        <v>6</v>
      </c>
      <c r="L13" s="209">
        <f t="shared" si="4"/>
        <v>3</v>
      </c>
      <c r="M13" s="156">
        <f t="shared" si="5"/>
        <v>3.3000000000000003</v>
      </c>
      <c r="N13" s="218">
        <v>150</v>
      </c>
      <c r="O13" s="162" t="s">
        <v>186</v>
      </c>
      <c r="P13" s="180">
        <f>COUNTIF(C9:C100,O13)</f>
        <v>5</v>
      </c>
    </row>
    <row r="14" spans="1:17" x14ac:dyDescent="0.25">
      <c r="A14" s="211" t="s">
        <v>234</v>
      </c>
      <c r="B14" s="213">
        <v>13</v>
      </c>
      <c r="C14" s="183" t="s">
        <v>186</v>
      </c>
      <c r="D14" s="184">
        <v>45279</v>
      </c>
      <c r="F14" s="183">
        <f t="shared" si="0"/>
        <v>18.3</v>
      </c>
      <c r="G14" s="193">
        <f t="shared" si="1"/>
        <v>2745</v>
      </c>
      <c r="H14" s="210">
        <v>9</v>
      </c>
      <c r="I14" s="235">
        <v>15</v>
      </c>
      <c r="J14" s="209">
        <f t="shared" si="2"/>
        <v>1</v>
      </c>
      <c r="K14" s="156">
        <f t="shared" si="3"/>
        <v>6</v>
      </c>
      <c r="L14" s="209">
        <f t="shared" si="4"/>
        <v>3</v>
      </c>
      <c r="M14" s="156">
        <f t="shared" si="5"/>
        <v>3.3000000000000003</v>
      </c>
      <c r="N14" s="218">
        <v>150</v>
      </c>
      <c r="O14" s="162" t="s">
        <v>220</v>
      </c>
      <c r="P14" s="180">
        <f>COUNTIF(C14:C105,O14)</f>
        <v>6</v>
      </c>
    </row>
    <row r="15" spans="1:17" x14ac:dyDescent="0.25">
      <c r="A15" s="211" t="s">
        <v>235</v>
      </c>
      <c r="B15" s="213">
        <v>14</v>
      </c>
      <c r="C15" s="183" t="s">
        <v>186</v>
      </c>
      <c r="D15" s="184">
        <v>45281</v>
      </c>
      <c r="F15" s="183">
        <f t="shared" si="0"/>
        <v>18.3</v>
      </c>
      <c r="G15" s="193">
        <f t="shared" si="1"/>
        <v>2745</v>
      </c>
      <c r="H15" s="210">
        <v>9</v>
      </c>
      <c r="I15" s="235">
        <v>15</v>
      </c>
      <c r="J15" s="209">
        <f t="shared" si="2"/>
        <v>1</v>
      </c>
      <c r="K15" s="156">
        <f t="shared" si="3"/>
        <v>6</v>
      </c>
      <c r="L15" s="209">
        <f t="shared" si="4"/>
        <v>3</v>
      </c>
      <c r="M15" s="156">
        <f t="shared" si="5"/>
        <v>3.3000000000000003</v>
      </c>
      <c r="N15" s="218">
        <v>150</v>
      </c>
      <c r="O15" s="162" t="s">
        <v>221</v>
      </c>
      <c r="P15" s="180">
        <f>COUNTIF(C9:C100,O15)</f>
        <v>7</v>
      </c>
    </row>
    <row r="16" spans="1:17" x14ac:dyDescent="0.25">
      <c r="A16" s="211" t="s">
        <v>236</v>
      </c>
      <c r="B16" s="213">
        <v>15</v>
      </c>
      <c r="C16" s="183" t="s">
        <v>186</v>
      </c>
      <c r="D16" s="184">
        <v>45283</v>
      </c>
      <c r="F16" s="183">
        <f t="shared" si="0"/>
        <v>18.3</v>
      </c>
      <c r="G16" s="193">
        <f t="shared" si="1"/>
        <v>2745</v>
      </c>
      <c r="H16" s="210">
        <v>9</v>
      </c>
      <c r="I16" s="235">
        <v>15</v>
      </c>
      <c r="J16" s="209">
        <f t="shared" si="2"/>
        <v>1</v>
      </c>
      <c r="K16" s="156">
        <f t="shared" si="3"/>
        <v>6</v>
      </c>
      <c r="L16" s="209">
        <f t="shared" si="4"/>
        <v>3</v>
      </c>
      <c r="M16" s="156">
        <f t="shared" si="5"/>
        <v>3.3000000000000003</v>
      </c>
      <c r="N16" s="218">
        <v>150</v>
      </c>
      <c r="O16" s="162" t="s">
        <v>222</v>
      </c>
      <c r="P16" s="180">
        <f>COUNTIF(C9:C100,O16)</f>
        <v>8</v>
      </c>
    </row>
    <row r="17" spans="1:17" ht="16.5" thickBot="1" x14ac:dyDescent="0.3">
      <c r="A17" s="211" t="s">
        <v>250</v>
      </c>
      <c r="B17" s="213">
        <v>29</v>
      </c>
      <c r="C17" s="183" t="s">
        <v>222</v>
      </c>
      <c r="D17" s="184">
        <v>45311</v>
      </c>
      <c r="F17" s="183">
        <f t="shared" si="0"/>
        <v>18.3</v>
      </c>
      <c r="G17" s="193">
        <f t="shared" si="1"/>
        <v>2745</v>
      </c>
      <c r="H17" s="210">
        <v>9</v>
      </c>
      <c r="I17" s="235">
        <v>15</v>
      </c>
      <c r="J17" s="209">
        <f t="shared" si="2"/>
        <v>1</v>
      </c>
      <c r="K17" s="156">
        <f t="shared" si="3"/>
        <v>6</v>
      </c>
      <c r="L17" s="209">
        <f t="shared" si="4"/>
        <v>3</v>
      </c>
      <c r="M17" s="156">
        <f t="shared" si="5"/>
        <v>3.3000000000000003</v>
      </c>
      <c r="N17" s="218">
        <v>150</v>
      </c>
      <c r="O17" s="163" t="s">
        <v>223</v>
      </c>
      <c r="P17" s="181">
        <f>COUNTIF(C9:C100,O17)</f>
        <v>9</v>
      </c>
    </row>
    <row r="18" spans="1:17" ht="16.5" thickBot="1" x14ac:dyDescent="0.3">
      <c r="A18" s="211" t="s">
        <v>251</v>
      </c>
      <c r="B18" s="213">
        <v>30</v>
      </c>
      <c r="C18" s="183" t="s">
        <v>222</v>
      </c>
      <c r="D18" s="184">
        <v>45313</v>
      </c>
      <c r="F18" s="183">
        <f t="shared" si="0"/>
        <v>18.3</v>
      </c>
      <c r="G18" s="193">
        <f t="shared" si="1"/>
        <v>2745</v>
      </c>
      <c r="H18" s="210">
        <v>9</v>
      </c>
      <c r="I18" s="235">
        <v>15</v>
      </c>
      <c r="J18" s="209">
        <f t="shared" si="2"/>
        <v>1</v>
      </c>
      <c r="K18" s="156">
        <f t="shared" si="3"/>
        <v>6</v>
      </c>
      <c r="L18" s="209">
        <f t="shared" si="4"/>
        <v>3</v>
      </c>
      <c r="M18" s="156">
        <f t="shared" si="5"/>
        <v>3.3000000000000003</v>
      </c>
      <c r="N18" s="218">
        <v>150</v>
      </c>
    </row>
    <row r="19" spans="1:17" x14ac:dyDescent="0.25">
      <c r="A19" s="211" t="s">
        <v>252</v>
      </c>
      <c r="B19" s="213">
        <v>31</v>
      </c>
      <c r="C19" s="183" t="s">
        <v>222</v>
      </c>
      <c r="D19" s="184">
        <v>45315</v>
      </c>
      <c r="F19" s="183">
        <f t="shared" si="0"/>
        <v>18.3</v>
      </c>
      <c r="G19" s="193">
        <f t="shared" si="1"/>
        <v>2745</v>
      </c>
      <c r="H19" s="210">
        <v>9</v>
      </c>
      <c r="I19" s="235">
        <v>15</v>
      </c>
      <c r="J19" s="209">
        <f t="shared" si="2"/>
        <v>1</v>
      </c>
      <c r="K19" s="156">
        <f t="shared" si="3"/>
        <v>6</v>
      </c>
      <c r="L19" s="209">
        <f t="shared" si="4"/>
        <v>3</v>
      </c>
      <c r="M19" s="156">
        <f t="shared" si="5"/>
        <v>3.3000000000000003</v>
      </c>
      <c r="N19" s="218">
        <v>150</v>
      </c>
      <c r="O19" s="396" t="s">
        <v>267</v>
      </c>
      <c r="P19" s="397"/>
      <c r="Q19" s="394" t="s">
        <v>268</v>
      </c>
    </row>
    <row r="20" spans="1:17" ht="16.5" thickBot="1" x14ac:dyDescent="0.3">
      <c r="A20" s="211" t="s">
        <v>253</v>
      </c>
      <c r="B20" s="213">
        <v>32</v>
      </c>
      <c r="C20" s="183" t="s">
        <v>222</v>
      </c>
      <c r="D20" s="184">
        <v>45317</v>
      </c>
      <c r="F20" s="183">
        <f t="shared" si="0"/>
        <v>18.3</v>
      </c>
      <c r="G20" s="193">
        <f t="shared" si="1"/>
        <v>2745</v>
      </c>
      <c r="H20" s="210">
        <v>9</v>
      </c>
      <c r="I20" s="235">
        <v>15</v>
      </c>
      <c r="J20" s="209">
        <f t="shared" si="2"/>
        <v>1</v>
      </c>
      <c r="K20" s="156">
        <f t="shared" si="3"/>
        <v>6</v>
      </c>
      <c r="L20" s="209">
        <f t="shared" si="4"/>
        <v>3</v>
      </c>
      <c r="M20" s="156">
        <f t="shared" si="5"/>
        <v>3.3000000000000003</v>
      </c>
      <c r="N20" s="218">
        <v>150</v>
      </c>
      <c r="O20" s="398"/>
      <c r="P20" s="399"/>
      <c r="Q20" s="395"/>
    </row>
    <row r="21" spans="1:17" x14ac:dyDescent="0.25">
      <c r="A21" s="211" t="s">
        <v>254</v>
      </c>
      <c r="B21" s="213">
        <v>33</v>
      </c>
      <c r="C21" s="183" t="s">
        <v>222</v>
      </c>
      <c r="D21" s="184">
        <v>45319</v>
      </c>
      <c r="F21" s="183">
        <f t="shared" si="0"/>
        <v>18.3</v>
      </c>
      <c r="G21" s="193">
        <f t="shared" si="1"/>
        <v>2745</v>
      </c>
      <c r="H21" s="210">
        <v>9</v>
      </c>
      <c r="I21" s="235">
        <v>15</v>
      </c>
      <c r="J21" s="209">
        <f t="shared" si="2"/>
        <v>1</v>
      </c>
      <c r="K21" s="156">
        <f t="shared" si="3"/>
        <v>6</v>
      </c>
      <c r="L21" s="209">
        <f t="shared" si="4"/>
        <v>3</v>
      </c>
      <c r="M21" s="156">
        <f t="shared" si="5"/>
        <v>3.3000000000000003</v>
      </c>
      <c r="N21" s="218">
        <v>150</v>
      </c>
      <c r="O21" s="162" t="s">
        <v>87</v>
      </c>
      <c r="P21" s="195">
        <f ca="1">SUMIF($C$9:C1048576,O21,$F$9:F110)</f>
        <v>76.8</v>
      </c>
      <c r="Q21" s="196">
        <f>SUMIF(C9:C1048576,O21,G9:G1048576)</f>
        <v>11520</v>
      </c>
    </row>
    <row r="22" spans="1:17" x14ac:dyDescent="0.25">
      <c r="A22" s="211" t="s">
        <v>255</v>
      </c>
      <c r="B22" s="213">
        <v>34</v>
      </c>
      <c r="C22" s="183" t="s">
        <v>222</v>
      </c>
      <c r="D22" s="184">
        <v>45321</v>
      </c>
      <c r="F22" s="183">
        <f t="shared" si="0"/>
        <v>18.3</v>
      </c>
      <c r="G22" s="193">
        <f t="shared" si="1"/>
        <v>2745</v>
      </c>
      <c r="H22" s="210">
        <v>9</v>
      </c>
      <c r="I22" s="235">
        <v>15</v>
      </c>
      <c r="J22" s="209">
        <f t="shared" si="2"/>
        <v>1</v>
      </c>
      <c r="K22" s="156">
        <f t="shared" si="3"/>
        <v>6</v>
      </c>
      <c r="L22" s="209">
        <f t="shared" si="4"/>
        <v>3</v>
      </c>
      <c r="M22" s="156">
        <f t="shared" si="5"/>
        <v>3.3000000000000003</v>
      </c>
      <c r="N22" s="218">
        <v>150</v>
      </c>
      <c r="O22" s="162" t="s">
        <v>186</v>
      </c>
      <c r="P22" s="178">
        <f ca="1">SUMIF(C9:C1048576,O22,$F$9:F110)</f>
        <v>91.5</v>
      </c>
      <c r="Q22" s="197">
        <f>SUMIF(C9:C1048576,O22,G9:G1048576)</f>
        <v>13725</v>
      </c>
    </row>
    <row r="23" spans="1:17" x14ac:dyDescent="0.25">
      <c r="A23" s="211" t="s">
        <v>256</v>
      </c>
      <c r="B23" s="213">
        <v>35</v>
      </c>
      <c r="C23" s="183" t="s">
        <v>222</v>
      </c>
      <c r="D23" s="184">
        <v>45323</v>
      </c>
      <c r="F23" s="183">
        <f t="shared" si="0"/>
        <v>-6.34</v>
      </c>
      <c r="G23" s="193">
        <f t="shared" si="1"/>
        <v>-951</v>
      </c>
      <c r="H23" s="210">
        <v>9</v>
      </c>
      <c r="I23" s="235">
        <v>1</v>
      </c>
      <c r="J23" s="209">
        <f t="shared" si="2"/>
        <v>6.6666666666666666E-2</v>
      </c>
      <c r="K23" s="156">
        <f t="shared" si="3"/>
        <v>0.4</v>
      </c>
      <c r="L23" s="209">
        <f t="shared" si="4"/>
        <v>0.2</v>
      </c>
      <c r="M23" s="156">
        <f t="shared" si="5"/>
        <v>1.06</v>
      </c>
      <c r="N23" s="218">
        <v>150</v>
      </c>
      <c r="O23" s="162" t="s">
        <v>220</v>
      </c>
      <c r="P23" s="178">
        <f ca="1">SUMIF(C9:C1048576,O23,$F$9:F110)</f>
        <v>25.32</v>
      </c>
      <c r="Q23" s="197">
        <f>SUMIF(C9:C1048576,O23,G9:G1048576)</f>
        <v>3798.0000000000005</v>
      </c>
    </row>
    <row r="24" spans="1:17" x14ac:dyDescent="0.25">
      <c r="A24" s="211" t="s">
        <v>257</v>
      </c>
      <c r="B24" s="213">
        <v>36</v>
      </c>
      <c r="C24" s="183" t="s">
        <v>222</v>
      </c>
      <c r="D24" s="184">
        <v>45325</v>
      </c>
      <c r="F24" s="183">
        <f t="shared" si="0"/>
        <v>18.3</v>
      </c>
      <c r="G24" s="193">
        <f t="shared" si="1"/>
        <v>2745</v>
      </c>
      <c r="H24" s="210">
        <v>9</v>
      </c>
      <c r="I24" s="235">
        <v>15</v>
      </c>
      <c r="J24" s="209">
        <f t="shared" si="2"/>
        <v>1</v>
      </c>
      <c r="K24" s="156">
        <f t="shared" si="3"/>
        <v>6</v>
      </c>
      <c r="L24" s="209">
        <f t="shared" si="4"/>
        <v>3</v>
      </c>
      <c r="M24" s="156">
        <f t="shared" si="5"/>
        <v>3.3000000000000003</v>
      </c>
      <c r="N24" s="218">
        <v>150</v>
      </c>
      <c r="O24" s="162" t="s">
        <v>221</v>
      </c>
      <c r="P24" s="178">
        <f ca="1">SUMIF(C9:C1048576,O24,$F$9:F110)</f>
        <v>29.54</v>
      </c>
      <c r="Q24" s="197">
        <f>SUMIF(C9:C1048576,O24,G9:G1048576)</f>
        <v>4431.0000000000009</v>
      </c>
    </row>
    <row r="25" spans="1:17" x14ac:dyDescent="0.25">
      <c r="A25" s="211" t="s">
        <v>258</v>
      </c>
      <c r="B25" s="213">
        <v>37</v>
      </c>
      <c r="C25" s="183" t="s">
        <v>223</v>
      </c>
      <c r="D25" s="184">
        <v>45327</v>
      </c>
      <c r="F25" s="183">
        <f t="shared" si="0"/>
        <v>18.3</v>
      </c>
      <c r="G25" s="193">
        <f t="shared" si="1"/>
        <v>2745</v>
      </c>
      <c r="H25" s="210">
        <v>9</v>
      </c>
      <c r="I25" s="235">
        <v>15</v>
      </c>
      <c r="J25" s="209">
        <f t="shared" si="2"/>
        <v>1</v>
      </c>
      <c r="K25" s="156">
        <f t="shared" si="3"/>
        <v>6</v>
      </c>
      <c r="L25" s="209">
        <f t="shared" si="4"/>
        <v>3</v>
      </c>
      <c r="M25" s="156">
        <f t="shared" si="5"/>
        <v>3.3000000000000003</v>
      </c>
      <c r="N25" s="218">
        <v>150</v>
      </c>
      <c r="O25" s="162" t="s">
        <v>222</v>
      </c>
      <c r="P25" s="178">
        <f ca="1">SUMIF(C9:C1048576,O25,$F$9:F110)</f>
        <v>121.75999999999999</v>
      </c>
      <c r="Q25" s="197">
        <f>SUMIF(C9:C1048576,O25,G9:G1048576)</f>
        <v>18264</v>
      </c>
    </row>
    <row r="26" spans="1:17" ht="16.5" thickBot="1" x14ac:dyDescent="0.3">
      <c r="A26" s="211" t="s">
        <v>259</v>
      </c>
      <c r="B26" s="213">
        <v>38</v>
      </c>
      <c r="C26" s="183" t="s">
        <v>223</v>
      </c>
      <c r="D26" s="184">
        <v>45329</v>
      </c>
      <c r="F26" s="183">
        <f t="shared" si="0"/>
        <v>18.3</v>
      </c>
      <c r="G26" s="193">
        <f t="shared" si="1"/>
        <v>2745</v>
      </c>
      <c r="H26" s="210">
        <v>9</v>
      </c>
      <c r="I26" s="235">
        <v>15</v>
      </c>
      <c r="J26" s="209">
        <f t="shared" si="2"/>
        <v>1</v>
      </c>
      <c r="K26" s="156">
        <f t="shared" si="3"/>
        <v>6</v>
      </c>
      <c r="L26" s="209">
        <f t="shared" si="4"/>
        <v>3</v>
      </c>
      <c r="M26" s="156">
        <f t="shared" si="5"/>
        <v>3.3000000000000003</v>
      </c>
      <c r="N26" s="218">
        <v>150</v>
      </c>
      <c r="O26" s="163" t="s">
        <v>223</v>
      </c>
      <c r="P26" s="179">
        <f ca="1">SUMIF(C9:C1048576,O26,$F$9:F110)</f>
        <v>140.06</v>
      </c>
      <c r="Q26" s="198">
        <f>SUMIF(C9:C1048576,O26,G9:G1048576)</f>
        <v>21009</v>
      </c>
    </row>
    <row r="27" spans="1:17" ht="16.5" thickBot="1" x14ac:dyDescent="0.3">
      <c r="A27" s="211" t="s">
        <v>260</v>
      </c>
      <c r="B27" s="213">
        <v>39</v>
      </c>
      <c r="C27" s="183" t="s">
        <v>223</v>
      </c>
      <c r="D27" s="184">
        <v>45331</v>
      </c>
      <c r="F27" s="183">
        <f t="shared" si="0"/>
        <v>18.3</v>
      </c>
      <c r="G27" s="193">
        <f t="shared" si="1"/>
        <v>2745</v>
      </c>
      <c r="H27" s="210">
        <v>9</v>
      </c>
      <c r="I27" s="235">
        <v>15</v>
      </c>
      <c r="J27" s="209">
        <f t="shared" si="2"/>
        <v>1</v>
      </c>
      <c r="K27" s="156">
        <f t="shared" si="3"/>
        <v>6</v>
      </c>
      <c r="L27" s="209">
        <f t="shared" si="4"/>
        <v>3</v>
      </c>
      <c r="M27" s="156">
        <f t="shared" si="5"/>
        <v>3.3000000000000003</v>
      </c>
      <c r="N27" s="218">
        <v>150</v>
      </c>
      <c r="O27" s="199" t="s">
        <v>102</v>
      </c>
      <c r="P27" s="200">
        <f ca="1">SUM(P21:P26)</f>
        <v>484.97999999999996</v>
      </c>
      <c r="Q27" s="201">
        <f>SUM(Q21:Q26)</f>
        <v>72747</v>
      </c>
    </row>
    <row r="28" spans="1:17" x14ac:dyDescent="0.25">
      <c r="A28" s="211" t="s">
        <v>261</v>
      </c>
      <c r="B28" s="213">
        <v>40</v>
      </c>
      <c r="C28" s="183" t="s">
        <v>223</v>
      </c>
      <c r="D28" s="184">
        <v>45333</v>
      </c>
      <c r="F28" s="183">
        <f t="shared" si="0"/>
        <v>18.3</v>
      </c>
      <c r="G28" s="193">
        <f t="shared" si="1"/>
        <v>2745</v>
      </c>
      <c r="H28" s="210">
        <v>9</v>
      </c>
      <c r="I28" s="235">
        <v>15</v>
      </c>
      <c r="J28" s="209">
        <f t="shared" si="2"/>
        <v>1</v>
      </c>
      <c r="K28" s="156">
        <f t="shared" si="3"/>
        <v>6</v>
      </c>
      <c r="L28" s="209">
        <f t="shared" si="4"/>
        <v>3</v>
      </c>
      <c r="M28" s="156">
        <f t="shared" si="5"/>
        <v>3.3000000000000003</v>
      </c>
      <c r="N28" s="218">
        <v>150</v>
      </c>
    </row>
    <row r="29" spans="1:17" x14ac:dyDescent="0.25">
      <c r="A29" s="211" t="s">
        <v>262</v>
      </c>
      <c r="B29" s="213">
        <v>41</v>
      </c>
      <c r="C29" s="183" t="s">
        <v>223</v>
      </c>
      <c r="D29" s="184">
        <v>45335</v>
      </c>
      <c r="F29" s="183">
        <f t="shared" si="0"/>
        <v>18.3</v>
      </c>
      <c r="G29" s="193">
        <f t="shared" si="1"/>
        <v>2745</v>
      </c>
      <c r="H29" s="210">
        <v>9</v>
      </c>
      <c r="I29" s="235">
        <v>15</v>
      </c>
      <c r="J29" s="209">
        <f t="shared" si="2"/>
        <v>1</v>
      </c>
      <c r="K29" s="156">
        <f t="shared" si="3"/>
        <v>6</v>
      </c>
      <c r="L29" s="209">
        <f t="shared" si="4"/>
        <v>3</v>
      </c>
      <c r="M29" s="156">
        <f t="shared" si="5"/>
        <v>3.3000000000000003</v>
      </c>
      <c r="N29" s="218">
        <v>150</v>
      </c>
    </row>
    <row r="30" spans="1:17" x14ac:dyDescent="0.25">
      <c r="A30" s="211" t="s">
        <v>263</v>
      </c>
      <c r="B30" s="213">
        <v>42</v>
      </c>
      <c r="C30" s="183" t="s">
        <v>223</v>
      </c>
      <c r="D30" s="184">
        <v>45337</v>
      </c>
      <c r="F30" s="183">
        <f t="shared" si="0"/>
        <v>-6.34</v>
      </c>
      <c r="G30" s="193">
        <f t="shared" si="1"/>
        <v>-951</v>
      </c>
      <c r="H30" s="210">
        <v>9</v>
      </c>
      <c r="I30" s="235">
        <v>1</v>
      </c>
      <c r="J30" s="209">
        <f t="shared" si="2"/>
        <v>6.6666666666666666E-2</v>
      </c>
      <c r="K30" s="156">
        <f t="shared" si="3"/>
        <v>0.4</v>
      </c>
      <c r="L30" s="209">
        <f t="shared" si="4"/>
        <v>0.2</v>
      </c>
      <c r="M30" s="156">
        <f t="shared" si="5"/>
        <v>1.06</v>
      </c>
      <c r="N30" s="218">
        <v>150</v>
      </c>
    </row>
    <row r="31" spans="1:17" x14ac:dyDescent="0.25">
      <c r="A31" s="211" t="s">
        <v>264</v>
      </c>
      <c r="B31" s="213">
        <v>43</v>
      </c>
      <c r="C31" s="183" t="s">
        <v>223</v>
      </c>
      <c r="D31" s="184">
        <v>45339</v>
      </c>
      <c r="F31" s="183">
        <f t="shared" si="0"/>
        <v>18.3</v>
      </c>
      <c r="G31" s="193">
        <f t="shared" si="1"/>
        <v>2745</v>
      </c>
      <c r="H31" s="210">
        <v>9</v>
      </c>
      <c r="I31" s="235">
        <v>15</v>
      </c>
      <c r="J31" s="209">
        <f t="shared" si="2"/>
        <v>1</v>
      </c>
      <c r="K31" s="156">
        <f t="shared" si="3"/>
        <v>6</v>
      </c>
      <c r="L31" s="209">
        <f t="shared" si="4"/>
        <v>3</v>
      </c>
      <c r="M31" s="156">
        <f t="shared" si="5"/>
        <v>3.3000000000000003</v>
      </c>
      <c r="N31" s="218">
        <v>150</v>
      </c>
    </row>
    <row r="32" spans="1:17" x14ac:dyDescent="0.25">
      <c r="A32" s="211" t="s">
        <v>265</v>
      </c>
      <c r="B32" s="213">
        <v>44</v>
      </c>
      <c r="C32" s="183" t="s">
        <v>223</v>
      </c>
      <c r="D32" s="184">
        <v>45341</v>
      </c>
      <c r="F32" s="183">
        <f t="shared" si="0"/>
        <v>18.3</v>
      </c>
      <c r="G32" s="193">
        <f t="shared" si="1"/>
        <v>2745</v>
      </c>
      <c r="H32" s="210">
        <v>9</v>
      </c>
      <c r="I32" s="235">
        <v>15</v>
      </c>
      <c r="J32" s="209">
        <f t="shared" si="2"/>
        <v>1</v>
      </c>
      <c r="K32" s="156">
        <f t="shared" si="3"/>
        <v>6</v>
      </c>
      <c r="L32" s="209">
        <f t="shared" si="4"/>
        <v>3</v>
      </c>
      <c r="M32" s="156">
        <f t="shared" si="5"/>
        <v>3.3000000000000003</v>
      </c>
      <c r="N32" s="218">
        <v>150</v>
      </c>
    </row>
    <row r="33" spans="1:14" x14ac:dyDescent="0.25">
      <c r="A33" s="211" t="s">
        <v>266</v>
      </c>
      <c r="B33" s="213">
        <v>45</v>
      </c>
      <c r="C33" s="183" t="s">
        <v>223</v>
      </c>
      <c r="D33" s="184">
        <v>45343</v>
      </c>
      <c r="F33" s="183">
        <f t="shared" si="0"/>
        <v>18.3</v>
      </c>
      <c r="G33" s="193">
        <f t="shared" si="1"/>
        <v>2745</v>
      </c>
      <c r="H33" s="210">
        <v>9</v>
      </c>
      <c r="I33" s="235">
        <v>15</v>
      </c>
      <c r="J33" s="209">
        <f t="shared" si="2"/>
        <v>1</v>
      </c>
      <c r="K33" s="156">
        <f t="shared" si="3"/>
        <v>6</v>
      </c>
      <c r="L33" s="209">
        <f t="shared" si="4"/>
        <v>3</v>
      </c>
      <c r="M33" s="156">
        <f t="shared" si="5"/>
        <v>3.3000000000000003</v>
      </c>
      <c r="N33" s="218">
        <v>150</v>
      </c>
    </row>
    <row r="34" spans="1:14" x14ac:dyDescent="0.25">
      <c r="A34" s="211" t="s">
        <v>243</v>
      </c>
      <c r="B34" s="213">
        <v>22</v>
      </c>
      <c r="C34" s="183" t="s">
        <v>221</v>
      </c>
      <c r="D34" s="184">
        <v>45297</v>
      </c>
      <c r="F34" s="183">
        <f t="shared" si="0"/>
        <v>4.2200000000000006</v>
      </c>
      <c r="G34" s="193">
        <f t="shared" si="1"/>
        <v>633.00000000000011</v>
      </c>
      <c r="H34" s="210">
        <v>9</v>
      </c>
      <c r="I34" s="235">
        <v>7</v>
      </c>
      <c r="J34" s="209">
        <f t="shared" si="2"/>
        <v>0.46666666666666667</v>
      </c>
      <c r="K34" s="156">
        <f t="shared" si="3"/>
        <v>2.8</v>
      </c>
      <c r="L34" s="209">
        <f t="shared" si="4"/>
        <v>1.4000000000000001</v>
      </c>
      <c r="M34" s="156">
        <f t="shared" si="5"/>
        <v>2.02</v>
      </c>
      <c r="N34" s="218">
        <v>150</v>
      </c>
    </row>
    <row r="35" spans="1:14" x14ac:dyDescent="0.25">
      <c r="A35" s="211" t="s">
        <v>244</v>
      </c>
      <c r="B35" s="213">
        <v>23</v>
      </c>
      <c r="C35" s="183" t="s">
        <v>221</v>
      </c>
      <c r="D35" s="184">
        <v>45299</v>
      </c>
      <c r="F35" s="183">
        <f t="shared" si="0"/>
        <v>4.2200000000000006</v>
      </c>
      <c r="G35" s="193">
        <f t="shared" si="1"/>
        <v>633.00000000000011</v>
      </c>
      <c r="H35" s="210">
        <v>9</v>
      </c>
      <c r="I35" s="235">
        <v>7</v>
      </c>
      <c r="J35" s="209">
        <f t="shared" si="2"/>
        <v>0.46666666666666667</v>
      </c>
      <c r="K35" s="156">
        <f t="shared" si="3"/>
        <v>2.8</v>
      </c>
      <c r="L35" s="209">
        <f t="shared" si="4"/>
        <v>1.4000000000000001</v>
      </c>
      <c r="M35" s="156">
        <f t="shared" si="5"/>
        <v>2.02</v>
      </c>
      <c r="N35" s="218">
        <v>150</v>
      </c>
    </row>
    <row r="36" spans="1:14" x14ac:dyDescent="0.25">
      <c r="A36" s="211" t="s">
        <v>245</v>
      </c>
      <c r="B36" s="213">
        <v>24</v>
      </c>
      <c r="C36" s="183" t="s">
        <v>221</v>
      </c>
      <c r="D36" s="184">
        <v>45301</v>
      </c>
      <c r="F36" s="183">
        <f t="shared" si="0"/>
        <v>4.2200000000000006</v>
      </c>
      <c r="G36" s="193">
        <f t="shared" si="1"/>
        <v>633.00000000000011</v>
      </c>
      <c r="H36" s="210">
        <v>9</v>
      </c>
      <c r="I36" s="235">
        <v>7</v>
      </c>
      <c r="J36" s="209">
        <f t="shared" si="2"/>
        <v>0.46666666666666667</v>
      </c>
      <c r="K36" s="156">
        <f t="shared" si="3"/>
        <v>2.8</v>
      </c>
      <c r="L36" s="209">
        <f t="shared" si="4"/>
        <v>1.4000000000000001</v>
      </c>
      <c r="M36" s="156">
        <f t="shared" si="5"/>
        <v>2.02</v>
      </c>
      <c r="N36" s="218">
        <v>150</v>
      </c>
    </row>
    <row r="37" spans="1:14" x14ac:dyDescent="0.25">
      <c r="A37" s="211" t="s">
        <v>246</v>
      </c>
      <c r="B37" s="213">
        <v>25</v>
      </c>
      <c r="C37" s="183" t="s">
        <v>221</v>
      </c>
      <c r="D37" s="184">
        <v>45303</v>
      </c>
      <c r="F37" s="183">
        <f t="shared" si="0"/>
        <v>4.2200000000000006</v>
      </c>
      <c r="G37" s="193">
        <f t="shared" si="1"/>
        <v>633.00000000000011</v>
      </c>
      <c r="H37" s="210">
        <v>9</v>
      </c>
      <c r="I37" s="235">
        <v>7</v>
      </c>
      <c r="J37" s="209">
        <f t="shared" si="2"/>
        <v>0.46666666666666667</v>
      </c>
      <c r="K37" s="156">
        <f t="shared" si="3"/>
        <v>2.8</v>
      </c>
      <c r="L37" s="209">
        <f t="shared" si="4"/>
        <v>1.4000000000000001</v>
      </c>
      <c r="M37" s="156">
        <f t="shared" si="5"/>
        <v>2.02</v>
      </c>
      <c r="N37" s="218">
        <v>150</v>
      </c>
    </row>
    <row r="38" spans="1:14" x14ac:dyDescent="0.25">
      <c r="A38" s="211" t="s">
        <v>247</v>
      </c>
      <c r="B38" s="213">
        <v>26</v>
      </c>
      <c r="C38" s="183" t="s">
        <v>221</v>
      </c>
      <c r="D38" s="184">
        <v>45305</v>
      </c>
      <c r="F38" s="183">
        <f t="shared" si="0"/>
        <v>4.2200000000000006</v>
      </c>
      <c r="G38" s="193">
        <f t="shared" si="1"/>
        <v>633.00000000000011</v>
      </c>
      <c r="H38" s="210">
        <v>9</v>
      </c>
      <c r="I38" s="235">
        <v>7</v>
      </c>
      <c r="J38" s="209">
        <f t="shared" si="2"/>
        <v>0.46666666666666667</v>
      </c>
      <c r="K38" s="156">
        <f t="shared" si="3"/>
        <v>2.8</v>
      </c>
      <c r="L38" s="209">
        <f t="shared" si="4"/>
        <v>1.4000000000000001</v>
      </c>
      <c r="M38" s="156">
        <f t="shared" si="5"/>
        <v>2.02</v>
      </c>
      <c r="N38" s="218">
        <v>150</v>
      </c>
    </row>
    <row r="39" spans="1:14" x14ac:dyDescent="0.25">
      <c r="A39" s="211" t="s">
        <v>248</v>
      </c>
      <c r="B39" s="213">
        <v>27</v>
      </c>
      <c r="C39" s="183" t="s">
        <v>221</v>
      </c>
      <c r="D39" s="184">
        <v>45307</v>
      </c>
      <c r="F39" s="183">
        <f t="shared" si="0"/>
        <v>4.2200000000000006</v>
      </c>
      <c r="G39" s="193">
        <f t="shared" si="1"/>
        <v>633.00000000000011</v>
      </c>
      <c r="H39" s="210">
        <v>9</v>
      </c>
      <c r="I39" s="235">
        <v>7</v>
      </c>
      <c r="J39" s="209">
        <f t="shared" si="2"/>
        <v>0.46666666666666667</v>
      </c>
      <c r="K39" s="156">
        <f t="shared" si="3"/>
        <v>2.8</v>
      </c>
      <c r="L39" s="209">
        <f t="shared" si="4"/>
        <v>1.4000000000000001</v>
      </c>
      <c r="M39" s="156">
        <f t="shared" si="5"/>
        <v>2.02</v>
      </c>
      <c r="N39" s="218">
        <v>150</v>
      </c>
    </row>
    <row r="40" spans="1:14" x14ac:dyDescent="0.25">
      <c r="A40" s="211" t="s">
        <v>249</v>
      </c>
      <c r="B40" s="213">
        <v>28</v>
      </c>
      <c r="C40" s="183" t="s">
        <v>221</v>
      </c>
      <c r="D40" s="184">
        <v>45309</v>
      </c>
      <c r="F40" s="183">
        <f t="shared" si="0"/>
        <v>4.2200000000000006</v>
      </c>
      <c r="G40" s="193">
        <f t="shared" si="1"/>
        <v>633.00000000000011</v>
      </c>
      <c r="H40" s="210">
        <v>9</v>
      </c>
      <c r="I40" s="235">
        <v>7</v>
      </c>
      <c r="J40" s="209">
        <f t="shared" si="2"/>
        <v>0.46666666666666667</v>
      </c>
      <c r="K40" s="156">
        <f t="shared" si="3"/>
        <v>2.8</v>
      </c>
      <c r="L40" s="209">
        <f t="shared" si="4"/>
        <v>1.4000000000000001</v>
      </c>
      <c r="M40" s="156">
        <f t="shared" si="5"/>
        <v>2.02</v>
      </c>
      <c r="N40" s="218">
        <v>150</v>
      </c>
    </row>
    <row r="41" spans="1:14" x14ac:dyDescent="0.25">
      <c r="A41" s="211" t="s">
        <v>237</v>
      </c>
      <c r="B41" s="213">
        <v>16</v>
      </c>
      <c r="C41" s="183" t="s">
        <v>220</v>
      </c>
      <c r="D41" s="184">
        <v>45285</v>
      </c>
      <c r="F41" s="183">
        <f t="shared" si="0"/>
        <v>4.2200000000000006</v>
      </c>
      <c r="G41" s="193">
        <f t="shared" si="1"/>
        <v>633.00000000000011</v>
      </c>
      <c r="H41" s="210">
        <v>9</v>
      </c>
      <c r="I41" s="235">
        <v>7</v>
      </c>
      <c r="J41" s="209">
        <f t="shared" si="2"/>
        <v>0.46666666666666667</v>
      </c>
      <c r="K41" s="156">
        <f t="shared" si="3"/>
        <v>2.8</v>
      </c>
      <c r="L41" s="209">
        <f t="shared" si="4"/>
        <v>1.4000000000000001</v>
      </c>
      <c r="M41" s="156">
        <f t="shared" si="5"/>
        <v>2.02</v>
      </c>
      <c r="N41" s="218">
        <v>150</v>
      </c>
    </row>
    <row r="42" spans="1:14" x14ac:dyDescent="0.25">
      <c r="A42" s="211" t="s">
        <v>238</v>
      </c>
      <c r="B42" s="213">
        <v>17</v>
      </c>
      <c r="C42" s="183" t="s">
        <v>220</v>
      </c>
      <c r="D42" s="184">
        <v>45287</v>
      </c>
      <c r="F42" s="183">
        <f t="shared" si="0"/>
        <v>4.2200000000000006</v>
      </c>
      <c r="G42" s="193">
        <f t="shared" si="1"/>
        <v>633.00000000000011</v>
      </c>
      <c r="H42" s="210">
        <v>9</v>
      </c>
      <c r="I42" s="235">
        <v>7</v>
      </c>
      <c r="J42" s="209">
        <f t="shared" si="2"/>
        <v>0.46666666666666667</v>
      </c>
      <c r="K42" s="156">
        <f t="shared" si="3"/>
        <v>2.8</v>
      </c>
      <c r="L42" s="209">
        <f t="shared" si="4"/>
        <v>1.4000000000000001</v>
      </c>
      <c r="M42" s="156">
        <f t="shared" si="5"/>
        <v>2.02</v>
      </c>
      <c r="N42" s="218">
        <v>150</v>
      </c>
    </row>
    <row r="43" spans="1:14" x14ac:dyDescent="0.25">
      <c r="A43" s="211" t="s">
        <v>239</v>
      </c>
      <c r="B43" s="213">
        <v>18</v>
      </c>
      <c r="C43" s="183" t="s">
        <v>220</v>
      </c>
      <c r="D43" s="184">
        <v>45289</v>
      </c>
      <c r="F43" s="183">
        <f t="shared" si="0"/>
        <v>4.2200000000000006</v>
      </c>
      <c r="G43" s="193">
        <f t="shared" si="1"/>
        <v>633.00000000000011</v>
      </c>
      <c r="H43" s="210">
        <v>9</v>
      </c>
      <c r="I43" s="235">
        <v>7</v>
      </c>
      <c r="J43" s="209">
        <f t="shared" si="2"/>
        <v>0.46666666666666667</v>
      </c>
      <c r="K43" s="156">
        <f t="shared" si="3"/>
        <v>2.8</v>
      </c>
      <c r="L43" s="209">
        <f t="shared" si="4"/>
        <v>1.4000000000000001</v>
      </c>
      <c r="M43" s="156">
        <f t="shared" si="5"/>
        <v>2.02</v>
      </c>
      <c r="N43" s="218">
        <v>150</v>
      </c>
    </row>
    <row r="44" spans="1:14" x14ac:dyDescent="0.25">
      <c r="A44" s="211" t="s">
        <v>240</v>
      </c>
      <c r="B44" s="213">
        <v>19</v>
      </c>
      <c r="C44" s="183" t="s">
        <v>220</v>
      </c>
      <c r="D44" s="184">
        <v>45291</v>
      </c>
      <c r="F44" s="183">
        <f t="shared" si="0"/>
        <v>4.2200000000000006</v>
      </c>
      <c r="G44" s="193">
        <f t="shared" si="1"/>
        <v>633.00000000000011</v>
      </c>
      <c r="H44" s="210">
        <v>9</v>
      </c>
      <c r="I44" s="235">
        <v>7</v>
      </c>
      <c r="J44" s="209">
        <f t="shared" si="2"/>
        <v>0.46666666666666667</v>
      </c>
      <c r="K44" s="156">
        <f t="shared" si="3"/>
        <v>2.8</v>
      </c>
      <c r="L44" s="209">
        <f t="shared" si="4"/>
        <v>1.4000000000000001</v>
      </c>
      <c r="M44" s="156">
        <f t="shared" si="5"/>
        <v>2.02</v>
      </c>
      <c r="N44" s="218">
        <v>150</v>
      </c>
    </row>
    <row r="45" spans="1:14" x14ac:dyDescent="0.25">
      <c r="A45" s="211" t="s">
        <v>241</v>
      </c>
      <c r="B45" s="213">
        <v>20</v>
      </c>
      <c r="C45" s="183" t="s">
        <v>220</v>
      </c>
      <c r="D45" s="184">
        <v>45293</v>
      </c>
      <c r="F45" s="183">
        <f t="shared" si="0"/>
        <v>4.2200000000000006</v>
      </c>
      <c r="G45" s="193">
        <f t="shared" si="1"/>
        <v>633.00000000000011</v>
      </c>
      <c r="H45" s="210">
        <v>9</v>
      </c>
      <c r="I45" s="235">
        <v>7</v>
      </c>
      <c r="J45" s="209">
        <f t="shared" si="2"/>
        <v>0.46666666666666667</v>
      </c>
      <c r="K45" s="156">
        <f t="shared" si="3"/>
        <v>2.8</v>
      </c>
      <c r="L45" s="209">
        <f t="shared" si="4"/>
        <v>1.4000000000000001</v>
      </c>
      <c r="M45" s="156">
        <f t="shared" si="5"/>
        <v>2.02</v>
      </c>
      <c r="N45" s="218">
        <v>150</v>
      </c>
    </row>
    <row r="46" spans="1:14" x14ac:dyDescent="0.25">
      <c r="A46" s="211" t="s">
        <v>242</v>
      </c>
      <c r="B46" s="213">
        <v>21</v>
      </c>
      <c r="C46" s="183" t="s">
        <v>220</v>
      </c>
      <c r="D46" s="184">
        <v>45295</v>
      </c>
      <c r="F46" s="183">
        <f t="shared" si="0"/>
        <v>4.2200000000000006</v>
      </c>
      <c r="G46" s="193">
        <f t="shared" si="1"/>
        <v>633.00000000000011</v>
      </c>
      <c r="H46" s="210">
        <v>9</v>
      </c>
      <c r="I46" s="235">
        <v>7</v>
      </c>
      <c r="J46" s="209">
        <f t="shared" si="2"/>
        <v>0.46666666666666667</v>
      </c>
      <c r="K46" s="156">
        <f t="shared" si="3"/>
        <v>2.8</v>
      </c>
      <c r="L46" s="209">
        <f t="shared" si="4"/>
        <v>1.4000000000000001</v>
      </c>
      <c r="M46" s="156">
        <f t="shared" si="5"/>
        <v>2.02</v>
      </c>
      <c r="N46" s="218">
        <v>150</v>
      </c>
    </row>
    <row r="47" spans="1:14" x14ac:dyDescent="0.25">
      <c r="A47" s="211" t="s">
        <v>215</v>
      </c>
      <c r="B47" s="213">
        <v>4</v>
      </c>
      <c r="C47" s="183" t="s">
        <v>219</v>
      </c>
      <c r="D47" s="184">
        <v>45261</v>
      </c>
      <c r="F47" s="183">
        <f t="shared" si="0"/>
        <v>4.2200000000000006</v>
      </c>
      <c r="G47" s="193">
        <f t="shared" si="1"/>
        <v>633.00000000000011</v>
      </c>
      <c r="H47" s="210">
        <v>9</v>
      </c>
      <c r="I47" s="235">
        <v>7</v>
      </c>
      <c r="J47" s="209">
        <f t="shared" si="2"/>
        <v>0.46666666666666667</v>
      </c>
      <c r="K47" s="156">
        <f t="shared" si="3"/>
        <v>2.8</v>
      </c>
      <c r="L47" s="209">
        <f t="shared" si="4"/>
        <v>1.4000000000000001</v>
      </c>
      <c r="M47" s="156">
        <f t="shared" si="5"/>
        <v>2.02</v>
      </c>
      <c r="N47" s="218">
        <v>150</v>
      </c>
    </row>
    <row r="48" spans="1:14" x14ac:dyDescent="0.25">
      <c r="A48" s="211" t="s">
        <v>226</v>
      </c>
      <c r="B48" s="213">
        <v>5</v>
      </c>
      <c r="C48" s="183" t="s">
        <v>219</v>
      </c>
      <c r="D48" s="184">
        <v>45263</v>
      </c>
      <c r="F48" s="183">
        <f t="shared" si="0"/>
        <v>4.2200000000000006</v>
      </c>
      <c r="G48" s="193">
        <f t="shared" si="1"/>
        <v>633.00000000000011</v>
      </c>
      <c r="H48" s="210">
        <v>9</v>
      </c>
      <c r="I48" s="235">
        <v>7</v>
      </c>
      <c r="J48" s="209">
        <f t="shared" si="2"/>
        <v>0.46666666666666667</v>
      </c>
      <c r="K48" s="156">
        <f t="shared" si="3"/>
        <v>2.8</v>
      </c>
      <c r="L48" s="209">
        <f t="shared" si="4"/>
        <v>1.4000000000000001</v>
      </c>
      <c r="M48" s="156">
        <f t="shared" si="5"/>
        <v>2.02</v>
      </c>
      <c r="N48" s="218">
        <v>150</v>
      </c>
    </row>
    <row r="49" spans="1:14" x14ac:dyDescent="0.25">
      <c r="A49" s="211" t="s">
        <v>227</v>
      </c>
      <c r="B49" s="213">
        <v>6</v>
      </c>
      <c r="C49" s="183" t="s">
        <v>219</v>
      </c>
      <c r="D49" s="184">
        <v>45265</v>
      </c>
      <c r="F49" s="183">
        <f t="shared" si="0"/>
        <v>4.2200000000000006</v>
      </c>
      <c r="G49" s="193">
        <f t="shared" si="1"/>
        <v>633.00000000000011</v>
      </c>
      <c r="H49" s="210">
        <v>9</v>
      </c>
      <c r="I49" s="235">
        <v>7</v>
      </c>
      <c r="J49" s="209">
        <f t="shared" si="2"/>
        <v>0.46666666666666667</v>
      </c>
      <c r="K49" s="156">
        <f t="shared" si="3"/>
        <v>2.8</v>
      </c>
      <c r="L49" s="209">
        <f t="shared" si="4"/>
        <v>1.4000000000000001</v>
      </c>
      <c r="M49" s="156">
        <f t="shared" si="5"/>
        <v>2.02</v>
      </c>
      <c r="N49" s="218">
        <v>150</v>
      </c>
    </row>
    <row r="50" spans="1:14" x14ac:dyDescent="0.25">
      <c r="A50" s="211" t="s">
        <v>228</v>
      </c>
      <c r="B50" s="213">
        <v>7</v>
      </c>
      <c r="C50" s="183" t="s">
        <v>87</v>
      </c>
      <c r="D50" s="184">
        <v>45267</v>
      </c>
      <c r="F50" s="183">
        <f t="shared" si="0"/>
        <v>19.2</v>
      </c>
      <c r="G50" s="193">
        <f t="shared" si="1"/>
        <v>2880</v>
      </c>
      <c r="H50" s="210">
        <v>8</v>
      </c>
      <c r="I50" s="235">
        <v>15</v>
      </c>
      <c r="J50" s="209">
        <f t="shared" si="2"/>
        <v>1</v>
      </c>
      <c r="K50" s="156">
        <f t="shared" si="3"/>
        <v>6</v>
      </c>
      <c r="L50" s="209">
        <f t="shared" si="4"/>
        <v>3</v>
      </c>
      <c r="M50" s="156">
        <f t="shared" si="5"/>
        <v>3.2</v>
      </c>
      <c r="N50" s="218">
        <v>150</v>
      </c>
    </row>
    <row r="51" spans="1:14" x14ac:dyDescent="0.25">
      <c r="A51" s="211" t="s">
        <v>229</v>
      </c>
      <c r="B51" s="213">
        <v>8</v>
      </c>
      <c r="C51" s="183" t="s">
        <v>87</v>
      </c>
      <c r="D51" s="184">
        <v>45269</v>
      </c>
      <c r="F51" s="183">
        <f t="shared" si="0"/>
        <v>19.2</v>
      </c>
      <c r="G51" s="193">
        <f t="shared" si="1"/>
        <v>2880</v>
      </c>
      <c r="H51" s="210">
        <v>8</v>
      </c>
      <c r="I51" s="235">
        <v>15</v>
      </c>
      <c r="J51" s="209">
        <f t="shared" si="2"/>
        <v>1</v>
      </c>
      <c r="K51" s="156">
        <f t="shared" si="3"/>
        <v>6</v>
      </c>
      <c r="L51" s="209">
        <f t="shared" si="4"/>
        <v>3</v>
      </c>
      <c r="M51" s="156">
        <f t="shared" si="5"/>
        <v>3.2</v>
      </c>
      <c r="N51" s="218">
        <v>150</v>
      </c>
    </row>
    <row r="52" spans="1:14" x14ac:dyDescent="0.25">
      <c r="A52" s="211" t="s">
        <v>230</v>
      </c>
      <c r="B52" s="213">
        <v>9</v>
      </c>
      <c r="C52" s="183" t="s">
        <v>87</v>
      </c>
      <c r="D52" s="184">
        <v>45271</v>
      </c>
      <c r="F52" s="183">
        <f t="shared" si="0"/>
        <v>19.2</v>
      </c>
      <c r="G52" s="193">
        <f t="shared" si="1"/>
        <v>2880</v>
      </c>
      <c r="H52" s="210">
        <v>8</v>
      </c>
      <c r="I52" s="235">
        <v>15</v>
      </c>
      <c r="J52" s="209">
        <f t="shared" si="2"/>
        <v>1</v>
      </c>
      <c r="K52" s="156">
        <f t="shared" si="3"/>
        <v>6</v>
      </c>
      <c r="L52" s="209">
        <f t="shared" si="4"/>
        <v>3</v>
      </c>
      <c r="M52" s="156">
        <f t="shared" si="5"/>
        <v>3.2</v>
      </c>
      <c r="N52" s="218">
        <v>150</v>
      </c>
    </row>
    <row r="53" spans="1:14" x14ac:dyDescent="0.25">
      <c r="A53" s="211" t="s">
        <v>231</v>
      </c>
      <c r="B53" s="213">
        <v>10</v>
      </c>
      <c r="C53" s="183" t="s">
        <v>87</v>
      </c>
      <c r="D53" s="184">
        <v>45273</v>
      </c>
      <c r="F53" s="183">
        <f t="shared" si="0"/>
        <v>19.2</v>
      </c>
      <c r="G53" s="193">
        <f t="shared" si="1"/>
        <v>2880</v>
      </c>
      <c r="H53" s="210">
        <v>8</v>
      </c>
      <c r="I53" s="235">
        <v>15</v>
      </c>
      <c r="J53" s="209">
        <f t="shared" si="2"/>
        <v>1</v>
      </c>
      <c r="K53" s="156">
        <f t="shared" si="3"/>
        <v>6</v>
      </c>
      <c r="L53" s="209">
        <f t="shared" si="4"/>
        <v>3</v>
      </c>
      <c r="M53" s="156">
        <f t="shared" si="5"/>
        <v>3.2</v>
      </c>
      <c r="N53" s="218">
        <v>150</v>
      </c>
    </row>
    <row r="54" spans="1:14" x14ac:dyDescent="0.25">
      <c r="F54" s="183">
        <f t="shared" si="0"/>
        <v>0</v>
      </c>
      <c r="G54" s="193">
        <f t="shared" si="1"/>
        <v>0</v>
      </c>
      <c r="H54" s="210"/>
      <c r="J54" s="209">
        <f t="shared" si="2"/>
        <v>0</v>
      </c>
      <c r="K54" s="156">
        <f t="shared" si="3"/>
        <v>0</v>
      </c>
      <c r="L54" s="209">
        <f t="shared" si="4"/>
        <v>0</v>
      </c>
      <c r="M54" s="156">
        <f t="shared" si="5"/>
        <v>0</v>
      </c>
    </row>
    <row r="55" spans="1:14" x14ac:dyDescent="0.25">
      <c r="F55" s="183">
        <f t="shared" si="0"/>
        <v>0</v>
      </c>
      <c r="G55" s="193">
        <f t="shared" si="1"/>
        <v>0</v>
      </c>
      <c r="H55" s="210"/>
      <c r="J55" s="209">
        <f t="shared" si="2"/>
        <v>0</v>
      </c>
      <c r="K55" s="156">
        <f t="shared" si="3"/>
        <v>0</v>
      </c>
      <c r="L55" s="209">
        <f t="shared" si="4"/>
        <v>0</v>
      </c>
      <c r="M55" s="156">
        <f t="shared" si="5"/>
        <v>0</v>
      </c>
    </row>
    <row r="56" spans="1:14" x14ac:dyDescent="0.25">
      <c r="F56" s="183">
        <f t="shared" si="0"/>
        <v>0</v>
      </c>
      <c r="G56" s="193">
        <f t="shared" si="1"/>
        <v>0</v>
      </c>
      <c r="H56" s="210"/>
      <c r="J56" s="209">
        <f t="shared" si="2"/>
        <v>0</v>
      </c>
      <c r="K56" s="156">
        <f t="shared" si="3"/>
        <v>0</v>
      </c>
      <c r="L56" s="209">
        <f t="shared" si="4"/>
        <v>0</v>
      </c>
      <c r="M56" s="156">
        <f t="shared" si="5"/>
        <v>0</v>
      </c>
    </row>
    <row r="57" spans="1:14" x14ac:dyDescent="0.25">
      <c r="F57" s="183">
        <f t="shared" si="0"/>
        <v>0</v>
      </c>
      <c r="G57" s="193">
        <f t="shared" si="1"/>
        <v>0</v>
      </c>
      <c r="H57" s="210"/>
      <c r="J57" s="209">
        <f t="shared" si="2"/>
        <v>0</v>
      </c>
      <c r="K57" s="156">
        <f t="shared" si="3"/>
        <v>0</v>
      </c>
      <c r="L57" s="209">
        <f t="shared" si="4"/>
        <v>0</v>
      </c>
      <c r="M57" s="156">
        <f t="shared" si="5"/>
        <v>0</v>
      </c>
    </row>
    <row r="58" spans="1:14" x14ac:dyDescent="0.25">
      <c r="F58" s="183">
        <f t="shared" si="0"/>
        <v>0</v>
      </c>
      <c r="G58" s="193">
        <f t="shared" si="1"/>
        <v>0</v>
      </c>
      <c r="H58" s="210"/>
      <c r="J58" s="209">
        <f t="shared" si="2"/>
        <v>0</v>
      </c>
      <c r="K58" s="156">
        <f t="shared" si="3"/>
        <v>0</v>
      </c>
      <c r="L58" s="209">
        <f t="shared" si="4"/>
        <v>0</v>
      </c>
      <c r="M58" s="156">
        <f t="shared" si="5"/>
        <v>0</v>
      </c>
    </row>
    <row r="59" spans="1:14" x14ac:dyDescent="0.25">
      <c r="F59" s="183">
        <f t="shared" si="0"/>
        <v>0</v>
      </c>
      <c r="G59" s="193">
        <f t="shared" si="1"/>
        <v>0</v>
      </c>
      <c r="H59" s="210"/>
      <c r="J59" s="209">
        <f t="shared" si="2"/>
        <v>0</v>
      </c>
      <c r="K59" s="156">
        <f t="shared" si="3"/>
        <v>0</v>
      </c>
      <c r="L59" s="209">
        <f t="shared" si="4"/>
        <v>0</v>
      </c>
      <c r="M59" s="156">
        <f t="shared" si="5"/>
        <v>0</v>
      </c>
    </row>
    <row r="60" spans="1:14" x14ac:dyDescent="0.25">
      <c r="F60" s="183">
        <f t="shared" si="0"/>
        <v>0</v>
      </c>
      <c r="G60" s="193">
        <f t="shared" si="1"/>
        <v>0</v>
      </c>
      <c r="H60" s="210"/>
      <c r="J60" s="209">
        <f t="shared" si="2"/>
        <v>0</v>
      </c>
      <c r="K60" s="156">
        <f t="shared" si="3"/>
        <v>0</v>
      </c>
      <c r="L60" s="209">
        <f t="shared" si="4"/>
        <v>0</v>
      </c>
      <c r="M60" s="156">
        <f t="shared" si="5"/>
        <v>0</v>
      </c>
    </row>
    <row r="61" spans="1:14" x14ac:dyDescent="0.25">
      <c r="F61" s="183">
        <f t="shared" si="0"/>
        <v>0</v>
      </c>
      <c r="G61" s="193">
        <f t="shared" si="1"/>
        <v>0</v>
      </c>
      <c r="H61" s="210"/>
      <c r="J61" s="209">
        <f t="shared" si="2"/>
        <v>0</v>
      </c>
      <c r="K61" s="156">
        <f t="shared" si="3"/>
        <v>0</v>
      </c>
      <c r="L61" s="209">
        <f t="shared" si="4"/>
        <v>0</v>
      </c>
      <c r="M61" s="156">
        <f t="shared" si="5"/>
        <v>0</v>
      </c>
    </row>
    <row r="62" spans="1:14" x14ac:dyDescent="0.25">
      <c r="F62" s="183">
        <f t="shared" si="0"/>
        <v>0</v>
      </c>
      <c r="G62" s="193">
        <f t="shared" si="1"/>
        <v>0</v>
      </c>
      <c r="H62" s="210"/>
      <c r="J62" s="209">
        <f t="shared" si="2"/>
        <v>0</v>
      </c>
      <c r="K62" s="156">
        <f t="shared" si="3"/>
        <v>0</v>
      </c>
      <c r="L62" s="209">
        <f t="shared" si="4"/>
        <v>0</v>
      </c>
      <c r="M62" s="156">
        <f t="shared" si="5"/>
        <v>0</v>
      </c>
    </row>
    <row r="63" spans="1:14" x14ac:dyDescent="0.25">
      <c r="F63" s="183">
        <f t="shared" si="0"/>
        <v>0</v>
      </c>
      <c r="G63" s="193">
        <f t="shared" si="1"/>
        <v>0</v>
      </c>
      <c r="H63" s="210"/>
      <c r="J63" s="209">
        <f t="shared" si="2"/>
        <v>0</v>
      </c>
      <c r="K63" s="156">
        <f t="shared" si="3"/>
        <v>0</v>
      </c>
      <c r="L63" s="209">
        <f t="shared" si="4"/>
        <v>0</v>
      </c>
      <c r="M63" s="156">
        <f t="shared" si="5"/>
        <v>0</v>
      </c>
    </row>
    <row r="64" spans="1:14" x14ac:dyDescent="0.25">
      <c r="F64" s="183">
        <f t="shared" si="0"/>
        <v>0</v>
      </c>
      <c r="G64" s="193">
        <f t="shared" si="1"/>
        <v>0</v>
      </c>
      <c r="H64" s="210"/>
      <c r="J64" s="209">
        <f t="shared" si="2"/>
        <v>0</v>
      </c>
      <c r="K64" s="156">
        <f t="shared" si="3"/>
        <v>0</v>
      </c>
      <c r="L64" s="209">
        <f t="shared" si="4"/>
        <v>0</v>
      </c>
      <c r="M64" s="156">
        <f t="shared" si="5"/>
        <v>0</v>
      </c>
    </row>
    <row r="65" spans="6:13" x14ac:dyDescent="0.25">
      <c r="F65" s="183">
        <f t="shared" si="0"/>
        <v>0</v>
      </c>
      <c r="G65" s="193">
        <f t="shared" si="1"/>
        <v>0</v>
      </c>
      <c r="H65" s="210"/>
      <c r="J65" s="209">
        <f t="shared" si="2"/>
        <v>0</v>
      </c>
      <c r="K65" s="156">
        <f t="shared" si="3"/>
        <v>0</v>
      </c>
      <c r="L65" s="209">
        <f t="shared" si="4"/>
        <v>0</v>
      </c>
      <c r="M65" s="156">
        <f t="shared" si="5"/>
        <v>0</v>
      </c>
    </row>
    <row r="66" spans="6:13" x14ac:dyDescent="0.25">
      <c r="F66" s="183">
        <f t="shared" si="0"/>
        <v>0</v>
      </c>
      <c r="G66" s="193">
        <f t="shared" si="1"/>
        <v>0</v>
      </c>
      <c r="H66" s="210"/>
      <c r="J66" s="209">
        <f t="shared" si="2"/>
        <v>0</v>
      </c>
      <c r="K66" s="156">
        <f t="shared" si="3"/>
        <v>0</v>
      </c>
      <c r="L66" s="209">
        <f t="shared" si="4"/>
        <v>0</v>
      </c>
      <c r="M66" s="156">
        <f t="shared" si="5"/>
        <v>0</v>
      </c>
    </row>
    <row r="67" spans="6:13" x14ac:dyDescent="0.25">
      <c r="F67" s="183">
        <f t="shared" si="0"/>
        <v>0</v>
      </c>
      <c r="G67" s="193">
        <f t="shared" si="1"/>
        <v>0</v>
      </c>
      <c r="H67" s="210"/>
      <c r="J67" s="209">
        <f t="shared" si="2"/>
        <v>0</v>
      </c>
      <c r="K67" s="156">
        <f t="shared" si="3"/>
        <v>0</v>
      </c>
      <c r="L67" s="209">
        <f t="shared" si="4"/>
        <v>0</v>
      </c>
      <c r="M67" s="156">
        <f t="shared" si="5"/>
        <v>0</v>
      </c>
    </row>
    <row r="68" spans="6:13" x14ac:dyDescent="0.25">
      <c r="F68" s="183">
        <f t="shared" si="0"/>
        <v>0</v>
      </c>
      <c r="G68" s="193">
        <f t="shared" si="1"/>
        <v>0</v>
      </c>
      <c r="H68" s="210"/>
      <c r="J68" s="209">
        <f t="shared" si="2"/>
        <v>0</v>
      </c>
      <c r="K68" s="156">
        <f t="shared" si="3"/>
        <v>0</v>
      </c>
      <c r="L68" s="209">
        <f t="shared" si="4"/>
        <v>0</v>
      </c>
      <c r="M68" s="156">
        <f t="shared" si="5"/>
        <v>0</v>
      </c>
    </row>
    <row r="69" spans="6:13" x14ac:dyDescent="0.25">
      <c r="F69" s="183">
        <f t="shared" si="0"/>
        <v>0</v>
      </c>
      <c r="G69" s="193">
        <f t="shared" si="1"/>
        <v>0</v>
      </c>
      <c r="H69" s="210"/>
      <c r="J69" s="209">
        <f t="shared" si="2"/>
        <v>0</v>
      </c>
      <c r="K69" s="156">
        <f t="shared" si="3"/>
        <v>0</v>
      </c>
      <c r="L69" s="209">
        <f t="shared" si="4"/>
        <v>0</v>
      </c>
      <c r="M69" s="156">
        <f t="shared" si="5"/>
        <v>0</v>
      </c>
    </row>
    <row r="70" spans="6:13" x14ac:dyDescent="0.25">
      <c r="F70" s="183">
        <f t="shared" si="0"/>
        <v>0</v>
      </c>
      <c r="G70" s="193">
        <f t="shared" si="1"/>
        <v>0</v>
      </c>
      <c r="H70" s="210"/>
      <c r="J70" s="209">
        <f t="shared" si="2"/>
        <v>0</v>
      </c>
      <c r="K70" s="156">
        <f t="shared" si="3"/>
        <v>0</v>
      </c>
      <c r="L70" s="209">
        <f t="shared" si="4"/>
        <v>0</v>
      </c>
      <c r="M70" s="156">
        <f t="shared" si="5"/>
        <v>0</v>
      </c>
    </row>
    <row r="71" spans="6:13" x14ac:dyDescent="0.25">
      <c r="F71" s="183">
        <f t="shared" si="0"/>
        <v>0</v>
      </c>
      <c r="G71" s="193">
        <f t="shared" si="1"/>
        <v>0</v>
      </c>
      <c r="H71" s="210"/>
      <c r="J71" s="209">
        <f t="shared" si="2"/>
        <v>0</v>
      </c>
      <c r="K71" s="156">
        <f t="shared" si="3"/>
        <v>0</v>
      </c>
      <c r="L71" s="209">
        <f t="shared" si="4"/>
        <v>0</v>
      </c>
      <c r="M71" s="156">
        <f t="shared" si="5"/>
        <v>0</v>
      </c>
    </row>
    <row r="72" spans="6:13" x14ac:dyDescent="0.25">
      <c r="F72" s="183">
        <f t="shared" si="0"/>
        <v>0</v>
      </c>
      <c r="G72" s="193">
        <f t="shared" si="1"/>
        <v>0</v>
      </c>
      <c r="H72" s="210"/>
      <c r="J72" s="209">
        <f t="shared" si="2"/>
        <v>0</v>
      </c>
      <c r="K72" s="156">
        <f t="shared" si="3"/>
        <v>0</v>
      </c>
      <c r="L72" s="209">
        <f t="shared" si="4"/>
        <v>0</v>
      </c>
      <c r="M72" s="156">
        <f t="shared" si="5"/>
        <v>0</v>
      </c>
    </row>
    <row r="73" spans="6:13" x14ac:dyDescent="0.25">
      <c r="F73" s="183">
        <f t="shared" si="0"/>
        <v>0</v>
      </c>
      <c r="G73" s="193">
        <f t="shared" si="1"/>
        <v>0</v>
      </c>
      <c r="H73" s="210"/>
      <c r="J73" s="209">
        <f t="shared" si="2"/>
        <v>0</v>
      </c>
      <c r="K73" s="156">
        <f t="shared" si="3"/>
        <v>0</v>
      </c>
      <c r="L73" s="209">
        <f t="shared" si="4"/>
        <v>0</v>
      </c>
      <c r="M73" s="156">
        <f t="shared" si="5"/>
        <v>0</v>
      </c>
    </row>
    <row r="74" spans="6:13" x14ac:dyDescent="0.25">
      <c r="F74" s="183">
        <f t="shared" ref="F74:F137" si="6">-H74+I74+K74+L74+M74</f>
        <v>0</v>
      </c>
      <c r="G74" s="193">
        <f t="shared" ref="G74:G137" si="7">F74*N74</f>
        <v>0</v>
      </c>
      <c r="H74" s="210"/>
      <c r="J74" s="209">
        <f t="shared" ref="J74:J137" si="8">I74/15</f>
        <v>0</v>
      </c>
      <c r="K74" s="156">
        <f t="shared" ref="K74:K137" si="9">J74*6</f>
        <v>0</v>
      </c>
      <c r="L74" s="209">
        <f t="shared" ref="L74:L137" si="10">I74*20%</f>
        <v>0</v>
      </c>
      <c r="M74" s="156">
        <f t="shared" ref="M74:M137" si="11">(H74+I74+K74+L74)*10%</f>
        <v>0</v>
      </c>
    </row>
    <row r="75" spans="6:13" x14ac:dyDescent="0.25">
      <c r="F75" s="183">
        <f t="shared" si="6"/>
        <v>0</v>
      </c>
      <c r="G75" s="193">
        <f t="shared" si="7"/>
        <v>0</v>
      </c>
      <c r="H75" s="210"/>
      <c r="J75" s="209">
        <f t="shared" si="8"/>
        <v>0</v>
      </c>
      <c r="K75" s="156">
        <f t="shared" si="9"/>
        <v>0</v>
      </c>
      <c r="L75" s="209">
        <f t="shared" si="10"/>
        <v>0</v>
      </c>
      <c r="M75" s="156">
        <f t="shared" si="11"/>
        <v>0</v>
      </c>
    </row>
    <row r="76" spans="6:13" x14ac:dyDescent="0.25">
      <c r="F76" s="183">
        <f t="shared" si="6"/>
        <v>0</v>
      </c>
      <c r="G76" s="193">
        <f t="shared" si="7"/>
        <v>0</v>
      </c>
      <c r="H76" s="210"/>
      <c r="J76" s="209">
        <f t="shared" si="8"/>
        <v>0</v>
      </c>
      <c r="K76" s="156">
        <f t="shared" si="9"/>
        <v>0</v>
      </c>
      <c r="L76" s="209">
        <f t="shared" si="10"/>
        <v>0</v>
      </c>
      <c r="M76" s="156">
        <f t="shared" si="11"/>
        <v>0</v>
      </c>
    </row>
    <row r="77" spans="6:13" x14ac:dyDescent="0.25">
      <c r="F77" s="183">
        <f t="shared" si="6"/>
        <v>0</v>
      </c>
      <c r="G77" s="193">
        <f t="shared" si="7"/>
        <v>0</v>
      </c>
      <c r="H77" s="210"/>
      <c r="J77" s="209">
        <f t="shared" si="8"/>
        <v>0</v>
      </c>
      <c r="K77" s="156">
        <f t="shared" si="9"/>
        <v>0</v>
      </c>
      <c r="L77" s="209">
        <f t="shared" si="10"/>
        <v>0</v>
      </c>
      <c r="M77" s="156">
        <f t="shared" si="11"/>
        <v>0</v>
      </c>
    </row>
    <row r="78" spans="6:13" x14ac:dyDescent="0.25">
      <c r="F78" s="183">
        <f t="shared" si="6"/>
        <v>0</v>
      </c>
      <c r="G78" s="193">
        <f t="shared" si="7"/>
        <v>0</v>
      </c>
      <c r="H78" s="210"/>
      <c r="J78" s="209">
        <f t="shared" si="8"/>
        <v>0</v>
      </c>
      <c r="K78" s="156">
        <f t="shared" si="9"/>
        <v>0</v>
      </c>
      <c r="L78" s="209">
        <f t="shared" si="10"/>
        <v>0</v>
      </c>
      <c r="M78" s="156">
        <f t="shared" si="11"/>
        <v>0</v>
      </c>
    </row>
    <row r="79" spans="6:13" x14ac:dyDescent="0.25">
      <c r="F79" s="183">
        <f t="shared" si="6"/>
        <v>0</v>
      </c>
      <c r="G79" s="193">
        <f t="shared" si="7"/>
        <v>0</v>
      </c>
      <c r="H79" s="210"/>
      <c r="J79" s="209">
        <f t="shared" si="8"/>
        <v>0</v>
      </c>
      <c r="K79" s="156">
        <f t="shared" si="9"/>
        <v>0</v>
      </c>
      <c r="L79" s="209">
        <f t="shared" si="10"/>
        <v>0</v>
      </c>
      <c r="M79" s="156">
        <f t="shared" si="11"/>
        <v>0</v>
      </c>
    </row>
    <row r="80" spans="6:13" x14ac:dyDescent="0.25">
      <c r="F80" s="183">
        <f t="shared" si="6"/>
        <v>0</v>
      </c>
      <c r="G80" s="193">
        <f t="shared" si="7"/>
        <v>0</v>
      </c>
      <c r="H80" s="210"/>
      <c r="J80" s="209">
        <f t="shared" si="8"/>
        <v>0</v>
      </c>
      <c r="K80" s="156">
        <f t="shared" si="9"/>
        <v>0</v>
      </c>
      <c r="L80" s="209">
        <f t="shared" si="10"/>
        <v>0</v>
      </c>
      <c r="M80" s="156">
        <f t="shared" si="11"/>
        <v>0</v>
      </c>
    </row>
    <row r="81" spans="6:13" x14ac:dyDescent="0.25">
      <c r="F81" s="183">
        <f t="shared" si="6"/>
        <v>0</v>
      </c>
      <c r="G81" s="193">
        <f t="shared" si="7"/>
        <v>0</v>
      </c>
      <c r="H81" s="210"/>
      <c r="J81" s="209">
        <f t="shared" si="8"/>
        <v>0</v>
      </c>
      <c r="K81" s="156">
        <f t="shared" si="9"/>
        <v>0</v>
      </c>
      <c r="L81" s="209">
        <f t="shared" si="10"/>
        <v>0</v>
      </c>
      <c r="M81" s="156">
        <f t="shared" si="11"/>
        <v>0</v>
      </c>
    </row>
    <row r="82" spans="6:13" x14ac:dyDescent="0.25">
      <c r="F82" s="183">
        <f t="shared" si="6"/>
        <v>0</v>
      </c>
      <c r="G82" s="193">
        <f t="shared" si="7"/>
        <v>0</v>
      </c>
      <c r="H82" s="210"/>
      <c r="J82" s="209">
        <f t="shared" si="8"/>
        <v>0</v>
      </c>
      <c r="K82" s="156">
        <f t="shared" si="9"/>
        <v>0</v>
      </c>
      <c r="L82" s="209">
        <f t="shared" si="10"/>
        <v>0</v>
      </c>
      <c r="M82" s="156">
        <f t="shared" si="11"/>
        <v>0</v>
      </c>
    </row>
    <row r="83" spans="6:13" x14ac:dyDescent="0.25">
      <c r="F83" s="183">
        <f t="shared" si="6"/>
        <v>0</v>
      </c>
      <c r="G83" s="193">
        <f t="shared" si="7"/>
        <v>0</v>
      </c>
      <c r="H83" s="210"/>
      <c r="J83" s="209">
        <f t="shared" si="8"/>
        <v>0</v>
      </c>
      <c r="K83" s="156">
        <f t="shared" si="9"/>
        <v>0</v>
      </c>
      <c r="L83" s="209">
        <f t="shared" si="10"/>
        <v>0</v>
      </c>
      <c r="M83" s="156">
        <f t="shared" si="11"/>
        <v>0</v>
      </c>
    </row>
    <row r="84" spans="6:13" x14ac:dyDescent="0.25">
      <c r="F84" s="183">
        <f t="shared" si="6"/>
        <v>0</v>
      </c>
      <c r="G84" s="193">
        <f t="shared" si="7"/>
        <v>0</v>
      </c>
      <c r="H84" s="210"/>
      <c r="J84" s="209">
        <f t="shared" si="8"/>
        <v>0</v>
      </c>
      <c r="K84" s="156">
        <f t="shared" si="9"/>
        <v>0</v>
      </c>
      <c r="L84" s="209">
        <f t="shared" si="10"/>
        <v>0</v>
      </c>
      <c r="M84" s="156">
        <f t="shared" si="11"/>
        <v>0</v>
      </c>
    </row>
    <row r="85" spans="6:13" x14ac:dyDescent="0.25">
      <c r="F85" s="183">
        <f t="shared" si="6"/>
        <v>0</v>
      </c>
      <c r="G85" s="193">
        <f t="shared" si="7"/>
        <v>0</v>
      </c>
      <c r="H85" s="210"/>
      <c r="J85" s="209">
        <f t="shared" si="8"/>
        <v>0</v>
      </c>
      <c r="K85" s="156">
        <f t="shared" si="9"/>
        <v>0</v>
      </c>
      <c r="L85" s="209">
        <f t="shared" si="10"/>
        <v>0</v>
      </c>
      <c r="M85" s="156">
        <f t="shared" si="11"/>
        <v>0</v>
      </c>
    </row>
    <row r="86" spans="6:13" x14ac:dyDescent="0.25">
      <c r="F86" s="183">
        <f t="shared" si="6"/>
        <v>0</v>
      </c>
      <c r="G86" s="193">
        <f t="shared" si="7"/>
        <v>0</v>
      </c>
      <c r="H86" s="210"/>
      <c r="J86" s="209">
        <f t="shared" si="8"/>
        <v>0</v>
      </c>
      <c r="K86" s="156">
        <f t="shared" si="9"/>
        <v>0</v>
      </c>
      <c r="L86" s="209">
        <f t="shared" si="10"/>
        <v>0</v>
      </c>
      <c r="M86" s="156">
        <f t="shared" si="11"/>
        <v>0</v>
      </c>
    </row>
    <row r="87" spans="6:13" x14ac:dyDescent="0.25">
      <c r="F87" s="183">
        <f t="shared" si="6"/>
        <v>0</v>
      </c>
      <c r="G87" s="193">
        <f t="shared" si="7"/>
        <v>0</v>
      </c>
      <c r="H87" s="210"/>
      <c r="J87" s="209">
        <f t="shared" si="8"/>
        <v>0</v>
      </c>
      <c r="K87" s="156">
        <f t="shared" si="9"/>
        <v>0</v>
      </c>
      <c r="L87" s="209">
        <f t="shared" si="10"/>
        <v>0</v>
      </c>
      <c r="M87" s="156">
        <f t="shared" si="11"/>
        <v>0</v>
      </c>
    </row>
    <row r="88" spans="6:13" x14ac:dyDescent="0.25">
      <c r="F88" s="183">
        <f t="shared" si="6"/>
        <v>0</v>
      </c>
      <c r="G88" s="193">
        <f t="shared" si="7"/>
        <v>0</v>
      </c>
      <c r="H88" s="210"/>
      <c r="J88" s="209">
        <f t="shared" si="8"/>
        <v>0</v>
      </c>
      <c r="K88" s="156">
        <f t="shared" si="9"/>
        <v>0</v>
      </c>
      <c r="L88" s="209">
        <f t="shared" si="10"/>
        <v>0</v>
      </c>
      <c r="M88" s="156">
        <f t="shared" si="11"/>
        <v>0</v>
      </c>
    </row>
    <row r="89" spans="6:13" x14ac:dyDescent="0.25">
      <c r="F89" s="183">
        <f t="shared" si="6"/>
        <v>0</v>
      </c>
      <c r="G89" s="193">
        <f t="shared" si="7"/>
        <v>0</v>
      </c>
      <c r="H89" s="210"/>
      <c r="J89" s="209">
        <f t="shared" si="8"/>
        <v>0</v>
      </c>
      <c r="K89" s="156">
        <f t="shared" si="9"/>
        <v>0</v>
      </c>
      <c r="L89" s="209">
        <f t="shared" si="10"/>
        <v>0</v>
      </c>
      <c r="M89" s="156">
        <f t="shared" si="11"/>
        <v>0</v>
      </c>
    </row>
    <row r="90" spans="6:13" x14ac:dyDescent="0.25">
      <c r="F90" s="183">
        <f t="shared" si="6"/>
        <v>0</v>
      </c>
      <c r="G90" s="193">
        <f t="shared" si="7"/>
        <v>0</v>
      </c>
      <c r="H90" s="210"/>
      <c r="J90" s="209">
        <f t="shared" si="8"/>
        <v>0</v>
      </c>
      <c r="K90" s="156">
        <f t="shared" si="9"/>
        <v>0</v>
      </c>
      <c r="L90" s="209">
        <f t="shared" si="10"/>
        <v>0</v>
      </c>
      <c r="M90" s="156">
        <f t="shared" si="11"/>
        <v>0</v>
      </c>
    </row>
    <row r="91" spans="6:13" x14ac:dyDescent="0.25">
      <c r="F91" s="183">
        <f t="shared" si="6"/>
        <v>0</v>
      </c>
      <c r="G91" s="193">
        <f t="shared" si="7"/>
        <v>0</v>
      </c>
      <c r="H91" s="210"/>
      <c r="J91" s="209">
        <f t="shared" si="8"/>
        <v>0</v>
      </c>
      <c r="K91" s="156">
        <f t="shared" si="9"/>
        <v>0</v>
      </c>
      <c r="L91" s="209">
        <f t="shared" si="10"/>
        <v>0</v>
      </c>
      <c r="M91" s="156">
        <f t="shared" si="11"/>
        <v>0</v>
      </c>
    </row>
    <row r="92" spans="6:13" x14ac:dyDescent="0.25">
      <c r="F92" s="183">
        <f t="shared" si="6"/>
        <v>0</v>
      </c>
      <c r="G92" s="193">
        <f t="shared" si="7"/>
        <v>0</v>
      </c>
      <c r="H92" s="210"/>
      <c r="J92" s="209">
        <f t="shared" si="8"/>
        <v>0</v>
      </c>
      <c r="K92" s="156">
        <f t="shared" si="9"/>
        <v>0</v>
      </c>
      <c r="L92" s="209">
        <f t="shared" si="10"/>
        <v>0</v>
      </c>
      <c r="M92" s="156">
        <f t="shared" si="11"/>
        <v>0</v>
      </c>
    </row>
    <row r="93" spans="6:13" x14ac:dyDescent="0.25">
      <c r="F93" s="183">
        <f t="shared" si="6"/>
        <v>0</v>
      </c>
      <c r="G93" s="193">
        <f t="shared" si="7"/>
        <v>0</v>
      </c>
      <c r="H93" s="210"/>
      <c r="J93" s="209">
        <f t="shared" si="8"/>
        <v>0</v>
      </c>
      <c r="K93" s="156">
        <f t="shared" si="9"/>
        <v>0</v>
      </c>
      <c r="L93" s="209">
        <f t="shared" si="10"/>
        <v>0</v>
      </c>
      <c r="M93" s="156">
        <f t="shared" si="11"/>
        <v>0</v>
      </c>
    </row>
    <row r="94" spans="6:13" x14ac:dyDescent="0.25">
      <c r="F94" s="183">
        <f t="shared" si="6"/>
        <v>0</v>
      </c>
      <c r="G94" s="193">
        <f t="shared" si="7"/>
        <v>0</v>
      </c>
      <c r="H94" s="210"/>
      <c r="J94" s="209">
        <f t="shared" si="8"/>
        <v>0</v>
      </c>
      <c r="K94" s="156">
        <f t="shared" si="9"/>
        <v>0</v>
      </c>
      <c r="L94" s="209">
        <f t="shared" si="10"/>
        <v>0</v>
      </c>
      <c r="M94" s="156">
        <f t="shared" si="11"/>
        <v>0</v>
      </c>
    </row>
    <row r="95" spans="6:13" x14ac:dyDescent="0.25">
      <c r="F95" s="183">
        <f t="shared" si="6"/>
        <v>0</v>
      </c>
      <c r="G95" s="193">
        <f t="shared" si="7"/>
        <v>0</v>
      </c>
      <c r="H95" s="210"/>
      <c r="J95" s="209">
        <f t="shared" si="8"/>
        <v>0</v>
      </c>
      <c r="K95" s="156">
        <f t="shared" si="9"/>
        <v>0</v>
      </c>
      <c r="L95" s="209">
        <f t="shared" si="10"/>
        <v>0</v>
      </c>
      <c r="M95" s="156">
        <f t="shared" si="11"/>
        <v>0</v>
      </c>
    </row>
    <row r="96" spans="6:13" x14ac:dyDescent="0.25">
      <c r="F96" s="183">
        <f t="shared" si="6"/>
        <v>0</v>
      </c>
      <c r="G96" s="193">
        <f t="shared" si="7"/>
        <v>0</v>
      </c>
      <c r="H96" s="210"/>
      <c r="J96" s="209">
        <f t="shared" si="8"/>
        <v>0</v>
      </c>
      <c r="K96" s="156">
        <f t="shared" si="9"/>
        <v>0</v>
      </c>
      <c r="L96" s="209">
        <f t="shared" si="10"/>
        <v>0</v>
      </c>
      <c r="M96" s="156">
        <f t="shared" si="11"/>
        <v>0</v>
      </c>
    </row>
    <row r="97" spans="6:13" x14ac:dyDescent="0.25">
      <c r="F97" s="183">
        <f t="shared" si="6"/>
        <v>0</v>
      </c>
      <c r="G97" s="193">
        <f t="shared" si="7"/>
        <v>0</v>
      </c>
      <c r="H97" s="210"/>
      <c r="J97" s="209">
        <f t="shared" si="8"/>
        <v>0</v>
      </c>
      <c r="K97" s="156">
        <f t="shared" si="9"/>
        <v>0</v>
      </c>
      <c r="L97" s="209">
        <f t="shared" si="10"/>
        <v>0</v>
      </c>
      <c r="M97" s="156">
        <f t="shared" si="11"/>
        <v>0</v>
      </c>
    </row>
    <row r="98" spans="6:13" x14ac:dyDescent="0.25">
      <c r="F98" s="183">
        <f t="shared" si="6"/>
        <v>0</v>
      </c>
      <c r="G98" s="193">
        <f t="shared" si="7"/>
        <v>0</v>
      </c>
      <c r="H98" s="210"/>
      <c r="J98" s="209">
        <f t="shared" si="8"/>
        <v>0</v>
      </c>
      <c r="K98" s="156">
        <f t="shared" si="9"/>
        <v>0</v>
      </c>
      <c r="L98" s="209">
        <f t="shared" si="10"/>
        <v>0</v>
      </c>
      <c r="M98" s="156">
        <f t="shared" si="11"/>
        <v>0</v>
      </c>
    </row>
    <row r="99" spans="6:13" x14ac:dyDescent="0.25">
      <c r="F99" s="183">
        <f t="shared" si="6"/>
        <v>0</v>
      </c>
      <c r="G99" s="193">
        <f t="shared" si="7"/>
        <v>0</v>
      </c>
      <c r="H99" s="210"/>
      <c r="J99" s="209">
        <f t="shared" si="8"/>
        <v>0</v>
      </c>
      <c r="K99" s="156">
        <f t="shared" si="9"/>
        <v>0</v>
      </c>
      <c r="L99" s="209">
        <f t="shared" si="10"/>
        <v>0</v>
      </c>
      <c r="M99" s="156">
        <f t="shared" si="11"/>
        <v>0</v>
      </c>
    </row>
    <row r="100" spans="6:13" x14ac:dyDescent="0.25">
      <c r="F100" s="183">
        <f t="shared" si="6"/>
        <v>0</v>
      </c>
      <c r="G100" s="193">
        <f t="shared" si="7"/>
        <v>0</v>
      </c>
      <c r="H100" s="210"/>
      <c r="J100" s="209">
        <f t="shared" si="8"/>
        <v>0</v>
      </c>
      <c r="K100" s="156">
        <f t="shared" si="9"/>
        <v>0</v>
      </c>
      <c r="L100" s="209">
        <f t="shared" si="10"/>
        <v>0</v>
      </c>
      <c r="M100" s="156">
        <f t="shared" si="11"/>
        <v>0</v>
      </c>
    </row>
    <row r="101" spans="6:13" x14ac:dyDescent="0.25">
      <c r="F101" s="183">
        <f t="shared" si="6"/>
        <v>0</v>
      </c>
      <c r="G101" s="193">
        <f t="shared" si="7"/>
        <v>0</v>
      </c>
      <c r="H101" s="210"/>
      <c r="J101" s="209">
        <f t="shared" si="8"/>
        <v>0</v>
      </c>
      <c r="K101" s="156">
        <f t="shared" si="9"/>
        <v>0</v>
      </c>
      <c r="L101" s="209">
        <f t="shared" si="10"/>
        <v>0</v>
      </c>
      <c r="M101" s="156">
        <f t="shared" si="11"/>
        <v>0</v>
      </c>
    </row>
    <row r="102" spans="6:13" x14ac:dyDescent="0.25">
      <c r="F102" s="183">
        <f t="shared" si="6"/>
        <v>0</v>
      </c>
      <c r="G102" s="193">
        <f t="shared" si="7"/>
        <v>0</v>
      </c>
      <c r="H102" s="210"/>
      <c r="J102" s="209">
        <f t="shared" si="8"/>
        <v>0</v>
      </c>
      <c r="K102" s="156">
        <f t="shared" si="9"/>
        <v>0</v>
      </c>
      <c r="L102" s="209">
        <f t="shared" si="10"/>
        <v>0</v>
      </c>
      <c r="M102" s="156">
        <f t="shared" si="11"/>
        <v>0</v>
      </c>
    </row>
    <row r="103" spans="6:13" x14ac:dyDescent="0.25">
      <c r="F103" s="183">
        <f t="shared" si="6"/>
        <v>0</v>
      </c>
      <c r="G103" s="193">
        <f t="shared" si="7"/>
        <v>0</v>
      </c>
      <c r="H103" s="210"/>
      <c r="J103" s="209">
        <f t="shared" si="8"/>
        <v>0</v>
      </c>
      <c r="K103" s="156">
        <f t="shared" si="9"/>
        <v>0</v>
      </c>
      <c r="L103" s="209">
        <f t="shared" si="10"/>
        <v>0</v>
      </c>
      <c r="M103" s="156">
        <f t="shared" si="11"/>
        <v>0</v>
      </c>
    </row>
    <row r="104" spans="6:13" x14ac:dyDescent="0.25">
      <c r="F104" s="183">
        <f t="shared" si="6"/>
        <v>0</v>
      </c>
      <c r="G104" s="193">
        <f t="shared" si="7"/>
        <v>0</v>
      </c>
      <c r="H104" s="210"/>
      <c r="J104" s="209">
        <f t="shared" si="8"/>
        <v>0</v>
      </c>
      <c r="K104" s="156">
        <f t="shared" si="9"/>
        <v>0</v>
      </c>
      <c r="L104" s="209">
        <f t="shared" si="10"/>
        <v>0</v>
      </c>
      <c r="M104" s="156">
        <f t="shared" si="11"/>
        <v>0</v>
      </c>
    </row>
    <row r="105" spans="6:13" x14ac:dyDescent="0.25">
      <c r="F105" s="183">
        <f t="shared" si="6"/>
        <v>0</v>
      </c>
      <c r="G105" s="193">
        <f t="shared" si="7"/>
        <v>0</v>
      </c>
      <c r="H105" s="210"/>
      <c r="J105" s="209">
        <f t="shared" si="8"/>
        <v>0</v>
      </c>
      <c r="K105" s="156">
        <f t="shared" si="9"/>
        <v>0</v>
      </c>
      <c r="L105" s="209">
        <f t="shared" si="10"/>
        <v>0</v>
      </c>
      <c r="M105" s="156">
        <f t="shared" si="11"/>
        <v>0</v>
      </c>
    </row>
    <row r="106" spans="6:13" x14ac:dyDescent="0.25">
      <c r="F106" s="183">
        <f t="shared" si="6"/>
        <v>0</v>
      </c>
      <c r="G106" s="193">
        <f t="shared" si="7"/>
        <v>0</v>
      </c>
      <c r="H106" s="210"/>
      <c r="J106" s="209">
        <f t="shared" si="8"/>
        <v>0</v>
      </c>
      <c r="K106" s="156">
        <f t="shared" si="9"/>
        <v>0</v>
      </c>
      <c r="L106" s="209">
        <f t="shared" si="10"/>
        <v>0</v>
      </c>
      <c r="M106" s="156">
        <f t="shared" si="11"/>
        <v>0</v>
      </c>
    </row>
    <row r="107" spans="6:13" x14ac:dyDescent="0.25">
      <c r="F107" s="183">
        <f t="shared" si="6"/>
        <v>0</v>
      </c>
      <c r="G107" s="193">
        <f t="shared" si="7"/>
        <v>0</v>
      </c>
      <c r="H107" s="210"/>
      <c r="J107" s="209">
        <f t="shared" si="8"/>
        <v>0</v>
      </c>
      <c r="K107" s="156">
        <f t="shared" si="9"/>
        <v>0</v>
      </c>
      <c r="L107" s="209">
        <f t="shared" si="10"/>
        <v>0</v>
      </c>
      <c r="M107" s="156">
        <f t="shared" si="11"/>
        <v>0</v>
      </c>
    </row>
    <row r="108" spans="6:13" x14ac:dyDescent="0.25">
      <c r="F108" s="183">
        <f t="shared" si="6"/>
        <v>0</v>
      </c>
      <c r="G108" s="193">
        <f t="shared" si="7"/>
        <v>0</v>
      </c>
      <c r="H108" s="210"/>
      <c r="J108" s="209">
        <f t="shared" si="8"/>
        <v>0</v>
      </c>
      <c r="K108" s="156">
        <f t="shared" si="9"/>
        <v>0</v>
      </c>
      <c r="L108" s="209">
        <f t="shared" si="10"/>
        <v>0</v>
      </c>
      <c r="M108" s="156">
        <f t="shared" si="11"/>
        <v>0</v>
      </c>
    </row>
    <row r="109" spans="6:13" x14ac:dyDescent="0.25">
      <c r="F109" s="183">
        <f t="shared" si="6"/>
        <v>0</v>
      </c>
      <c r="G109" s="193">
        <f t="shared" si="7"/>
        <v>0</v>
      </c>
      <c r="H109" s="210"/>
      <c r="J109" s="209">
        <f t="shared" si="8"/>
        <v>0</v>
      </c>
      <c r="K109" s="156">
        <f t="shared" si="9"/>
        <v>0</v>
      </c>
      <c r="L109" s="209">
        <f t="shared" si="10"/>
        <v>0</v>
      </c>
      <c r="M109" s="156">
        <f t="shared" si="11"/>
        <v>0</v>
      </c>
    </row>
    <row r="110" spans="6:13" x14ac:dyDescent="0.25">
      <c r="F110" s="183">
        <f t="shared" si="6"/>
        <v>0</v>
      </c>
      <c r="G110" s="193">
        <f t="shared" si="7"/>
        <v>0</v>
      </c>
      <c r="H110" s="210"/>
      <c r="J110" s="209">
        <f t="shared" si="8"/>
        <v>0</v>
      </c>
      <c r="K110" s="156">
        <f t="shared" si="9"/>
        <v>0</v>
      </c>
      <c r="L110" s="209">
        <f t="shared" si="10"/>
        <v>0</v>
      </c>
      <c r="M110" s="156">
        <f t="shared" si="11"/>
        <v>0</v>
      </c>
    </row>
    <row r="111" spans="6:13" x14ac:dyDescent="0.25">
      <c r="F111" s="183">
        <f t="shared" si="6"/>
        <v>0</v>
      </c>
      <c r="G111" s="193">
        <f t="shared" si="7"/>
        <v>0</v>
      </c>
      <c r="H111" s="210"/>
      <c r="J111" s="209">
        <f t="shared" si="8"/>
        <v>0</v>
      </c>
      <c r="K111" s="156">
        <f t="shared" si="9"/>
        <v>0</v>
      </c>
      <c r="L111" s="209">
        <f t="shared" si="10"/>
        <v>0</v>
      </c>
      <c r="M111" s="156">
        <f t="shared" si="11"/>
        <v>0</v>
      </c>
    </row>
    <row r="112" spans="6:13" x14ac:dyDescent="0.25">
      <c r="F112" s="183">
        <f t="shared" si="6"/>
        <v>0</v>
      </c>
      <c r="G112" s="193">
        <f t="shared" si="7"/>
        <v>0</v>
      </c>
      <c r="H112" s="210"/>
      <c r="J112" s="209">
        <f t="shared" si="8"/>
        <v>0</v>
      </c>
      <c r="K112" s="156">
        <f t="shared" si="9"/>
        <v>0</v>
      </c>
      <c r="L112" s="209">
        <f t="shared" si="10"/>
        <v>0</v>
      </c>
      <c r="M112" s="156">
        <f t="shared" si="11"/>
        <v>0</v>
      </c>
    </row>
    <row r="113" spans="6:13" x14ac:dyDescent="0.25">
      <c r="F113" s="183">
        <f t="shared" si="6"/>
        <v>0</v>
      </c>
      <c r="G113" s="193">
        <f t="shared" si="7"/>
        <v>0</v>
      </c>
      <c r="H113" s="210"/>
      <c r="J113" s="209">
        <f t="shared" si="8"/>
        <v>0</v>
      </c>
      <c r="K113" s="156">
        <f t="shared" si="9"/>
        <v>0</v>
      </c>
      <c r="L113" s="209">
        <f t="shared" si="10"/>
        <v>0</v>
      </c>
      <c r="M113" s="156">
        <f t="shared" si="11"/>
        <v>0</v>
      </c>
    </row>
    <row r="114" spans="6:13" x14ac:dyDescent="0.25">
      <c r="F114" s="183">
        <f t="shared" si="6"/>
        <v>0</v>
      </c>
      <c r="G114" s="193">
        <f t="shared" si="7"/>
        <v>0</v>
      </c>
      <c r="H114" s="210"/>
      <c r="J114" s="209">
        <f t="shared" si="8"/>
        <v>0</v>
      </c>
      <c r="K114" s="156">
        <f t="shared" si="9"/>
        <v>0</v>
      </c>
      <c r="L114" s="209">
        <f t="shared" si="10"/>
        <v>0</v>
      </c>
      <c r="M114" s="156">
        <f t="shared" si="11"/>
        <v>0</v>
      </c>
    </row>
    <row r="115" spans="6:13" x14ac:dyDescent="0.25">
      <c r="F115" s="183">
        <f t="shared" si="6"/>
        <v>0</v>
      </c>
      <c r="G115" s="193">
        <f t="shared" si="7"/>
        <v>0</v>
      </c>
      <c r="H115" s="210"/>
      <c r="J115" s="209">
        <f t="shared" si="8"/>
        <v>0</v>
      </c>
      <c r="K115" s="156">
        <f t="shared" si="9"/>
        <v>0</v>
      </c>
      <c r="L115" s="209">
        <f t="shared" si="10"/>
        <v>0</v>
      </c>
      <c r="M115" s="156">
        <f t="shared" si="11"/>
        <v>0</v>
      </c>
    </row>
    <row r="116" spans="6:13" x14ac:dyDescent="0.25">
      <c r="F116" s="183">
        <f t="shared" si="6"/>
        <v>0</v>
      </c>
      <c r="G116" s="193">
        <f t="shared" si="7"/>
        <v>0</v>
      </c>
      <c r="H116" s="210"/>
      <c r="J116" s="209">
        <f t="shared" si="8"/>
        <v>0</v>
      </c>
      <c r="K116" s="156">
        <f t="shared" si="9"/>
        <v>0</v>
      </c>
      <c r="L116" s="209">
        <f t="shared" si="10"/>
        <v>0</v>
      </c>
      <c r="M116" s="156">
        <f t="shared" si="11"/>
        <v>0</v>
      </c>
    </row>
    <row r="117" spans="6:13" x14ac:dyDescent="0.25">
      <c r="F117" s="183">
        <f t="shared" si="6"/>
        <v>0</v>
      </c>
      <c r="G117" s="193">
        <f t="shared" si="7"/>
        <v>0</v>
      </c>
      <c r="H117" s="210"/>
      <c r="J117" s="209">
        <f t="shared" si="8"/>
        <v>0</v>
      </c>
      <c r="K117" s="156">
        <f t="shared" si="9"/>
        <v>0</v>
      </c>
      <c r="L117" s="209">
        <f t="shared" si="10"/>
        <v>0</v>
      </c>
      <c r="M117" s="156">
        <f t="shared" si="11"/>
        <v>0</v>
      </c>
    </row>
    <row r="118" spans="6:13" x14ac:dyDescent="0.25">
      <c r="F118" s="183">
        <f t="shared" si="6"/>
        <v>0</v>
      </c>
      <c r="G118" s="193">
        <f t="shared" si="7"/>
        <v>0</v>
      </c>
      <c r="H118" s="210"/>
      <c r="J118" s="209">
        <f t="shared" si="8"/>
        <v>0</v>
      </c>
      <c r="K118" s="156">
        <f t="shared" si="9"/>
        <v>0</v>
      </c>
      <c r="L118" s="209">
        <f t="shared" si="10"/>
        <v>0</v>
      </c>
      <c r="M118" s="156">
        <f t="shared" si="11"/>
        <v>0</v>
      </c>
    </row>
    <row r="119" spans="6:13" x14ac:dyDescent="0.25">
      <c r="F119" s="183">
        <f t="shared" si="6"/>
        <v>0</v>
      </c>
      <c r="G119" s="193">
        <f t="shared" si="7"/>
        <v>0</v>
      </c>
      <c r="H119" s="210"/>
      <c r="J119" s="209">
        <f t="shared" si="8"/>
        <v>0</v>
      </c>
      <c r="K119" s="156">
        <f t="shared" si="9"/>
        <v>0</v>
      </c>
      <c r="L119" s="209">
        <f t="shared" si="10"/>
        <v>0</v>
      </c>
      <c r="M119" s="156">
        <f t="shared" si="11"/>
        <v>0</v>
      </c>
    </row>
    <row r="120" spans="6:13" x14ac:dyDescent="0.25">
      <c r="F120" s="183">
        <f t="shared" si="6"/>
        <v>0</v>
      </c>
      <c r="G120" s="193">
        <f t="shared" si="7"/>
        <v>0</v>
      </c>
      <c r="H120" s="210"/>
      <c r="J120" s="209">
        <f t="shared" si="8"/>
        <v>0</v>
      </c>
      <c r="K120" s="156">
        <f t="shared" si="9"/>
        <v>0</v>
      </c>
      <c r="L120" s="209">
        <f t="shared" si="10"/>
        <v>0</v>
      </c>
      <c r="M120" s="156">
        <f t="shared" si="11"/>
        <v>0</v>
      </c>
    </row>
    <row r="121" spans="6:13" x14ac:dyDescent="0.25">
      <c r="F121" s="183">
        <f t="shared" si="6"/>
        <v>0</v>
      </c>
      <c r="G121" s="193">
        <f t="shared" si="7"/>
        <v>0</v>
      </c>
      <c r="H121" s="210"/>
      <c r="J121" s="209">
        <f t="shared" si="8"/>
        <v>0</v>
      </c>
      <c r="K121" s="156">
        <f t="shared" si="9"/>
        <v>0</v>
      </c>
      <c r="L121" s="209">
        <f t="shared" si="10"/>
        <v>0</v>
      </c>
      <c r="M121" s="156">
        <f t="shared" si="11"/>
        <v>0</v>
      </c>
    </row>
    <row r="122" spans="6:13" x14ac:dyDescent="0.25">
      <c r="F122" s="183">
        <f t="shared" si="6"/>
        <v>0</v>
      </c>
      <c r="G122" s="193">
        <f t="shared" si="7"/>
        <v>0</v>
      </c>
      <c r="H122" s="210"/>
      <c r="J122" s="209">
        <f t="shared" si="8"/>
        <v>0</v>
      </c>
      <c r="K122" s="156">
        <f t="shared" si="9"/>
        <v>0</v>
      </c>
      <c r="L122" s="209">
        <f t="shared" si="10"/>
        <v>0</v>
      </c>
      <c r="M122" s="156">
        <f t="shared" si="11"/>
        <v>0</v>
      </c>
    </row>
    <row r="123" spans="6:13" x14ac:dyDescent="0.25">
      <c r="F123" s="183">
        <f t="shared" si="6"/>
        <v>0</v>
      </c>
      <c r="G123" s="193">
        <f t="shared" si="7"/>
        <v>0</v>
      </c>
      <c r="H123" s="210"/>
      <c r="J123" s="209">
        <f t="shared" si="8"/>
        <v>0</v>
      </c>
      <c r="K123" s="156">
        <f t="shared" si="9"/>
        <v>0</v>
      </c>
      <c r="L123" s="209">
        <f t="shared" si="10"/>
        <v>0</v>
      </c>
      <c r="M123" s="156">
        <f t="shared" si="11"/>
        <v>0</v>
      </c>
    </row>
    <row r="124" spans="6:13" x14ac:dyDescent="0.25">
      <c r="F124" s="183">
        <f t="shared" si="6"/>
        <v>0</v>
      </c>
      <c r="G124" s="193">
        <f t="shared" si="7"/>
        <v>0</v>
      </c>
      <c r="H124" s="210"/>
      <c r="J124" s="209">
        <f t="shared" si="8"/>
        <v>0</v>
      </c>
      <c r="K124" s="156">
        <f t="shared" si="9"/>
        <v>0</v>
      </c>
      <c r="L124" s="209">
        <f t="shared" si="10"/>
        <v>0</v>
      </c>
      <c r="M124" s="156">
        <f t="shared" si="11"/>
        <v>0</v>
      </c>
    </row>
    <row r="125" spans="6:13" x14ac:dyDescent="0.25">
      <c r="F125" s="183">
        <f t="shared" si="6"/>
        <v>0</v>
      </c>
      <c r="G125" s="193">
        <f t="shared" si="7"/>
        <v>0</v>
      </c>
      <c r="H125" s="210"/>
      <c r="J125" s="209">
        <f t="shared" si="8"/>
        <v>0</v>
      </c>
      <c r="K125" s="156">
        <f t="shared" si="9"/>
        <v>0</v>
      </c>
      <c r="L125" s="209">
        <f t="shared" si="10"/>
        <v>0</v>
      </c>
      <c r="M125" s="156">
        <f t="shared" si="11"/>
        <v>0</v>
      </c>
    </row>
    <row r="126" spans="6:13" x14ac:dyDescent="0.25">
      <c r="F126" s="183">
        <f t="shared" si="6"/>
        <v>0</v>
      </c>
      <c r="G126" s="193">
        <f t="shared" si="7"/>
        <v>0</v>
      </c>
      <c r="H126" s="210"/>
      <c r="J126" s="209">
        <f t="shared" si="8"/>
        <v>0</v>
      </c>
      <c r="K126" s="156">
        <f t="shared" si="9"/>
        <v>0</v>
      </c>
      <c r="L126" s="209">
        <f t="shared" si="10"/>
        <v>0</v>
      </c>
      <c r="M126" s="156">
        <f t="shared" si="11"/>
        <v>0</v>
      </c>
    </row>
    <row r="127" spans="6:13" x14ac:dyDescent="0.25">
      <c r="F127" s="183">
        <f t="shared" si="6"/>
        <v>0</v>
      </c>
      <c r="G127" s="193">
        <f t="shared" si="7"/>
        <v>0</v>
      </c>
      <c r="H127" s="210"/>
      <c r="J127" s="209">
        <f t="shared" si="8"/>
        <v>0</v>
      </c>
      <c r="K127" s="156">
        <f t="shared" si="9"/>
        <v>0</v>
      </c>
      <c r="L127" s="209">
        <f t="shared" si="10"/>
        <v>0</v>
      </c>
      <c r="M127" s="156">
        <f t="shared" si="11"/>
        <v>0</v>
      </c>
    </row>
    <row r="128" spans="6:13" x14ac:dyDescent="0.25">
      <c r="F128" s="183">
        <f t="shared" si="6"/>
        <v>0</v>
      </c>
      <c r="G128" s="193">
        <f t="shared" si="7"/>
        <v>0</v>
      </c>
      <c r="H128" s="210"/>
      <c r="J128" s="209">
        <f t="shared" si="8"/>
        <v>0</v>
      </c>
      <c r="K128" s="156">
        <f t="shared" si="9"/>
        <v>0</v>
      </c>
      <c r="L128" s="209">
        <f t="shared" si="10"/>
        <v>0</v>
      </c>
      <c r="M128" s="156">
        <f t="shared" si="11"/>
        <v>0</v>
      </c>
    </row>
    <row r="129" spans="6:13" x14ac:dyDescent="0.25">
      <c r="F129" s="183">
        <f t="shared" si="6"/>
        <v>0</v>
      </c>
      <c r="G129" s="193">
        <f t="shared" si="7"/>
        <v>0</v>
      </c>
      <c r="H129" s="210"/>
      <c r="J129" s="209">
        <f t="shared" si="8"/>
        <v>0</v>
      </c>
      <c r="K129" s="156">
        <f t="shared" si="9"/>
        <v>0</v>
      </c>
      <c r="L129" s="209">
        <f t="shared" si="10"/>
        <v>0</v>
      </c>
      <c r="M129" s="156">
        <f t="shared" si="11"/>
        <v>0</v>
      </c>
    </row>
    <row r="130" spans="6:13" x14ac:dyDescent="0.25">
      <c r="F130" s="183">
        <f t="shared" si="6"/>
        <v>0</v>
      </c>
      <c r="G130" s="193">
        <f t="shared" si="7"/>
        <v>0</v>
      </c>
      <c r="H130" s="210"/>
      <c r="J130" s="209">
        <f t="shared" si="8"/>
        <v>0</v>
      </c>
      <c r="K130" s="156">
        <f t="shared" si="9"/>
        <v>0</v>
      </c>
      <c r="L130" s="209">
        <f t="shared" si="10"/>
        <v>0</v>
      </c>
      <c r="M130" s="156">
        <f t="shared" si="11"/>
        <v>0</v>
      </c>
    </row>
    <row r="131" spans="6:13" x14ac:dyDescent="0.25">
      <c r="F131" s="183">
        <f t="shared" si="6"/>
        <v>0</v>
      </c>
      <c r="G131" s="193">
        <f t="shared" si="7"/>
        <v>0</v>
      </c>
      <c r="H131" s="210"/>
      <c r="J131" s="209">
        <f t="shared" si="8"/>
        <v>0</v>
      </c>
      <c r="K131" s="156">
        <f t="shared" si="9"/>
        <v>0</v>
      </c>
      <c r="L131" s="209">
        <f t="shared" si="10"/>
        <v>0</v>
      </c>
      <c r="M131" s="156">
        <f t="shared" si="11"/>
        <v>0</v>
      </c>
    </row>
    <row r="132" spans="6:13" x14ac:dyDescent="0.25">
      <c r="F132" s="183">
        <f t="shared" si="6"/>
        <v>0</v>
      </c>
      <c r="G132" s="193">
        <f t="shared" si="7"/>
        <v>0</v>
      </c>
      <c r="H132" s="210"/>
      <c r="J132" s="209">
        <f t="shared" si="8"/>
        <v>0</v>
      </c>
      <c r="K132" s="156">
        <f t="shared" si="9"/>
        <v>0</v>
      </c>
      <c r="L132" s="209">
        <f t="shared" si="10"/>
        <v>0</v>
      </c>
      <c r="M132" s="156">
        <f t="shared" si="11"/>
        <v>0</v>
      </c>
    </row>
    <row r="133" spans="6:13" x14ac:dyDescent="0.25">
      <c r="F133" s="183">
        <f t="shared" si="6"/>
        <v>0</v>
      </c>
      <c r="G133" s="193">
        <f t="shared" si="7"/>
        <v>0</v>
      </c>
      <c r="H133" s="210"/>
      <c r="J133" s="209">
        <f t="shared" si="8"/>
        <v>0</v>
      </c>
      <c r="K133" s="156">
        <f t="shared" si="9"/>
        <v>0</v>
      </c>
      <c r="L133" s="209">
        <f t="shared" si="10"/>
        <v>0</v>
      </c>
      <c r="M133" s="156">
        <f t="shared" si="11"/>
        <v>0</v>
      </c>
    </row>
    <row r="134" spans="6:13" x14ac:dyDescent="0.25">
      <c r="F134" s="183">
        <f t="shared" si="6"/>
        <v>0</v>
      </c>
      <c r="G134" s="193">
        <f t="shared" si="7"/>
        <v>0</v>
      </c>
      <c r="H134" s="210"/>
      <c r="J134" s="209">
        <f t="shared" si="8"/>
        <v>0</v>
      </c>
      <c r="K134" s="156">
        <f t="shared" si="9"/>
        <v>0</v>
      </c>
      <c r="L134" s="209">
        <f t="shared" si="10"/>
        <v>0</v>
      </c>
      <c r="M134" s="156">
        <f t="shared" si="11"/>
        <v>0</v>
      </c>
    </row>
    <row r="135" spans="6:13" x14ac:dyDescent="0.25">
      <c r="F135" s="183">
        <f t="shared" si="6"/>
        <v>0</v>
      </c>
      <c r="G135" s="193">
        <f t="shared" si="7"/>
        <v>0</v>
      </c>
      <c r="H135" s="210"/>
      <c r="J135" s="209">
        <f t="shared" si="8"/>
        <v>0</v>
      </c>
      <c r="K135" s="156">
        <f t="shared" si="9"/>
        <v>0</v>
      </c>
      <c r="L135" s="209">
        <f t="shared" si="10"/>
        <v>0</v>
      </c>
      <c r="M135" s="156">
        <f t="shared" si="11"/>
        <v>0</v>
      </c>
    </row>
    <row r="136" spans="6:13" x14ac:dyDescent="0.25">
      <c r="F136" s="183">
        <f t="shared" si="6"/>
        <v>0</v>
      </c>
      <c r="G136" s="193">
        <f t="shared" si="7"/>
        <v>0</v>
      </c>
      <c r="H136" s="210"/>
      <c r="J136" s="209">
        <f t="shared" si="8"/>
        <v>0</v>
      </c>
      <c r="K136" s="156">
        <f t="shared" si="9"/>
        <v>0</v>
      </c>
      <c r="L136" s="209">
        <f t="shared" si="10"/>
        <v>0</v>
      </c>
      <c r="M136" s="156">
        <f t="shared" si="11"/>
        <v>0</v>
      </c>
    </row>
    <row r="137" spans="6:13" x14ac:dyDescent="0.25">
      <c r="F137" s="183">
        <f t="shared" si="6"/>
        <v>0</v>
      </c>
      <c r="G137" s="193">
        <f t="shared" si="7"/>
        <v>0</v>
      </c>
      <c r="H137" s="210"/>
      <c r="J137" s="209">
        <f t="shared" si="8"/>
        <v>0</v>
      </c>
      <c r="K137" s="156">
        <f t="shared" si="9"/>
        <v>0</v>
      </c>
      <c r="L137" s="209">
        <f t="shared" si="10"/>
        <v>0</v>
      </c>
      <c r="M137" s="156">
        <f t="shared" si="11"/>
        <v>0</v>
      </c>
    </row>
    <row r="138" spans="6:13" x14ac:dyDescent="0.25">
      <c r="F138" s="183">
        <f t="shared" ref="F138:F201" si="12">-H138+I138+K138+L138+M138</f>
        <v>0</v>
      </c>
      <c r="G138" s="193">
        <f t="shared" ref="G138:G201" si="13">F138*N138</f>
        <v>0</v>
      </c>
      <c r="H138" s="210"/>
      <c r="J138" s="209">
        <f t="shared" ref="J138:J201" si="14">I138/15</f>
        <v>0</v>
      </c>
      <c r="K138" s="156">
        <f t="shared" ref="K138:K201" si="15">J138*6</f>
        <v>0</v>
      </c>
      <c r="L138" s="209">
        <f t="shared" ref="L138:L201" si="16">I138*20%</f>
        <v>0</v>
      </c>
      <c r="M138" s="156">
        <f t="shared" ref="M138:M201" si="17">(H138+I138+K138+L138)*10%</f>
        <v>0</v>
      </c>
    </row>
    <row r="139" spans="6:13" x14ac:dyDescent="0.25">
      <c r="F139" s="183">
        <f t="shared" si="12"/>
        <v>0</v>
      </c>
      <c r="G139" s="193">
        <f t="shared" si="13"/>
        <v>0</v>
      </c>
      <c r="H139" s="210"/>
      <c r="J139" s="209">
        <f t="shared" si="14"/>
        <v>0</v>
      </c>
      <c r="K139" s="156">
        <f t="shared" si="15"/>
        <v>0</v>
      </c>
      <c r="L139" s="209">
        <f t="shared" si="16"/>
        <v>0</v>
      </c>
      <c r="M139" s="156">
        <f t="shared" si="17"/>
        <v>0</v>
      </c>
    </row>
    <row r="140" spans="6:13" x14ac:dyDescent="0.25">
      <c r="F140" s="183">
        <f t="shared" si="12"/>
        <v>0</v>
      </c>
      <c r="G140" s="193">
        <f t="shared" si="13"/>
        <v>0</v>
      </c>
      <c r="H140" s="210"/>
      <c r="J140" s="209">
        <f t="shared" si="14"/>
        <v>0</v>
      </c>
      <c r="K140" s="156">
        <f t="shared" si="15"/>
        <v>0</v>
      </c>
      <c r="L140" s="209">
        <f t="shared" si="16"/>
        <v>0</v>
      </c>
      <c r="M140" s="156">
        <f t="shared" si="17"/>
        <v>0</v>
      </c>
    </row>
    <row r="141" spans="6:13" x14ac:dyDescent="0.25">
      <c r="F141" s="183">
        <f t="shared" si="12"/>
        <v>0</v>
      </c>
      <c r="G141" s="193">
        <f t="shared" si="13"/>
        <v>0</v>
      </c>
      <c r="H141" s="210"/>
      <c r="J141" s="209">
        <f t="shared" si="14"/>
        <v>0</v>
      </c>
      <c r="K141" s="156">
        <f t="shared" si="15"/>
        <v>0</v>
      </c>
      <c r="L141" s="209">
        <f t="shared" si="16"/>
        <v>0</v>
      </c>
      <c r="M141" s="156">
        <f t="shared" si="17"/>
        <v>0</v>
      </c>
    </row>
    <row r="142" spans="6:13" x14ac:dyDescent="0.25">
      <c r="F142" s="183">
        <f t="shared" si="12"/>
        <v>0</v>
      </c>
      <c r="G142" s="193">
        <f t="shared" si="13"/>
        <v>0</v>
      </c>
      <c r="H142" s="210"/>
      <c r="J142" s="209">
        <f t="shared" si="14"/>
        <v>0</v>
      </c>
      <c r="K142" s="156">
        <f t="shared" si="15"/>
        <v>0</v>
      </c>
      <c r="L142" s="209">
        <f t="shared" si="16"/>
        <v>0</v>
      </c>
      <c r="M142" s="156">
        <f t="shared" si="17"/>
        <v>0</v>
      </c>
    </row>
    <row r="143" spans="6:13" x14ac:dyDescent="0.25">
      <c r="F143" s="183">
        <f t="shared" si="12"/>
        <v>0</v>
      </c>
      <c r="G143" s="193">
        <f t="shared" si="13"/>
        <v>0</v>
      </c>
      <c r="H143" s="210"/>
      <c r="J143" s="209">
        <f t="shared" si="14"/>
        <v>0</v>
      </c>
      <c r="K143" s="156">
        <f t="shared" si="15"/>
        <v>0</v>
      </c>
      <c r="L143" s="209">
        <f t="shared" si="16"/>
        <v>0</v>
      </c>
      <c r="M143" s="156">
        <f t="shared" si="17"/>
        <v>0</v>
      </c>
    </row>
    <row r="144" spans="6:13" x14ac:dyDescent="0.25">
      <c r="F144" s="183">
        <f t="shared" si="12"/>
        <v>0</v>
      </c>
      <c r="G144" s="193">
        <f t="shared" si="13"/>
        <v>0</v>
      </c>
      <c r="H144" s="210"/>
      <c r="J144" s="209">
        <f t="shared" si="14"/>
        <v>0</v>
      </c>
      <c r="K144" s="156">
        <f t="shared" si="15"/>
        <v>0</v>
      </c>
      <c r="L144" s="209">
        <f t="shared" si="16"/>
        <v>0</v>
      </c>
      <c r="M144" s="156">
        <f t="shared" si="17"/>
        <v>0</v>
      </c>
    </row>
    <row r="145" spans="6:13" x14ac:dyDescent="0.25">
      <c r="F145" s="183">
        <f t="shared" si="12"/>
        <v>0</v>
      </c>
      <c r="G145" s="193">
        <f t="shared" si="13"/>
        <v>0</v>
      </c>
      <c r="H145" s="210"/>
      <c r="J145" s="209">
        <f t="shared" si="14"/>
        <v>0</v>
      </c>
      <c r="K145" s="156">
        <f t="shared" si="15"/>
        <v>0</v>
      </c>
      <c r="L145" s="209">
        <f t="shared" si="16"/>
        <v>0</v>
      </c>
      <c r="M145" s="156">
        <f t="shared" si="17"/>
        <v>0</v>
      </c>
    </row>
    <row r="146" spans="6:13" x14ac:dyDescent="0.25">
      <c r="F146" s="183">
        <f t="shared" si="12"/>
        <v>0</v>
      </c>
      <c r="G146" s="193">
        <f t="shared" si="13"/>
        <v>0</v>
      </c>
      <c r="H146" s="210"/>
      <c r="J146" s="209">
        <f t="shared" si="14"/>
        <v>0</v>
      </c>
      <c r="K146" s="156">
        <f t="shared" si="15"/>
        <v>0</v>
      </c>
      <c r="L146" s="209">
        <f t="shared" si="16"/>
        <v>0</v>
      </c>
      <c r="M146" s="156">
        <f t="shared" si="17"/>
        <v>0</v>
      </c>
    </row>
    <row r="147" spans="6:13" x14ac:dyDescent="0.25">
      <c r="F147" s="183">
        <f t="shared" si="12"/>
        <v>0</v>
      </c>
      <c r="G147" s="193">
        <f t="shared" si="13"/>
        <v>0</v>
      </c>
      <c r="H147" s="210"/>
      <c r="J147" s="209">
        <f t="shared" si="14"/>
        <v>0</v>
      </c>
      <c r="K147" s="156">
        <f t="shared" si="15"/>
        <v>0</v>
      </c>
      <c r="L147" s="209">
        <f t="shared" si="16"/>
        <v>0</v>
      </c>
      <c r="M147" s="156">
        <f t="shared" si="17"/>
        <v>0</v>
      </c>
    </row>
    <row r="148" spans="6:13" x14ac:dyDescent="0.25">
      <c r="F148" s="183">
        <f t="shared" si="12"/>
        <v>0</v>
      </c>
      <c r="G148" s="193">
        <f t="shared" si="13"/>
        <v>0</v>
      </c>
      <c r="H148" s="210"/>
      <c r="J148" s="209">
        <f t="shared" si="14"/>
        <v>0</v>
      </c>
      <c r="K148" s="156">
        <f t="shared" si="15"/>
        <v>0</v>
      </c>
      <c r="L148" s="209">
        <f t="shared" si="16"/>
        <v>0</v>
      </c>
      <c r="M148" s="156">
        <f t="shared" si="17"/>
        <v>0</v>
      </c>
    </row>
    <row r="149" spans="6:13" x14ac:dyDescent="0.25">
      <c r="F149" s="183">
        <f t="shared" si="12"/>
        <v>0</v>
      </c>
      <c r="G149" s="193">
        <f t="shared" si="13"/>
        <v>0</v>
      </c>
      <c r="H149" s="210"/>
      <c r="J149" s="209">
        <f t="shared" si="14"/>
        <v>0</v>
      </c>
      <c r="K149" s="156">
        <f t="shared" si="15"/>
        <v>0</v>
      </c>
      <c r="L149" s="209">
        <f t="shared" si="16"/>
        <v>0</v>
      </c>
      <c r="M149" s="156">
        <f t="shared" si="17"/>
        <v>0</v>
      </c>
    </row>
    <row r="150" spans="6:13" x14ac:dyDescent="0.25">
      <c r="F150" s="183">
        <f t="shared" si="12"/>
        <v>0</v>
      </c>
      <c r="G150" s="193">
        <f t="shared" si="13"/>
        <v>0</v>
      </c>
      <c r="H150" s="210"/>
      <c r="J150" s="209">
        <f t="shared" si="14"/>
        <v>0</v>
      </c>
      <c r="K150" s="156">
        <f t="shared" si="15"/>
        <v>0</v>
      </c>
      <c r="L150" s="209">
        <f t="shared" si="16"/>
        <v>0</v>
      </c>
      <c r="M150" s="156">
        <f t="shared" si="17"/>
        <v>0</v>
      </c>
    </row>
    <row r="151" spans="6:13" x14ac:dyDescent="0.25">
      <c r="F151" s="183">
        <f t="shared" si="12"/>
        <v>0</v>
      </c>
      <c r="G151" s="193">
        <f t="shared" si="13"/>
        <v>0</v>
      </c>
      <c r="H151" s="210"/>
      <c r="J151" s="209">
        <f t="shared" si="14"/>
        <v>0</v>
      </c>
      <c r="K151" s="156">
        <f t="shared" si="15"/>
        <v>0</v>
      </c>
      <c r="L151" s="209">
        <f t="shared" si="16"/>
        <v>0</v>
      </c>
      <c r="M151" s="156">
        <f t="shared" si="17"/>
        <v>0</v>
      </c>
    </row>
    <row r="152" spans="6:13" x14ac:dyDescent="0.25">
      <c r="F152" s="183">
        <f t="shared" si="12"/>
        <v>0</v>
      </c>
      <c r="G152" s="193">
        <f t="shared" si="13"/>
        <v>0</v>
      </c>
      <c r="H152" s="210"/>
      <c r="J152" s="209">
        <f t="shared" si="14"/>
        <v>0</v>
      </c>
      <c r="K152" s="156">
        <f t="shared" si="15"/>
        <v>0</v>
      </c>
      <c r="L152" s="209">
        <f t="shared" si="16"/>
        <v>0</v>
      </c>
      <c r="M152" s="156">
        <f t="shared" si="17"/>
        <v>0</v>
      </c>
    </row>
    <row r="153" spans="6:13" x14ac:dyDescent="0.25">
      <c r="F153" s="183">
        <f t="shared" si="12"/>
        <v>0</v>
      </c>
      <c r="G153" s="193">
        <f t="shared" si="13"/>
        <v>0</v>
      </c>
      <c r="H153" s="210"/>
      <c r="J153" s="209">
        <f t="shared" si="14"/>
        <v>0</v>
      </c>
      <c r="K153" s="156">
        <f t="shared" si="15"/>
        <v>0</v>
      </c>
      <c r="L153" s="209">
        <f t="shared" si="16"/>
        <v>0</v>
      </c>
      <c r="M153" s="156">
        <f t="shared" si="17"/>
        <v>0</v>
      </c>
    </row>
    <row r="154" spans="6:13" x14ac:dyDescent="0.25">
      <c r="F154" s="183">
        <f t="shared" si="12"/>
        <v>0</v>
      </c>
      <c r="G154" s="193">
        <f t="shared" si="13"/>
        <v>0</v>
      </c>
      <c r="H154" s="210"/>
      <c r="J154" s="209">
        <f t="shared" si="14"/>
        <v>0</v>
      </c>
      <c r="K154" s="156">
        <f t="shared" si="15"/>
        <v>0</v>
      </c>
      <c r="L154" s="209">
        <f t="shared" si="16"/>
        <v>0</v>
      </c>
      <c r="M154" s="156">
        <f t="shared" si="17"/>
        <v>0</v>
      </c>
    </row>
    <row r="155" spans="6:13" x14ac:dyDescent="0.25">
      <c r="F155" s="183">
        <f t="shared" si="12"/>
        <v>0</v>
      </c>
      <c r="G155" s="193">
        <f t="shared" si="13"/>
        <v>0</v>
      </c>
      <c r="H155" s="210"/>
      <c r="J155" s="209">
        <f t="shared" si="14"/>
        <v>0</v>
      </c>
      <c r="K155" s="156">
        <f t="shared" si="15"/>
        <v>0</v>
      </c>
      <c r="L155" s="209">
        <f t="shared" si="16"/>
        <v>0</v>
      </c>
      <c r="M155" s="156">
        <f t="shared" si="17"/>
        <v>0</v>
      </c>
    </row>
    <row r="156" spans="6:13" x14ac:dyDescent="0.25">
      <c r="F156" s="183">
        <f t="shared" si="12"/>
        <v>0</v>
      </c>
      <c r="G156" s="193">
        <f t="shared" si="13"/>
        <v>0</v>
      </c>
      <c r="H156" s="210"/>
      <c r="J156" s="209">
        <f t="shared" si="14"/>
        <v>0</v>
      </c>
      <c r="K156" s="156">
        <f t="shared" si="15"/>
        <v>0</v>
      </c>
      <c r="L156" s="209">
        <f t="shared" si="16"/>
        <v>0</v>
      </c>
      <c r="M156" s="156">
        <f t="shared" si="17"/>
        <v>0</v>
      </c>
    </row>
    <row r="157" spans="6:13" x14ac:dyDescent="0.25">
      <c r="F157" s="183">
        <f t="shared" si="12"/>
        <v>0</v>
      </c>
      <c r="G157" s="193">
        <f t="shared" si="13"/>
        <v>0</v>
      </c>
      <c r="H157" s="210"/>
      <c r="J157" s="209">
        <f t="shared" si="14"/>
        <v>0</v>
      </c>
      <c r="K157" s="156">
        <f t="shared" si="15"/>
        <v>0</v>
      </c>
      <c r="L157" s="209">
        <f t="shared" si="16"/>
        <v>0</v>
      </c>
      <c r="M157" s="156">
        <f t="shared" si="17"/>
        <v>0</v>
      </c>
    </row>
    <row r="158" spans="6:13" x14ac:dyDescent="0.25">
      <c r="F158" s="183">
        <f t="shared" si="12"/>
        <v>0</v>
      </c>
      <c r="G158" s="193">
        <f t="shared" si="13"/>
        <v>0</v>
      </c>
      <c r="H158" s="210"/>
      <c r="J158" s="209">
        <f t="shared" si="14"/>
        <v>0</v>
      </c>
      <c r="K158" s="156">
        <f t="shared" si="15"/>
        <v>0</v>
      </c>
      <c r="L158" s="209">
        <f t="shared" si="16"/>
        <v>0</v>
      </c>
      <c r="M158" s="156">
        <f t="shared" si="17"/>
        <v>0</v>
      </c>
    </row>
    <row r="159" spans="6:13" x14ac:dyDescent="0.25">
      <c r="F159" s="183">
        <f t="shared" si="12"/>
        <v>0</v>
      </c>
      <c r="G159" s="193">
        <f t="shared" si="13"/>
        <v>0</v>
      </c>
      <c r="H159" s="210"/>
      <c r="J159" s="209">
        <f t="shared" si="14"/>
        <v>0</v>
      </c>
      <c r="K159" s="156">
        <f t="shared" si="15"/>
        <v>0</v>
      </c>
      <c r="L159" s="209">
        <f t="shared" si="16"/>
        <v>0</v>
      </c>
      <c r="M159" s="156">
        <f t="shared" si="17"/>
        <v>0</v>
      </c>
    </row>
    <row r="160" spans="6:13" x14ac:dyDescent="0.25">
      <c r="F160" s="183">
        <f t="shared" si="12"/>
        <v>0</v>
      </c>
      <c r="G160" s="193">
        <f t="shared" si="13"/>
        <v>0</v>
      </c>
      <c r="H160" s="210"/>
      <c r="J160" s="209">
        <f t="shared" si="14"/>
        <v>0</v>
      </c>
      <c r="K160" s="156">
        <f t="shared" si="15"/>
        <v>0</v>
      </c>
      <c r="L160" s="209">
        <f t="shared" si="16"/>
        <v>0</v>
      </c>
      <c r="M160" s="156">
        <f t="shared" si="17"/>
        <v>0</v>
      </c>
    </row>
    <row r="161" spans="6:13" x14ac:dyDescent="0.25">
      <c r="F161" s="183">
        <f t="shared" si="12"/>
        <v>0</v>
      </c>
      <c r="G161" s="193">
        <f t="shared" si="13"/>
        <v>0</v>
      </c>
      <c r="H161" s="210"/>
      <c r="J161" s="209">
        <f t="shared" si="14"/>
        <v>0</v>
      </c>
      <c r="K161" s="156">
        <f t="shared" si="15"/>
        <v>0</v>
      </c>
      <c r="L161" s="209">
        <f t="shared" si="16"/>
        <v>0</v>
      </c>
      <c r="M161" s="156">
        <f t="shared" si="17"/>
        <v>0</v>
      </c>
    </row>
    <row r="162" spans="6:13" x14ac:dyDescent="0.25">
      <c r="F162" s="183">
        <f t="shared" si="12"/>
        <v>0</v>
      </c>
      <c r="G162" s="193">
        <f t="shared" si="13"/>
        <v>0</v>
      </c>
      <c r="H162" s="210"/>
      <c r="J162" s="209">
        <f t="shared" si="14"/>
        <v>0</v>
      </c>
      <c r="K162" s="156">
        <f t="shared" si="15"/>
        <v>0</v>
      </c>
      <c r="L162" s="209">
        <f t="shared" si="16"/>
        <v>0</v>
      </c>
      <c r="M162" s="156">
        <f t="shared" si="17"/>
        <v>0</v>
      </c>
    </row>
    <row r="163" spans="6:13" x14ac:dyDescent="0.25">
      <c r="F163" s="183">
        <f t="shared" si="12"/>
        <v>0</v>
      </c>
      <c r="G163" s="193">
        <f t="shared" si="13"/>
        <v>0</v>
      </c>
      <c r="H163" s="210"/>
      <c r="J163" s="209">
        <f t="shared" si="14"/>
        <v>0</v>
      </c>
      <c r="K163" s="156">
        <f t="shared" si="15"/>
        <v>0</v>
      </c>
      <c r="L163" s="209">
        <f t="shared" si="16"/>
        <v>0</v>
      </c>
      <c r="M163" s="156">
        <f t="shared" si="17"/>
        <v>0</v>
      </c>
    </row>
    <row r="164" spans="6:13" x14ac:dyDescent="0.25">
      <c r="F164" s="183">
        <f t="shared" si="12"/>
        <v>0</v>
      </c>
      <c r="G164" s="193">
        <f t="shared" si="13"/>
        <v>0</v>
      </c>
      <c r="H164" s="210"/>
      <c r="J164" s="209">
        <f t="shared" si="14"/>
        <v>0</v>
      </c>
      <c r="K164" s="156">
        <f t="shared" si="15"/>
        <v>0</v>
      </c>
      <c r="L164" s="209">
        <f t="shared" si="16"/>
        <v>0</v>
      </c>
      <c r="M164" s="156">
        <f t="shared" si="17"/>
        <v>0</v>
      </c>
    </row>
    <row r="165" spans="6:13" x14ac:dyDescent="0.25">
      <c r="F165" s="183">
        <f t="shared" si="12"/>
        <v>0</v>
      </c>
      <c r="G165" s="193">
        <f t="shared" si="13"/>
        <v>0</v>
      </c>
      <c r="H165" s="210"/>
      <c r="J165" s="209">
        <f t="shared" si="14"/>
        <v>0</v>
      </c>
      <c r="K165" s="156">
        <f t="shared" si="15"/>
        <v>0</v>
      </c>
      <c r="L165" s="209">
        <f t="shared" si="16"/>
        <v>0</v>
      </c>
      <c r="M165" s="156">
        <f t="shared" si="17"/>
        <v>0</v>
      </c>
    </row>
    <row r="166" spans="6:13" x14ac:dyDescent="0.25">
      <c r="F166" s="183">
        <f t="shared" si="12"/>
        <v>0</v>
      </c>
      <c r="G166" s="193">
        <f t="shared" si="13"/>
        <v>0</v>
      </c>
      <c r="H166" s="210"/>
      <c r="J166" s="209">
        <f t="shared" si="14"/>
        <v>0</v>
      </c>
      <c r="K166" s="156">
        <f t="shared" si="15"/>
        <v>0</v>
      </c>
      <c r="L166" s="209">
        <f t="shared" si="16"/>
        <v>0</v>
      </c>
      <c r="M166" s="156">
        <f t="shared" si="17"/>
        <v>0</v>
      </c>
    </row>
    <row r="167" spans="6:13" x14ac:dyDescent="0.25">
      <c r="F167" s="183">
        <f t="shared" si="12"/>
        <v>0</v>
      </c>
      <c r="G167" s="193">
        <f t="shared" si="13"/>
        <v>0</v>
      </c>
      <c r="H167" s="210"/>
      <c r="J167" s="209">
        <f t="shared" si="14"/>
        <v>0</v>
      </c>
      <c r="K167" s="156">
        <f t="shared" si="15"/>
        <v>0</v>
      </c>
      <c r="L167" s="209">
        <f t="shared" si="16"/>
        <v>0</v>
      </c>
      <c r="M167" s="156">
        <f t="shared" si="17"/>
        <v>0</v>
      </c>
    </row>
    <row r="168" spans="6:13" x14ac:dyDescent="0.25">
      <c r="F168" s="183">
        <f t="shared" si="12"/>
        <v>0</v>
      </c>
      <c r="G168" s="193">
        <f t="shared" si="13"/>
        <v>0</v>
      </c>
      <c r="H168" s="210"/>
      <c r="J168" s="209">
        <f t="shared" si="14"/>
        <v>0</v>
      </c>
      <c r="K168" s="156">
        <f t="shared" si="15"/>
        <v>0</v>
      </c>
      <c r="L168" s="209">
        <f t="shared" si="16"/>
        <v>0</v>
      </c>
      <c r="M168" s="156">
        <f t="shared" si="17"/>
        <v>0</v>
      </c>
    </row>
    <row r="169" spans="6:13" x14ac:dyDescent="0.25">
      <c r="F169" s="183">
        <f t="shared" si="12"/>
        <v>0</v>
      </c>
      <c r="G169" s="193">
        <f t="shared" si="13"/>
        <v>0</v>
      </c>
      <c r="H169" s="210"/>
      <c r="J169" s="209">
        <f t="shared" si="14"/>
        <v>0</v>
      </c>
      <c r="K169" s="156">
        <f t="shared" si="15"/>
        <v>0</v>
      </c>
      <c r="L169" s="209">
        <f t="shared" si="16"/>
        <v>0</v>
      </c>
      <c r="M169" s="156">
        <f t="shared" si="17"/>
        <v>0</v>
      </c>
    </row>
    <row r="170" spans="6:13" x14ac:dyDescent="0.25">
      <c r="F170" s="183">
        <f t="shared" si="12"/>
        <v>0</v>
      </c>
      <c r="G170" s="193">
        <f t="shared" si="13"/>
        <v>0</v>
      </c>
      <c r="H170" s="210"/>
      <c r="J170" s="209">
        <f t="shared" si="14"/>
        <v>0</v>
      </c>
      <c r="K170" s="156">
        <f t="shared" si="15"/>
        <v>0</v>
      </c>
      <c r="L170" s="209">
        <f t="shared" si="16"/>
        <v>0</v>
      </c>
      <c r="M170" s="156">
        <f t="shared" si="17"/>
        <v>0</v>
      </c>
    </row>
    <row r="171" spans="6:13" x14ac:dyDescent="0.25">
      <c r="F171" s="183">
        <f t="shared" si="12"/>
        <v>0</v>
      </c>
      <c r="G171" s="193">
        <f t="shared" si="13"/>
        <v>0</v>
      </c>
      <c r="H171" s="210"/>
      <c r="J171" s="209">
        <f t="shared" si="14"/>
        <v>0</v>
      </c>
      <c r="K171" s="156">
        <f t="shared" si="15"/>
        <v>0</v>
      </c>
      <c r="L171" s="209">
        <f t="shared" si="16"/>
        <v>0</v>
      </c>
      <c r="M171" s="156">
        <f t="shared" si="17"/>
        <v>0</v>
      </c>
    </row>
    <row r="172" spans="6:13" x14ac:dyDescent="0.25">
      <c r="F172" s="183">
        <f t="shared" si="12"/>
        <v>0</v>
      </c>
      <c r="G172" s="193">
        <f t="shared" si="13"/>
        <v>0</v>
      </c>
      <c r="H172" s="210"/>
      <c r="J172" s="209">
        <f t="shared" si="14"/>
        <v>0</v>
      </c>
      <c r="K172" s="156">
        <f t="shared" si="15"/>
        <v>0</v>
      </c>
      <c r="L172" s="209">
        <f t="shared" si="16"/>
        <v>0</v>
      </c>
      <c r="M172" s="156">
        <f t="shared" si="17"/>
        <v>0</v>
      </c>
    </row>
    <row r="173" spans="6:13" x14ac:dyDescent="0.25">
      <c r="F173" s="183">
        <f t="shared" si="12"/>
        <v>0</v>
      </c>
      <c r="G173" s="193">
        <f t="shared" si="13"/>
        <v>0</v>
      </c>
      <c r="H173" s="210"/>
      <c r="J173" s="209">
        <f t="shared" si="14"/>
        <v>0</v>
      </c>
      <c r="K173" s="156">
        <f t="shared" si="15"/>
        <v>0</v>
      </c>
      <c r="L173" s="209">
        <f t="shared" si="16"/>
        <v>0</v>
      </c>
      <c r="M173" s="156">
        <f t="shared" si="17"/>
        <v>0</v>
      </c>
    </row>
    <row r="174" spans="6:13" x14ac:dyDescent="0.25">
      <c r="F174" s="183">
        <f t="shared" si="12"/>
        <v>0</v>
      </c>
      <c r="G174" s="193">
        <f t="shared" si="13"/>
        <v>0</v>
      </c>
      <c r="H174" s="210"/>
      <c r="J174" s="209">
        <f t="shared" si="14"/>
        <v>0</v>
      </c>
      <c r="K174" s="156">
        <f t="shared" si="15"/>
        <v>0</v>
      </c>
      <c r="L174" s="209">
        <f t="shared" si="16"/>
        <v>0</v>
      </c>
      <c r="M174" s="156">
        <f t="shared" si="17"/>
        <v>0</v>
      </c>
    </row>
    <row r="175" spans="6:13" x14ac:dyDescent="0.25">
      <c r="F175" s="183">
        <f t="shared" si="12"/>
        <v>0</v>
      </c>
      <c r="G175" s="193">
        <f t="shared" si="13"/>
        <v>0</v>
      </c>
      <c r="H175" s="210"/>
      <c r="J175" s="209">
        <f t="shared" si="14"/>
        <v>0</v>
      </c>
      <c r="K175" s="156">
        <f t="shared" si="15"/>
        <v>0</v>
      </c>
      <c r="L175" s="209">
        <f t="shared" si="16"/>
        <v>0</v>
      </c>
      <c r="M175" s="156">
        <f t="shared" si="17"/>
        <v>0</v>
      </c>
    </row>
    <row r="176" spans="6:13" x14ac:dyDescent="0.25">
      <c r="F176" s="183">
        <f t="shared" si="12"/>
        <v>0</v>
      </c>
      <c r="G176" s="193">
        <f t="shared" si="13"/>
        <v>0</v>
      </c>
      <c r="H176" s="210"/>
      <c r="J176" s="209">
        <f t="shared" si="14"/>
        <v>0</v>
      </c>
      <c r="K176" s="156">
        <f t="shared" si="15"/>
        <v>0</v>
      </c>
      <c r="L176" s="209">
        <f t="shared" si="16"/>
        <v>0</v>
      </c>
      <c r="M176" s="156">
        <f t="shared" si="17"/>
        <v>0</v>
      </c>
    </row>
    <row r="177" spans="6:13" x14ac:dyDescent="0.25">
      <c r="F177" s="183">
        <f t="shared" si="12"/>
        <v>0</v>
      </c>
      <c r="G177" s="193">
        <f t="shared" si="13"/>
        <v>0</v>
      </c>
      <c r="H177" s="210"/>
      <c r="J177" s="209">
        <f t="shared" si="14"/>
        <v>0</v>
      </c>
      <c r="K177" s="156">
        <f t="shared" si="15"/>
        <v>0</v>
      </c>
      <c r="L177" s="209">
        <f t="shared" si="16"/>
        <v>0</v>
      </c>
      <c r="M177" s="156">
        <f t="shared" si="17"/>
        <v>0</v>
      </c>
    </row>
    <row r="178" spans="6:13" x14ac:dyDescent="0.25">
      <c r="F178" s="183">
        <f t="shared" si="12"/>
        <v>0</v>
      </c>
      <c r="G178" s="193">
        <f t="shared" si="13"/>
        <v>0</v>
      </c>
      <c r="H178" s="210"/>
      <c r="J178" s="209">
        <f t="shared" si="14"/>
        <v>0</v>
      </c>
      <c r="K178" s="156">
        <f t="shared" si="15"/>
        <v>0</v>
      </c>
      <c r="L178" s="209">
        <f t="shared" si="16"/>
        <v>0</v>
      </c>
      <c r="M178" s="156">
        <f t="shared" si="17"/>
        <v>0</v>
      </c>
    </row>
    <row r="179" spans="6:13" x14ac:dyDescent="0.25">
      <c r="F179" s="183">
        <f t="shared" si="12"/>
        <v>0</v>
      </c>
      <c r="G179" s="193">
        <f t="shared" si="13"/>
        <v>0</v>
      </c>
      <c r="H179" s="210"/>
      <c r="J179" s="209">
        <f t="shared" si="14"/>
        <v>0</v>
      </c>
      <c r="K179" s="156">
        <f t="shared" si="15"/>
        <v>0</v>
      </c>
      <c r="L179" s="209">
        <f t="shared" si="16"/>
        <v>0</v>
      </c>
      <c r="M179" s="156">
        <f t="shared" si="17"/>
        <v>0</v>
      </c>
    </row>
    <row r="180" spans="6:13" x14ac:dyDescent="0.25">
      <c r="F180" s="183">
        <f t="shared" si="12"/>
        <v>0</v>
      </c>
      <c r="G180" s="193">
        <f t="shared" si="13"/>
        <v>0</v>
      </c>
      <c r="H180" s="210"/>
      <c r="J180" s="209">
        <f t="shared" si="14"/>
        <v>0</v>
      </c>
      <c r="K180" s="156">
        <f t="shared" si="15"/>
        <v>0</v>
      </c>
      <c r="L180" s="209">
        <f t="shared" si="16"/>
        <v>0</v>
      </c>
      <c r="M180" s="156">
        <f t="shared" si="17"/>
        <v>0</v>
      </c>
    </row>
    <row r="181" spans="6:13" x14ac:dyDescent="0.25">
      <c r="F181" s="183">
        <f t="shared" si="12"/>
        <v>0</v>
      </c>
      <c r="G181" s="193">
        <f t="shared" si="13"/>
        <v>0</v>
      </c>
      <c r="H181" s="210"/>
      <c r="J181" s="209">
        <f t="shared" si="14"/>
        <v>0</v>
      </c>
      <c r="K181" s="156">
        <f t="shared" si="15"/>
        <v>0</v>
      </c>
      <c r="L181" s="209">
        <f t="shared" si="16"/>
        <v>0</v>
      </c>
      <c r="M181" s="156">
        <f t="shared" si="17"/>
        <v>0</v>
      </c>
    </row>
    <row r="182" spans="6:13" x14ac:dyDescent="0.25">
      <c r="F182" s="183">
        <f t="shared" si="12"/>
        <v>0</v>
      </c>
      <c r="G182" s="193">
        <f t="shared" si="13"/>
        <v>0</v>
      </c>
      <c r="H182" s="210"/>
      <c r="J182" s="209">
        <f t="shared" si="14"/>
        <v>0</v>
      </c>
      <c r="K182" s="156">
        <f t="shared" si="15"/>
        <v>0</v>
      </c>
      <c r="L182" s="209">
        <f t="shared" si="16"/>
        <v>0</v>
      </c>
      <c r="M182" s="156">
        <f t="shared" si="17"/>
        <v>0</v>
      </c>
    </row>
    <row r="183" spans="6:13" x14ac:dyDescent="0.25">
      <c r="F183" s="183">
        <f t="shared" si="12"/>
        <v>0</v>
      </c>
      <c r="G183" s="193">
        <f t="shared" si="13"/>
        <v>0</v>
      </c>
      <c r="H183" s="210"/>
      <c r="J183" s="209">
        <f t="shared" si="14"/>
        <v>0</v>
      </c>
      <c r="K183" s="156">
        <f t="shared" si="15"/>
        <v>0</v>
      </c>
      <c r="L183" s="209">
        <f t="shared" si="16"/>
        <v>0</v>
      </c>
      <c r="M183" s="156">
        <f t="shared" si="17"/>
        <v>0</v>
      </c>
    </row>
    <row r="184" spans="6:13" x14ac:dyDescent="0.25">
      <c r="F184" s="183">
        <f t="shared" si="12"/>
        <v>0</v>
      </c>
      <c r="G184" s="193">
        <f t="shared" si="13"/>
        <v>0</v>
      </c>
      <c r="H184" s="210"/>
      <c r="J184" s="209">
        <f t="shared" si="14"/>
        <v>0</v>
      </c>
      <c r="K184" s="156">
        <f t="shared" si="15"/>
        <v>0</v>
      </c>
      <c r="L184" s="209">
        <f t="shared" si="16"/>
        <v>0</v>
      </c>
      <c r="M184" s="156">
        <f t="shared" si="17"/>
        <v>0</v>
      </c>
    </row>
    <row r="185" spans="6:13" x14ac:dyDescent="0.25">
      <c r="F185" s="183">
        <f t="shared" si="12"/>
        <v>0</v>
      </c>
      <c r="G185" s="193">
        <f t="shared" si="13"/>
        <v>0</v>
      </c>
      <c r="H185" s="210"/>
      <c r="J185" s="209">
        <f t="shared" si="14"/>
        <v>0</v>
      </c>
      <c r="K185" s="156">
        <f t="shared" si="15"/>
        <v>0</v>
      </c>
      <c r="L185" s="209">
        <f t="shared" si="16"/>
        <v>0</v>
      </c>
      <c r="M185" s="156">
        <f t="shared" si="17"/>
        <v>0</v>
      </c>
    </row>
    <row r="186" spans="6:13" x14ac:dyDescent="0.25">
      <c r="F186" s="183">
        <f t="shared" si="12"/>
        <v>0</v>
      </c>
      <c r="G186" s="193">
        <f t="shared" si="13"/>
        <v>0</v>
      </c>
      <c r="H186" s="210"/>
      <c r="J186" s="209">
        <f t="shared" si="14"/>
        <v>0</v>
      </c>
      <c r="K186" s="156">
        <f t="shared" si="15"/>
        <v>0</v>
      </c>
      <c r="L186" s="209">
        <f t="shared" si="16"/>
        <v>0</v>
      </c>
      <c r="M186" s="156">
        <f t="shared" si="17"/>
        <v>0</v>
      </c>
    </row>
    <row r="187" spans="6:13" x14ac:dyDescent="0.25">
      <c r="F187" s="183">
        <f t="shared" si="12"/>
        <v>0</v>
      </c>
      <c r="G187" s="193">
        <f t="shared" si="13"/>
        <v>0</v>
      </c>
      <c r="H187" s="210"/>
      <c r="J187" s="209">
        <f t="shared" si="14"/>
        <v>0</v>
      </c>
      <c r="K187" s="156">
        <f t="shared" si="15"/>
        <v>0</v>
      </c>
      <c r="L187" s="209">
        <f t="shared" si="16"/>
        <v>0</v>
      </c>
      <c r="M187" s="156">
        <f t="shared" si="17"/>
        <v>0</v>
      </c>
    </row>
    <row r="188" spans="6:13" x14ac:dyDescent="0.25">
      <c r="F188" s="183">
        <f t="shared" si="12"/>
        <v>0</v>
      </c>
      <c r="G188" s="193">
        <f t="shared" si="13"/>
        <v>0</v>
      </c>
      <c r="H188" s="210"/>
      <c r="J188" s="209">
        <f t="shared" si="14"/>
        <v>0</v>
      </c>
      <c r="K188" s="156">
        <f t="shared" si="15"/>
        <v>0</v>
      </c>
      <c r="L188" s="209">
        <f t="shared" si="16"/>
        <v>0</v>
      </c>
      <c r="M188" s="156">
        <f t="shared" si="17"/>
        <v>0</v>
      </c>
    </row>
    <row r="189" spans="6:13" x14ac:dyDescent="0.25">
      <c r="F189" s="183">
        <f t="shared" si="12"/>
        <v>0</v>
      </c>
      <c r="G189" s="193">
        <f t="shared" si="13"/>
        <v>0</v>
      </c>
      <c r="H189" s="210"/>
      <c r="J189" s="209">
        <f t="shared" si="14"/>
        <v>0</v>
      </c>
      <c r="K189" s="156">
        <f t="shared" si="15"/>
        <v>0</v>
      </c>
      <c r="L189" s="209">
        <f t="shared" si="16"/>
        <v>0</v>
      </c>
      <c r="M189" s="156">
        <f t="shared" si="17"/>
        <v>0</v>
      </c>
    </row>
    <row r="190" spans="6:13" x14ac:dyDescent="0.25">
      <c r="F190" s="183">
        <f t="shared" si="12"/>
        <v>0</v>
      </c>
      <c r="G190" s="193">
        <f t="shared" si="13"/>
        <v>0</v>
      </c>
      <c r="H190" s="210"/>
      <c r="J190" s="209">
        <f t="shared" si="14"/>
        <v>0</v>
      </c>
      <c r="K190" s="156">
        <f t="shared" si="15"/>
        <v>0</v>
      </c>
      <c r="L190" s="209">
        <f t="shared" si="16"/>
        <v>0</v>
      </c>
      <c r="M190" s="156">
        <f t="shared" si="17"/>
        <v>0</v>
      </c>
    </row>
    <row r="191" spans="6:13" x14ac:dyDescent="0.25">
      <c r="F191" s="183">
        <f t="shared" si="12"/>
        <v>0</v>
      </c>
      <c r="G191" s="193">
        <f t="shared" si="13"/>
        <v>0</v>
      </c>
      <c r="H191" s="210"/>
      <c r="J191" s="209">
        <f t="shared" si="14"/>
        <v>0</v>
      </c>
      <c r="K191" s="156">
        <f t="shared" si="15"/>
        <v>0</v>
      </c>
      <c r="L191" s="209">
        <f t="shared" si="16"/>
        <v>0</v>
      </c>
      <c r="M191" s="156">
        <f t="shared" si="17"/>
        <v>0</v>
      </c>
    </row>
    <row r="192" spans="6:13" x14ac:dyDescent="0.25">
      <c r="F192" s="183">
        <f t="shared" si="12"/>
        <v>0</v>
      </c>
      <c r="G192" s="193">
        <f t="shared" si="13"/>
        <v>0</v>
      </c>
      <c r="H192" s="210"/>
      <c r="J192" s="209">
        <f t="shared" si="14"/>
        <v>0</v>
      </c>
      <c r="K192" s="156">
        <f t="shared" si="15"/>
        <v>0</v>
      </c>
      <c r="L192" s="209">
        <f t="shared" si="16"/>
        <v>0</v>
      </c>
      <c r="M192" s="156">
        <f t="shared" si="17"/>
        <v>0</v>
      </c>
    </row>
    <row r="193" spans="6:13" x14ac:dyDescent="0.25">
      <c r="F193" s="183">
        <f t="shared" si="12"/>
        <v>0</v>
      </c>
      <c r="G193" s="193">
        <f t="shared" si="13"/>
        <v>0</v>
      </c>
      <c r="H193" s="210"/>
      <c r="J193" s="209">
        <f t="shared" si="14"/>
        <v>0</v>
      </c>
      <c r="K193" s="156">
        <f t="shared" si="15"/>
        <v>0</v>
      </c>
      <c r="L193" s="209">
        <f t="shared" si="16"/>
        <v>0</v>
      </c>
      <c r="M193" s="156">
        <f t="shared" si="17"/>
        <v>0</v>
      </c>
    </row>
    <row r="194" spans="6:13" x14ac:dyDescent="0.25">
      <c r="F194" s="183">
        <f t="shared" si="12"/>
        <v>0</v>
      </c>
      <c r="G194" s="193">
        <f t="shared" si="13"/>
        <v>0</v>
      </c>
      <c r="H194" s="210"/>
      <c r="J194" s="209">
        <f t="shared" si="14"/>
        <v>0</v>
      </c>
      <c r="K194" s="156">
        <f t="shared" si="15"/>
        <v>0</v>
      </c>
      <c r="L194" s="209">
        <f t="shared" si="16"/>
        <v>0</v>
      </c>
      <c r="M194" s="156">
        <f t="shared" si="17"/>
        <v>0</v>
      </c>
    </row>
    <row r="195" spans="6:13" x14ac:dyDescent="0.25">
      <c r="F195" s="183">
        <f t="shared" si="12"/>
        <v>0</v>
      </c>
      <c r="G195" s="193">
        <f t="shared" si="13"/>
        <v>0</v>
      </c>
      <c r="H195" s="210"/>
      <c r="J195" s="209">
        <f t="shared" si="14"/>
        <v>0</v>
      </c>
      <c r="K195" s="156">
        <f t="shared" si="15"/>
        <v>0</v>
      </c>
      <c r="L195" s="209">
        <f t="shared" si="16"/>
        <v>0</v>
      </c>
      <c r="M195" s="156">
        <f t="shared" si="17"/>
        <v>0</v>
      </c>
    </row>
    <row r="196" spans="6:13" x14ac:dyDescent="0.25">
      <c r="F196" s="183">
        <f t="shared" si="12"/>
        <v>0</v>
      </c>
      <c r="G196" s="193">
        <f t="shared" si="13"/>
        <v>0</v>
      </c>
      <c r="H196" s="210"/>
      <c r="J196" s="209">
        <f t="shared" si="14"/>
        <v>0</v>
      </c>
      <c r="K196" s="156">
        <f t="shared" si="15"/>
        <v>0</v>
      </c>
      <c r="L196" s="209">
        <f t="shared" si="16"/>
        <v>0</v>
      </c>
      <c r="M196" s="156">
        <f t="shared" si="17"/>
        <v>0</v>
      </c>
    </row>
    <row r="197" spans="6:13" x14ac:dyDescent="0.25">
      <c r="F197" s="183">
        <f t="shared" si="12"/>
        <v>0</v>
      </c>
      <c r="G197" s="193">
        <f t="shared" si="13"/>
        <v>0</v>
      </c>
      <c r="H197" s="210"/>
      <c r="J197" s="209">
        <f t="shared" si="14"/>
        <v>0</v>
      </c>
      <c r="K197" s="156">
        <f t="shared" si="15"/>
        <v>0</v>
      </c>
      <c r="L197" s="209">
        <f t="shared" si="16"/>
        <v>0</v>
      </c>
      <c r="M197" s="156">
        <f t="shared" si="17"/>
        <v>0</v>
      </c>
    </row>
    <row r="198" spans="6:13" x14ac:dyDescent="0.25">
      <c r="F198" s="183">
        <f t="shared" si="12"/>
        <v>0</v>
      </c>
      <c r="G198" s="193">
        <f t="shared" si="13"/>
        <v>0</v>
      </c>
      <c r="H198" s="210"/>
      <c r="J198" s="209">
        <f t="shared" si="14"/>
        <v>0</v>
      </c>
      <c r="K198" s="156">
        <f t="shared" si="15"/>
        <v>0</v>
      </c>
      <c r="L198" s="209">
        <f t="shared" si="16"/>
        <v>0</v>
      </c>
      <c r="M198" s="156">
        <f t="shared" si="17"/>
        <v>0</v>
      </c>
    </row>
    <row r="199" spans="6:13" x14ac:dyDescent="0.25">
      <c r="F199" s="183">
        <f t="shared" si="12"/>
        <v>0</v>
      </c>
      <c r="G199" s="193">
        <f t="shared" si="13"/>
        <v>0</v>
      </c>
      <c r="H199" s="210"/>
      <c r="J199" s="209">
        <f t="shared" si="14"/>
        <v>0</v>
      </c>
      <c r="K199" s="156">
        <f t="shared" si="15"/>
        <v>0</v>
      </c>
      <c r="L199" s="209">
        <f t="shared" si="16"/>
        <v>0</v>
      </c>
      <c r="M199" s="156">
        <f t="shared" si="17"/>
        <v>0</v>
      </c>
    </row>
    <row r="200" spans="6:13" x14ac:dyDescent="0.25">
      <c r="F200" s="183">
        <f t="shared" si="12"/>
        <v>0</v>
      </c>
      <c r="G200" s="193">
        <f t="shared" si="13"/>
        <v>0</v>
      </c>
      <c r="H200" s="210"/>
      <c r="J200" s="209">
        <f t="shared" si="14"/>
        <v>0</v>
      </c>
      <c r="K200" s="156">
        <f t="shared" si="15"/>
        <v>0</v>
      </c>
      <c r="L200" s="209">
        <f t="shared" si="16"/>
        <v>0</v>
      </c>
      <c r="M200" s="156">
        <f t="shared" si="17"/>
        <v>0</v>
      </c>
    </row>
    <row r="201" spans="6:13" x14ac:dyDescent="0.25">
      <c r="F201" s="183">
        <f t="shared" si="12"/>
        <v>0</v>
      </c>
      <c r="G201" s="193">
        <f t="shared" si="13"/>
        <v>0</v>
      </c>
      <c r="H201" s="210"/>
      <c r="J201" s="209">
        <f t="shared" si="14"/>
        <v>0</v>
      </c>
      <c r="K201" s="156">
        <f t="shared" si="15"/>
        <v>0</v>
      </c>
      <c r="L201" s="209">
        <f t="shared" si="16"/>
        <v>0</v>
      </c>
      <c r="M201" s="156">
        <f t="shared" si="17"/>
        <v>0</v>
      </c>
    </row>
    <row r="202" spans="6:13" x14ac:dyDescent="0.25">
      <c r="F202" s="183">
        <f t="shared" ref="F202:F226" si="18">-H202+I202+K202+L202+M202</f>
        <v>0</v>
      </c>
      <c r="G202" s="193">
        <f t="shared" ref="G202:G226" si="19">F202*N202</f>
        <v>0</v>
      </c>
      <c r="H202" s="210"/>
      <c r="J202" s="209">
        <f t="shared" ref="J202:J245" si="20">I202/15</f>
        <v>0</v>
      </c>
      <c r="K202" s="156">
        <f t="shared" ref="K202:K245" si="21">J202*6</f>
        <v>0</v>
      </c>
      <c r="L202" s="209">
        <f t="shared" ref="L202:L245" si="22">I202*20%</f>
        <v>0</v>
      </c>
      <c r="M202" s="156">
        <f t="shared" ref="M202:M226" si="23">(H202+I202+K202+L202)*10%</f>
        <v>0</v>
      </c>
    </row>
    <row r="203" spans="6:13" x14ac:dyDescent="0.25">
      <c r="F203" s="183">
        <f t="shared" si="18"/>
        <v>0</v>
      </c>
      <c r="G203" s="193">
        <f t="shared" si="19"/>
        <v>0</v>
      </c>
      <c r="H203" s="210"/>
      <c r="J203" s="209">
        <f t="shared" si="20"/>
        <v>0</v>
      </c>
      <c r="K203" s="156">
        <f t="shared" si="21"/>
        <v>0</v>
      </c>
      <c r="L203" s="209">
        <f t="shared" si="22"/>
        <v>0</v>
      </c>
      <c r="M203" s="156">
        <f t="shared" si="23"/>
        <v>0</v>
      </c>
    </row>
    <row r="204" spans="6:13" x14ac:dyDescent="0.25">
      <c r="F204" s="183">
        <f t="shared" si="18"/>
        <v>0</v>
      </c>
      <c r="G204" s="193">
        <f t="shared" si="19"/>
        <v>0</v>
      </c>
      <c r="H204" s="210"/>
      <c r="J204" s="209">
        <f t="shared" si="20"/>
        <v>0</v>
      </c>
      <c r="K204" s="156">
        <f t="shared" si="21"/>
        <v>0</v>
      </c>
      <c r="L204" s="209">
        <f t="shared" si="22"/>
        <v>0</v>
      </c>
      <c r="M204" s="156">
        <f t="shared" si="23"/>
        <v>0</v>
      </c>
    </row>
    <row r="205" spans="6:13" x14ac:dyDescent="0.25">
      <c r="F205" s="183">
        <f t="shared" si="18"/>
        <v>0</v>
      </c>
      <c r="G205" s="193">
        <f t="shared" si="19"/>
        <v>0</v>
      </c>
      <c r="H205" s="210"/>
      <c r="J205" s="209">
        <f t="shared" si="20"/>
        <v>0</v>
      </c>
      <c r="K205" s="156">
        <f t="shared" si="21"/>
        <v>0</v>
      </c>
      <c r="L205" s="209">
        <f t="shared" si="22"/>
        <v>0</v>
      </c>
      <c r="M205" s="156">
        <f t="shared" si="23"/>
        <v>0</v>
      </c>
    </row>
    <row r="206" spans="6:13" x14ac:dyDescent="0.25">
      <c r="F206" s="183">
        <f t="shared" si="18"/>
        <v>0</v>
      </c>
      <c r="G206" s="193">
        <f t="shared" si="19"/>
        <v>0</v>
      </c>
      <c r="H206" s="210"/>
      <c r="J206" s="209">
        <f t="shared" si="20"/>
        <v>0</v>
      </c>
      <c r="K206" s="156">
        <f t="shared" si="21"/>
        <v>0</v>
      </c>
      <c r="L206" s="209">
        <f t="shared" si="22"/>
        <v>0</v>
      </c>
      <c r="M206" s="156">
        <f t="shared" si="23"/>
        <v>0</v>
      </c>
    </row>
    <row r="207" spans="6:13" x14ac:dyDescent="0.25">
      <c r="F207" s="183">
        <f t="shared" si="18"/>
        <v>0</v>
      </c>
      <c r="G207" s="193">
        <f t="shared" si="19"/>
        <v>0</v>
      </c>
      <c r="H207" s="210"/>
      <c r="J207" s="209">
        <f t="shared" si="20"/>
        <v>0</v>
      </c>
      <c r="K207" s="156">
        <f t="shared" si="21"/>
        <v>0</v>
      </c>
      <c r="L207" s="209">
        <f t="shared" si="22"/>
        <v>0</v>
      </c>
      <c r="M207" s="156">
        <f t="shared" si="23"/>
        <v>0</v>
      </c>
    </row>
    <row r="208" spans="6:13" x14ac:dyDescent="0.25">
      <c r="F208" s="183">
        <f t="shared" si="18"/>
        <v>0</v>
      </c>
      <c r="G208" s="193">
        <f t="shared" si="19"/>
        <v>0</v>
      </c>
      <c r="H208" s="210"/>
      <c r="J208" s="209">
        <f t="shared" si="20"/>
        <v>0</v>
      </c>
      <c r="K208" s="156">
        <f t="shared" si="21"/>
        <v>0</v>
      </c>
      <c r="L208" s="209">
        <f t="shared" si="22"/>
        <v>0</v>
      </c>
      <c r="M208" s="156">
        <f t="shared" si="23"/>
        <v>0</v>
      </c>
    </row>
    <row r="209" spans="6:13" x14ac:dyDescent="0.25">
      <c r="F209" s="183">
        <f t="shared" si="18"/>
        <v>0</v>
      </c>
      <c r="G209" s="193">
        <f t="shared" si="19"/>
        <v>0</v>
      </c>
      <c r="H209" s="210"/>
      <c r="J209" s="209">
        <f t="shared" si="20"/>
        <v>0</v>
      </c>
      <c r="K209" s="156">
        <f t="shared" si="21"/>
        <v>0</v>
      </c>
      <c r="L209" s="209">
        <f t="shared" si="22"/>
        <v>0</v>
      </c>
      <c r="M209" s="156">
        <f t="shared" si="23"/>
        <v>0</v>
      </c>
    </row>
    <row r="210" spans="6:13" x14ac:dyDescent="0.25">
      <c r="F210" s="183">
        <f t="shared" si="18"/>
        <v>0</v>
      </c>
      <c r="G210" s="193">
        <f t="shared" si="19"/>
        <v>0</v>
      </c>
      <c r="H210" s="210"/>
      <c r="J210" s="209">
        <f t="shared" si="20"/>
        <v>0</v>
      </c>
      <c r="K210" s="156">
        <f t="shared" si="21"/>
        <v>0</v>
      </c>
      <c r="L210" s="209">
        <f t="shared" si="22"/>
        <v>0</v>
      </c>
      <c r="M210" s="156">
        <f t="shared" si="23"/>
        <v>0</v>
      </c>
    </row>
    <row r="211" spans="6:13" x14ac:dyDescent="0.25">
      <c r="F211" s="183">
        <f t="shared" si="18"/>
        <v>0</v>
      </c>
      <c r="G211" s="193">
        <f t="shared" si="19"/>
        <v>0</v>
      </c>
      <c r="H211" s="210"/>
      <c r="J211" s="209">
        <f t="shared" si="20"/>
        <v>0</v>
      </c>
      <c r="K211" s="156">
        <f t="shared" si="21"/>
        <v>0</v>
      </c>
      <c r="L211" s="209">
        <f t="shared" si="22"/>
        <v>0</v>
      </c>
      <c r="M211" s="156">
        <f t="shared" si="23"/>
        <v>0</v>
      </c>
    </row>
    <row r="212" spans="6:13" x14ac:dyDescent="0.25">
      <c r="F212" s="183">
        <f t="shared" si="18"/>
        <v>0</v>
      </c>
      <c r="G212" s="193">
        <f t="shared" si="19"/>
        <v>0</v>
      </c>
      <c r="H212" s="210"/>
      <c r="J212" s="209">
        <f t="shared" si="20"/>
        <v>0</v>
      </c>
      <c r="K212" s="156">
        <f t="shared" si="21"/>
        <v>0</v>
      </c>
      <c r="L212" s="209">
        <f t="shared" si="22"/>
        <v>0</v>
      </c>
      <c r="M212" s="156">
        <f t="shared" si="23"/>
        <v>0</v>
      </c>
    </row>
    <row r="213" spans="6:13" x14ac:dyDescent="0.25">
      <c r="F213" s="183">
        <f t="shared" si="18"/>
        <v>0</v>
      </c>
      <c r="G213" s="193">
        <f t="shared" si="19"/>
        <v>0</v>
      </c>
      <c r="H213" s="210"/>
      <c r="J213" s="209">
        <f t="shared" si="20"/>
        <v>0</v>
      </c>
      <c r="K213" s="156">
        <f t="shared" si="21"/>
        <v>0</v>
      </c>
      <c r="L213" s="209">
        <f t="shared" si="22"/>
        <v>0</v>
      </c>
      <c r="M213" s="156">
        <f t="shared" si="23"/>
        <v>0</v>
      </c>
    </row>
    <row r="214" spans="6:13" x14ac:dyDescent="0.25">
      <c r="F214" s="183">
        <f t="shared" si="18"/>
        <v>0</v>
      </c>
      <c r="G214" s="193">
        <f t="shared" si="19"/>
        <v>0</v>
      </c>
      <c r="H214" s="210"/>
      <c r="J214" s="209">
        <f t="shared" si="20"/>
        <v>0</v>
      </c>
      <c r="K214" s="156">
        <f t="shared" si="21"/>
        <v>0</v>
      </c>
      <c r="L214" s="209">
        <f t="shared" si="22"/>
        <v>0</v>
      </c>
      <c r="M214" s="156">
        <f t="shared" si="23"/>
        <v>0</v>
      </c>
    </row>
    <row r="215" spans="6:13" x14ac:dyDescent="0.25">
      <c r="F215" s="183">
        <f t="shared" si="18"/>
        <v>0</v>
      </c>
      <c r="G215" s="193">
        <f t="shared" si="19"/>
        <v>0</v>
      </c>
      <c r="H215" s="210"/>
      <c r="J215" s="209">
        <f t="shared" si="20"/>
        <v>0</v>
      </c>
      <c r="K215" s="156">
        <f t="shared" si="21"/>
        <v>0</v>
      </c>
      <c r="L215" s="209">
        <f t="shared" si="22"/>
        <v>0</v>
      </c>
      <c r="M215" s="156">
        <f t="shared" si="23"/>
        <v>0</v>
      </c>
    </row>
    <row r="216" spans="6:13" x14ac:dyDescent="0.25">
      <c r="F216" s="183">
        <f t="shared" si="18"/>
        <v>0</v>
      </c>
      <c r="G216" s="193">
        <f t="shared" si="19"/>
        <v>0</v>
      </c>
      <c r="H216" s="210"/>
      <c r="J216" s="209">
        <f t="shared" si="20"/>
        <v>0</v>
      </c>
      <c r="K216" s="156">
        <f t="shared" si="21"/>
        <v>0</v>
      </c>
      <c r="L216" s="209">
        <f t="shared" si="22"/>
        <v>0</v>
      </c>
      <c r="M216" s="156">
        <f t="shared" si="23"/>
        <v>0</v>
      </c>
    </row>
    <row r="217" spans="6:13" x14ac:dyDescent="0.25">
      <c r="F217" s="183">
        <f t="shared" si="18"/>
        <v>0</v>
      </c>
      <c r="G217" s="193">
        <f t="shared" si="19"/>
        <v>0</v>
      </c>
      <c r="H217" s="210"/>
      <c r="J217" s="209">
        <f t="shared" si="20"/>
        <v>0</v>
      </c>
      <c r="K217" s="156">
        <f t="shared" si="21"/>
        <v>0</v>
      </c>
      <c r="L217" s="209">
        <f t="shared" si="22"/>
        <v>0</v>
      </c>
      <c r="M217" s="156">
        <f t="shared" si="23"/>
        <v>0</v>
      </c>
    </row>
    <row r="218" spans="6:13" x14ac:dyDescent="0.25">
      <c r="F218" s="183">
        <f t="shared" si="18"/>
        <v>0</v>
      </c>
      <c r="G218" s="193">
        <f t="shared" si="19"/>
        <v>0</v>
      </c>
      <c r="H218" s="210"/>
      <c r="J218" s="209">
        <f t="shared" si="20"/>
        <v>0</v>
      </c>
      <c r="K218" s="156">
        <f t="shared" si="21"/>
        <v>0</v>
      </c>
      <c r="L218" s="209">
        <f t="shared" si="22"/>
        <v>0</v>
      </c>
      <c r="M218" s="156">
        <f t="shared" si="23"/>
        <v>0</v>
      </c>
    </row>
    <row r="219" spans="6:13" x14ac:dyDescent="0.25">
      <c r="F219" s="183">
        <f t="shared" si="18"/>
        <v>0</v>
      </c>
      <c r="G219" s="193">
        <f t="shared" si="19"/>
        <v>0</v>
      </c>
      <c r="H219" s="210"/>
      <c r="J219" s="209">
        <f t="shared" si="20"/>
        <v>0</v>
      </c>
      <c r="K219" s="156">
        <f t="shared" si="21"/>
        <v>0</v>
      </c>
      <c r="L219" s="209">
        <f t="shared" si="22"/>
        <v>0</v>
      </c>
      <c r="M219" s="156">
        <f t="shared" si="23"/>
        <v>0</v>
      </c>
    </row>
    <row r="220" spans="6:13" x14ac:dyDescent="0.25">
      <c r="F220" s="183">
        <f t="shared" si="18"/>
        <v>0</v>
      </c>
      <c r="G220" s="193">
        <f t="shared" si="19"/>
        <v>0</v>
      </c>
      <c r="H220" s="210"/>
      <c r="J220" s="209">
        <f t="shared" si="20"/>
        <v>0</v>
      </c>
      <c r="K220" s="156">
        <f t="shared" si="21"/>
        <v>0</v>
      </c>
      <c r="L220" s="209">
        <f t="shared" si="22"/>
        <v>0</v>
      </c>
      <c r="M220" s="156">
        <f t="shared" si="23"/>
        <v>0</v>
      </c>
    </row>
    <row r="221" spans="6:13" x14ac:dyDescent="0.25">
      <c r="F221" s="183">
        <f t="shared" si="18"/>
        <v>0</v>
      </c>
      <c r="G221" s="193">
        <f t="shared" si="19"/>
        <v>0</v>
      </c>
      <c r="H221" s="210"/>
      <c r="J221" s="209">
        <f t="shared" si="20"/>
        <v>0</v>
      </c>
      <c r="K221" s="156">
        <f t="shared" si="21"/>
        <v>0</v>
      </c>
      <c r="L221" s="209">
        <f t="shared" si="22"/>
        <v>0</v>
      </c>
      <c r="M221" s="156">
        <f t="shared" si="23"/>
        <v>0</v>
      </c>
    </row>
    <row r="222" spans="6:13" x14ac:dyDescent="0.25">
      <c r="F222" s="183">
        <f t="shared" si="18"/>
        <v>0</v>
      </c>
      <c r="G222" s="193">
        <f t="shared" si="19"/>
        <v>0</v>
      </c>
      <c r="H222" s="210"/>
      <c r="J222" s="209">
        <f t="shared" si="20"/>
        <v>0</v>
      </c>
      <c r="K222" s="156">
        <f t="shared" si="21"/>
        <v>0</v>
      </c>
      <c r="L222" s="209">
        <f t="shared" si="22"/>
        <v>0</v>
      </c>
      <c r="M222" s="156">
        <f t="shared" si="23"/>
        <v>0</v>
      </c>
    </row>
    <row r="223" spans="6:13" x14ac:dyDescent="0.25">
      <c r="F223" s="183">
        <f t="shared" si="18"/>
        <v>0</v>
      </c>
      <c r="G223" s="193">
        <f t="shared" si="19"/>
        <v>0</v>
      </c>
      <c r="H223" s="210"/>
      <c r="J223" s="209">
        <f t="shared" si="20"/>
        <v>0</v>
      </c>
      <c r="K223" s="156">
        <f t="shared" si="21"/>
        <v>0</v>
      </c>
      <c r="L223" s="209">
        <f t="shared" si="22"/>
        <v>0</v>
      </c>
      <c r="M223" s="156">
        <f t="shared" si="23"/>
        <v>0</v>
      </c>
    </row>
    <row r="224" spans="6:13" x14ac:dyDescent="0.25">
      <c r="F224" s="183">
        <f t="shared" si="18"/>
        <v>0</v>
      </c>
      <c r="G224" s="193">
        <f t="shared" si="19"/>
        <v>0</v>
      </c>
      <c r="H224" s="210"/>
      <c r="J224" s="209">
        <f t="shared" si="20"/>
        <v>0</v>
      </c>
      <c r="K224" s="156">
        <f t="shared" si="21"/>
        <v>0</v>
      </c>
      <c r="L224" s="209">
        <f t="shared" si="22"/>
        <v>0</v>
      </c>
      <c r="M224" s="156">
        <f t="shared" si="23"/>
        <v>0</v>
      </c>
    </row>
    <row r="225" spans="6:13" x14ac:dyDescent="0.25">
      <c r="F225" s="183">
        <f t="shared" si="18"/>
        <v>0</v>
      </c>
      <c r="G225" s="193">
        <f t="shared" si="19"/>
        <v>0</v>
      </c>
      <c r="H225" s="210"/>
      <c r="J225" s="209">
        <f t="shared" si="20"/>
        <v>0</v>
      </c>
      <c r="K225" s="156">
        <f t="shared" si="21"/>
        <v>0</v>
      </c>
      <c r="L225" s="209">
        <f t="shared" si="22"/>
        <v>0</v>
      </c>
      <c r="M225" s="156">
        <f t="shared" si="23"/>
        <v>0</v>
      </c>
    </row>
    <row r="226" spans="6:13" x14ac:dyDescent="0.25">
      <c r="F226" s="183">
        <f t="shared" si="18"/>
        <v>0</v>
      </c>
      <c r="G226" s="193">
        <f t="shared" si="19"/>
        <v>0</v>
      </c>
      <c r="H226" s="210"/>
      <c r="J226" s="209">
        <f t="shared" si="20"/>
        <v>0</v>
      </c>
      <c r="K226" s="156">
        <f t="shared" si="21"/>
        <v>0</v>
      </c>
      <c r="L226" s="209">
        <f t="shared" si="22"/>
        <v>0</v>
      </c>
      <c r="M226" s="156">
        <f t="shared" si="23"/>
        <v>0</v>
      </c>
    </row>
    <row r="227" spans="6:13" x14ac:dyDescent="0.25">
      <c r="F227" s="183">
        <f>-H227+I227+K227+L227+M227</f>
        <v>0</v>
      </c>
      <c r="G227" s="193">
        <f>F227*N227</f>
        <v>0</v>
      </c>
      <c r="H227" s="210"/>
      <c r="J227" s="209">
        <f t="shared" si="20"/>
        <v>0</v>
      </c>
      <c r="K227" s="156">
        <f t="shared" si="21"/>
        <v>0</v>
      </c>
      <c r="L227" s="209">
        <f t="shared" si="22"/>
        <v>0</v>
      </c>
      <c r="M227" s="156">
        <f>(H227+I227+K227+L227)*10%</f>
        <v>0</v>
      </c>
    </row>
    <row r="228" spans="6:13" x14ac:dyDescent="0.25">
      <c r="F228" s="183">
        <f t="shared" ref="F228:F245" si="24">-H228+I228+K228+L228+M228</f>
        <v>0</v>
      </c>
      <c r="G228" s="193">
        <f t="shared" ref="G228:G245" si="25">F228*N228</f>
        <v>0</v>
      </c>
      <c r="H228" s="210"/>
      <c r="J228" s="209">
        <f t="shared" si="20"/>
        <v>0</v>
      </c>
      <c r="K228" s="156">
        <f t="shared" si="21"/>
        <v>0</v>
      </c>
      <c r="L228" s="209">
        <f t="shared" si="22"/>
        <v>0</v>
      </c>
      <c r="M228" s="156">
        <f t="shared" ref="M228:M245" si="26">(H228+I228+K228+L228)*10%</f>
        <v>0</v>
      </c>
    </row>
    <row r="229" spans="6:13" x14ac:dyDescent="0.25">
      <c r="F229" s="183">
        <f t="shared" si="24"/>
        <v>0</v>
      </c>
      <c r="G229" s="193">
        <f t="shared" si="25"/>
        <v>0</v>
      </c>
      <c r="H229" s="210"/>
      <c r="J229" s="209">
        <f t="shared" si="20"/>
        <v>0</v>
      </c>
      <c r="K229" s="156">
        <f t="shared" si="21"/>
        <v>0</v>
      </c>
      <c r="L229" s="209">
        <f t="shared" si="22"/>
        <v>0</v>
      </c>
      <c r="M229" s="156">
        <f t="shared" si="26"/>
        <v>0</v>
      </c>
    </row>
    <row r="230" spans="6:13" x14ac:dyDescent="0.25">
      <c r="F230" s="183">
        <f t="shared" si="24"/>
        <v>0</v>
      </c>
      <c r="G230" s="193">
        <f t="shared" si="25"/>
        <v>0</v>
      </c>
      <c r="H230" s="210"/>
      <c r="J230" s="209">
        <f t="shared" si="20"/>
        <v>0</v>
      </c>
      <c r="K230" s="156">
        <f t="shared" si="21"/>
        <v>0</v>
      </c>
      <c r="L230" s="209">
        <f t="shared" si="22"/>
        <v>0</v>
      </c>
      <c r="M230" s="156">
        <f t="shared" si="26"/>
        <v>0</v>
      </c>
    </row>
    <row r="231" spans="6:13" x14ac:dyDescent="0.25">
      <c r="F231" s="183">
        <f t="shared" si="24"/>
        <v>0</v>
      </c>
      <c r="G231" s="193">
        <f t="shared" si="25"/>
        <v>0</v>
      </c>
      <c r="H231" s="210"/>
      <c r="J231" s="209">
        <f t="shared" si="20"/>
        <v>0</v>
      </c>
      <c r="K231" s="156">
        <f t="shared" si="21"/>
        <v>0</v>
      </c>
      <c r="L231" s="209">
        <f t="shared" si="22"/>
        <v>0</v>
      </c>
      <c r="M231" s="156">
        <f t="shared" si="26"/>
        <v>0</v>
      </c>
    </row>
    <row r="232" spans="6:13" x14ac:dyDescent="0.25">
      <c r="F232" s="183">
        <f t="shared" si="24"/>
        <v>0</v>
      </c>
      <c r="G232" s="193">
        <f t="shared" si="25"/>
        <v>0</v>
      </c>
      <c r="H232" s="210"/>
      <c r="J232" s="209">
        <f t="shared" si="20"/>
        <v>0</v>
      </c>
      <c r="K232" s="156">
        <f t="shared" si="21"/>
        <v>0</v>
      </c>
      <c r="L232" s="209">
        <f t="shared" si="22"/>
        <v>0</v>
      </c>
      <c r="M232" s="156">
        <f t="shared" si="26"/>
        <v>0</v>
      </c>
    </row>
    <row r="233" spans="6:13" x14ac:dyDescent="0.25">
      <c r="F233" s="183">
        <f t="shared" si="24"/>
        <v>0</v>
      </c>
      <c r="G233" s="193">
        <f t="shared" si="25"/>
        <v>0</v>
      </c>
      <c r="H233" s="210"/>
      <c r="J233" s="209">
        <f t="shared" si="20"/>
        <v>0</v>
      </c>
      <c r="K233" s="156">
        <f t="shared" si="21"/>
        <v>0</v>
      </c>
      <c r="L233" s="209">
        <f t="shared" si="22"/>
        <v>0</v>
      </c>
      <c r="M233" s="156">
        <f t="shared" si="26"/>
        <v>0</v>
      </c>
    </row>
    <row r="234" spans="6:13" x14ac:dyDescent="0.25">
      <c r="F234" s="183">
        <f t="shared" si="24"/>
        <v>0</v>
      </c>
      <c r="G234" s="193">
        <f t="shared" si="25"/>
        <v>0</v>
      </c>
      <c r="H234" s="210"/>
      <c r="J234" s="209">
        <f t="shared" si="20"/>
        <v>0</v>
      </c>
      <c r="K234" s="156">
        <f t="shared" si="21"/>
        <v>0</v>
      </c>
      <c r="L234" s="209">
        <f t="shared" si="22"/>
        <v>0</v>
      </c>
      <c r="M234" s="156">
        <f t="shared" si="26"/>
        <v>0</v>
      </c>
    </row>
    <row r="235" spans="6:13" x14ac:dyDescent="0.25">
      <c r="F235" s="183">
        <f t="shared" si="24"/>
        <v>0</v>
      </c>
      <c r="G235" s="193">
        <f t="shared" si="25"/>
        <v>0</v>
      </c>
      <c r="H235" s="210"/>
      <c r="J235" s="209">
        <f t="shared" si="20"/>
        <v>0</v>
      </c>
      <c r="K235" s="156">
        <f t="shared" si="21"/>
        <v>0</v>
      </c>
      <c r="L235" s="209">
        <f t="shared" si="22"/>
        <v>0</v>
      </c>
      <c r="M235" s="156">
        <f t="shared" si="26"/>
        <v>0</v>
      </c>
    </row>
    <row r="236" spans="6:13" x14ac:dyDescent="0.25">
      <c r="F236" s="183">
        <f t="shared" si="24"/>
        <v>0</v>
      </c>
      <c r="G236" s="193">
        <f t="shared" si="25"/>
        <v>0</v>
      </c>
      <c r="H236" s="210"/>
      <c r="J236" s="209">
        <f t="shared" si="20"/>
        <v>0</v>
      </c>
      <c r="K236" s="156">
        <f t="shared" si="21"/>
        <v>0</v>
      </c>
      <c r="L236" s="209">
        <f t="shared" si="22"/>
        <v>0</v>
      </c>
      <c r="M236" s="156">
        <f t="shared" si="26"/>
        <v>0</v>
      </c>
    </row>
    <row r="237" spans="6:13" x14ac:dyDescent="0.25">
      <c r="F237" s="183">
        <f t="shared" si="24"/>
        <v>0</v>
      </c>
      <c r="G237" s="193">
        <f t="shared" si="25"/>
        <v>0</v>
      </c>
      <c r="H237" s="210"/>
      <c r="J237" s="209">
        <f t="shared" si="20"/>
        <v>0</v>
      </c>
      <c r="K237" s="156">
        <f t="shared" si="21"/>
        <v>0</v>
      </c>
      <c r="L237" s="209">
        <f t="shared" si="22"/>
        <v>0</v>
      </c>
      <c r="M237" s="156">
        <f t="shared" si="26"/>
        <v>0</v>
      </c>
    </row>
    <row r="238" spans="6:13" x14ac:dyDescent="0.25">
      <c r="F238" s="183">
        <f t="shared" si="24"/>
        <v>0</v>
      </c>
      <c r="G238" s="193">
        <f t="shared" si="25"/>
        <v>0</v>
      </c>
      <c r="H238" s="210"/>
      <c r="J238" s="209">
        <f t="shared" si="20"/>
        <v>0</v>
      </c>
      <c r="K238" s="156">
        <f t="shared" si="21"/>
        <v>0</v>
      </c>
      <c r="L238" s="209">
        <f t="shared" si="22"/>
        <v>0</v>
      </c>
      <c r="M238" s="156">
        <f t="shared" si="26"/>
        <v>0</v>
      </c>
    </row>
    <row r="239" spans="6:13" x14ac:dyDescent="0.25">
      <c r="F239" s="183">
        <f t="shared" si="24"/>
        <v>0</v>
      </c>
      <c r="G239" s="193">
        <f t="shared" si="25"/>
        <v>0</v>
      </c>
      <c r="H239" s="210"/>
      <c r="J239" s="209">
        <f t="shared" si="20"/>
        <v>0</v>
      </c>
      <c r="K239" s="156">
        <f t="shared" si="21"/>
        <v>0</v>
      </c>
      <c r="L239" s="209">
        <f t="shared" si="22"/>
        <v>0</v>
      </c>
      <c r="M239" s="156">
        <f t="shared" si="26"/>
        <v>0</v>
      </c>
    </row>
    <row r="240" spans="6:13" x14ac:dyDescent="0.25">
      <c r="F240" s="183">
        <f t="shared" si="24"/>
        <v>0</v>
      </c>
      <c r="G240" s="193">
        <f t="shared" si="25"/>
        <v>0</v>
      </c>
      <c r="H240" s="210"/>
      <c r="J240" s="209">
        <f t="shared" si="20"/>
        <v>0</v>
      </c>
      <c r="K240" s="156">
        <f t="shared" si="21"/>
        <v>0</v>
      </c>
      <c r="L240" s="209">
        <f t="shared" si="22"/>
        <v>0</v>
      </c>
      <c r="M240" s="156">
        <f t="shared" si="26"/>
        <v>0</v>
      </c>
    </row>
    <row r="241" spans="6:13" x14ac:dyDescent="0.25">
      <c r="F241" s="183">
        <f t="shared" si="24"/>
        <v>0</v>
      </c>
      <c r="G241" s="193">
        <f t="shared" si="25"/>
        <v>0</v>
      </c>
      <c r="H241" s="210"/>
      <c r="J241" s="209">
        <f t="shared" si="20"/>
        <v>0</v>
      </c>
      <c r="K241" s="156">
        <f t="shared" si="21"/>
        <v>0</v>
      </c>
      <c r="L241" s="209">
        <f t="shared" si="22"/>
        <v>0</v>
      </c>
      <c r="M241" s="156">
        <f t="shared" si="26"/>
        <v>0</v>
      </c>
    </row>
    <row r="242" spans="6:13" x14ac:dyDescent="0.25">
      <c r="F242" s="183">
        <f t="shared" si="24"/>
        <v>0</v>
      </c>
      <c r="G242" s="193">
        <f t="shared" si="25"/>
        <v>0</v>
      </c>
      <c r="H242" s="210"/>
      <c r="J242" s="209">
        <f t="shared" si="20"/>
        <v>0</v>
      </c>
      <c r="K242" s="156">
        <f t="shared" si="21"/>
        <v>0</v>
      </c>
      <c r="L242" s="209">
        <f t="shared" si="22"/>
        <v>0</v>
      </c>
      <c r="M242" s="156">
        <f t="shared" si="26"/>
        <v>0</v>
      </c>
    </row>
    <row r="243" spans="6:13" x14ac:dyDescent="0.25">
      <c r="F243" s="183">
        <f t="shared" si="24"/>
        <v>0</v>
      </c>
      <c r="G243" s="193">
        <f t="shared" si="25"/>
        <v>0</v>
      </c>
      <c r="H243" s="210"/>
      <c r="J243" s="209">
        <f t="shared" si="20"/>
        <v>0</v>
      </c>
      <c r="K243" s="156">
        <f t="shared" si="21"/>
        <v>0</v>
      </c>
      <c r="L243" s="209">
        <f t="shared" si="22"/>
        <v>0</v>
      </c>
      <c r="M243" s="156">
        <f t="shared" si="26"/>
        <v>0</v>
      </c>
    </row>
    <row r="244" spans="6:13" x14ac:dyDescent="0.25">
      <c r="F244" s="183">
        <f t="shared" si="24"/>
        <v>0</v>
      </c>
      <c r="G244" s="193">
        <f t="shared" si="25"/>
        <v>0</v>
      </c>
      <c r="H244" s="210"/>
      <c r="J244" s="209">
        <f t="shared" si="20"/>
        <v>0</v>
      </c>
      <c r="K244" s="156">
        <f t="shared" si="21"/>
        <v>0</v>
      </c>
      <c r="L244" s="209">
        <f t="shared" si="22"/>
        <v>0</v>
      </c>
      <c r="M244" s="156">
        <f t="shared" si="26"/>
        <v>0</v>
      </c>
    </row>
    <row r="245" spans="6:13" x14ac:dyDescent="0.25">
      <c r="F245" s="183">
        <f t="shared" si="24"/>
        <v>0</v>
      </c>
      <c r="G245" s="193">
        <f t="shared" si="25"/>
        <v>0</v>
      </c>
      <c r="H245" s="210"/>
      <c r="J245" s="209">
        <f t="shared" si="20"/>
        <v>0</v>
      </c>
      <c r="K245" s="156">
        <f t="shared" si="21"/>
        <v>0</v>
      </c>
      <c r="L245" s="209">
        <f t="shared" si="22"/>
        <v>0</v>
      </c>
      <c r="M245" s="156">
        <f t="shared" si="26"/>
        <v>0</v>
      </c>
    </row>
  </sheetData>
  <autoFilter ref="A8:N53" xr:uid="{21663845-D6A8-43B1-AA30-8DE3F0651C0B}">
    <sortState xmlns:xlrd2="http://schemas.microsoft.com/office/spreadsheetml/2017/richdata2" ref="A9:N53">
      <sortCondition descending="1" ref="C8"/>
    </sortState>
  </autoFilter>
  <mergeCells count="6">
    <mergeCell ref="F7:G7"/>
    <mergeCell ref="H7:I7"/>
    <mergeCell ref="Q19:Q20"/>
    <mergeCell ref="O19:P20"/>
    <mergeCell ref="L3:N4"/>
    <mergeCell ref="J7:M7"/>
  </mergeCells>
  <phoneticPr fontId="25" type="noConversion"/>
  <conditionalFormatting sqref="C9:C1048576">
    <cfRule type="cellIs" dxfId="26" priority="19" operator="equal">
      <formula>"CR Complete"</formula>
    </cfRule>
    <cfRule type="cellIs" dxfId="25" priority="20" operator="equal">
      <formula>"Customer Tested"</formula>
    </cfRule>
    <cfRule type="cellIs" dxfId="24" priority="21" operator="equal">
      <formula>"Code Delivered"</formula>
    </cfRule>
    <cfRule type="cellIs" dxfId="23" priority="22" operator="equal">
      <formula>"Code Complete"</formula>
    </cfRule>
    <cfRule type="cellIs" dxfId="22" priority="23" operator="equal">
      <formula>"In Development"</formula>
    </cfRule>
    <cfRule type="cellIs" dxfId="21" priority="24" operator="equal">
      <formula>"Approved"</formula>
    </cfRule>
    <cfRule type="cellIs" dxfId="20" priority="25" operator="equal">
      <formula>"Cancelled"</formula>
    </cfRule>
    <cfRule type="cellIs" dxfId="19" priority="26" operator="equal">
      <formula>"On - Hold"</formula>
    </cfRule>
    <cfRule type="cellIs" dxfId="18" priority="27" operator="equal">
      <formula>"Submitted"</formula>
    </cfRule>
  </conditionalFormatting>
  <conditionalFormatting sqref="O9:O17">
    <cfRule type="cellIs" dxfId="17" priority="10" operator="equal">
      <formula>"Submitted"</formula>
    </cfRule>
    <cfRule type="cellIs" dxfId="16" priority="11" operator="equal">
      <formula>"On - Hold"</formula>
    </cfRule>
    <cfRule type="cellIs" dxfId="15" priority="12" operator="equal">
      <formula>"Cancelled"</formula>
    </cfRule>
    <cfRule type="cellIs" dxfId="14" priority="13" operator="equal">
      <formula>"Approved"</formula>
    </cfRule>
    <cfRule type="cellIs" dxfId="13" priority="14" operator="equal">
      <formula>"In Development"</formula>
    </cfRule>
    <cfRule type="cellIs" dxfId="12" priority="15" operator="equal">
      <formula>"Code Complete"</formula>
    </cfRule>
    <cfRule type="cellIs" dxfId="11" priority="16" operator="equal">
      <formula>"Code Delivered"</formula>
    </cfRule>
    <cfRule type="cellIs" dxfId="10" priority="17" operator="equal">
      <formula>"Customer Tested"</formula>
    </cfRule>
    <cfRule type="cellIs" dxfId="9" priority="18" operator="equal">
      <formula>"CR Complete"</formula>
    </cfRule>
  </conditionalFormatting>
  <conditionalFormatting sqref="O21:O26">
    <cfRule type="cellIs" dxfId="8" priority="1" operator="equal">
      <formula>"Submitted"</formula>
    </cfRule>
    <cfRule type="cellIs" dxfId="7" priority="2" operator="equal">
      <formula>"On - Hold"</formula>
    </cfRule>
    <cfRule type="cellIs" dxfId="6" priority="3" operator="equal">
      <formula>"Cancelled"</formula>
    </cfRule>
    <cfRule type="cellIs" dxfId="5" priority="4" operator="equal">
      <formula>"Approved"</formula>
    </cfRule>
    <cfRule type="cellIs" dxfId="4" priority="5" operator="equal">
      <formula>"In Development"</formula>
    </cfRule>
    <cfRule type="cellIs" dxfId="3" priority="6" operator="equal">
      <formula>"Code Complete"</formula>
    </cfRule>
    <cfRule type="cellIs" dxfId="2" priority="7" operator="equal">
      <formula>"Code Delivered"</formula>
    </cfRule>
    <cfRule type="cellIs" dxfId="1" priority="8" operator="equal">
      <formula>"Customer Tested"</formula>
    </cfRule>
    <cfRule type="cellIs" dxfId="0" priority="9" operator="equal">
      <formula>"CR Complete"</formula>
    </cfRule>
  </conditionalFormatting>
  <dataValidations count="1">
    <dataValidation type="list" allowBlank="1" showInputMessage="1" showErrorMessage="1" sqref="C9:C100" xr:uid="{B4571E44-BDDD-41B0-B15F-6390B39DE025}">
      <formula1>"Submitted, On - Hold, Cancelled, Approved, In Development, Code Complete, Code Delivered, Customer Tested, CR Complete"</formula1>
    </dataValidation>
  </dataValidations>
  <hyperlinks>
    <hyperlink ref="C2" location="'PROJECT DETAILS'!A1" display="PROJECT DETAILS" xr:uid="{06D7C135-09A0-4C97-A292-C3C47F25366B}"/>
    <hyperlink ref="E2" location="'BUDGET METRICS'!A1" display="BUDGET METRICS" xr:uid="{CF6C06E7-E463-4C1E-BB3A-A1B79A8A4D9B}"/>
    <hyperlink ref="D2" location="'QUALITY METRICS'!A1" display="QUALITY METRICS" xr:uid="{FFD4DEC8-8A34-475F-BB71-85F790D61920}"/>
    <hyperlink ref="H2" location="'Home - Overview'!A1" display="HOME" xr:uid="{DCBF78FB-7A06-4B0E-86C7-6F688C259220}"/>
    <hyperlink ref="F2" location="'Weekly Notes'!A1" display="WEEKLY NOTES" xr:uid="{7142F30D-2303-4277-9ABC-688869603A3E}"/>
    <hyperlink ref="G2" location="'Change Log'!A1" display="CHANGE LOG" xr:uid="{980D5BE3-574A-4176-8480-4828733A04A7}"/>
    <hyperlink ref="H4" r:id="rId1" xr:uid="{991F1F16-F29F-4EC6-94E2-F23C63673AF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- Overview</vt:lpstr>
      <vt:lpstr>Project Details</vt:lpstr>
      <vt:lpstr>Quality Metrics</vt:lpstr>
      <vt:lpstr>Budget Metrics</vt:lpstr>
      <vt:lpstr>Weekly Notes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Crutcher</dc:creator>
  <cp:lastModifiedBy>Darius Crutcher</cp:lastModifiedBy>
  <dcterms:created xsi:type="dcterms:W3CDTF">2023-11-29T16:29:35Z</dcterms:created>
  <dcterms:modified xsi:type="dcterms:W3CDTF">2023-12-16T05:52:22Z</dcterms:modified>
</cp:coreProperties>
</file>