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<sst xmlns="http://schemas.openxmlformats.org/spreadsheetml/2006/main" count="517" uniqueCount="509">
  <si>
    <t xml:space="preserve">类别</t>
  </si>
  <si>
    <t xml:space="preserve">学院</t>
  </si>
  <si>
    <t xml:space="preserve">专业</t>
  </si>
  <si>
    <t xml:space="preserve">2018计划</t>
  </si>
  <si>
    <t xml:space="preserve">2018年最低类内排名/总人数</t>
  </si>
  <si>
    <t xml:space="preserve">2018百分比</t>
  </si>
  <si>
    <t xml:space="preserve">2017计划</t>
  </si>
  <si>
    <t xml:space="preserve">2017年最低类内排名/总人数</t>
  </si>
  <si>
    <t xml:space="preserve">2017百分比</t>
  </si>
  <si>
    <t xml:space="preserve">2016计划</t>
  </si>
  <si>
    <t xml:space="preserve">2016年最低类内排名/总人数</t>
  </si>
  <si>
    <t xml:space="preserve">2016百分比</t>
  </si>
  <si>
    <t xml:space="preserve">2015计划</t>
  </si>
  <si>
    <t xml:space="preserve">2015年最低类内排名/总人数</t>
  </si>
  <si>
    <t xml:space="preserve">2015百分比</t>
  </si>
  <si>
    <t xml:space="preserve">2014计划</t>
  </si>
  <si>
    <t xml:space="preserve">2014年最低类内排名/总人数</t>
  </si>
  <si>
    <t xml:space="preserve">2014百分比</t>
  </si>
  <si>
    <t xml:space="preserve">2013计划</t>
  </si>
  <si>
    <t xml:space="preserve">2013年最低类内排名/总人数</t>
  </si>
  <si>
    <t xml:space="preserve">2013百分比</t>
  </si>
  <si>
    <t xml:space="preserve">2012计划</t>
  </si>
  <si>
    <t xml:space="preserve">2012年最低类内排名/总人数</t>
  </si>
  <si>
    <t xml:space="preserve">2012百分比</t>
  </si>
  <si>
    <t xml:space="preserve">人文社科类</t>
  </si>
  <si>
    <r>
      <rPr>
        <sz val="11"/>
        <color rgb="FF000000"/>
        <rFont val="宋体"/>
        <family val="2"/>
        <charset val="1"/>
      </rPr>
      <t xml:space="preserve">社会科学学部</t>
    </r>
    <r>
      <rPr>
        <sz val="11"/>
        <color rgb="FF000000"/>
        <rFont val="微软雅黑 Light"/>
        <family val="2"/>
        <charset val="134"/>
      </rPr>
      <t xml:space="preserve">(</t>
    </r>
    <r>
      <rPr>
        <sz val="11"/>
        <color rgb="FF000000"/>
        <rFont val="宋体"/>
        <family val="2"/>
        <charset val="1"/>
      </rPr>
      <t xml:space="preserve">筹</t>
    </r>
    <r>
      <rPr>
        <sz val="11"/>
        <color rgb="FF000000"/>
        <rFont val="微软雅黑 Light"/>
        <family val="2"/>
        <charset val="134"/>
      </rPr>
      <t xml:space="preserve">)</t>
    </r>
  </si>
  <si>
    <t xml:space="preserve">哲学</t>
  </si>
  <si>
    <t xml:space="preserve">445/446</t>
  </si>
  <si>
    <t xml:space="preserve">391/409</t>
  </si>
  <si>
    <t xml:space="preserve">361/403</t>
  </si>
  <si>
    <t xml:space="preserve">358/500</t>
  </si>
  <si>
    <t xml:space="preserve">400/533</t>
  </si>
  <si>
    <t xml:space="preserve">588/656</t>
  </si>
  <si>
    <t xml:space="preserve">573/684</t>
  </si>
  <si>
    <t xml:space="preserve">文学院</t>
  </si>
  <si>
    <t xml:space="preserve">汉语言文学</t>
  </si>
  <si>
    <t xml:space="preserve">354/446</t>
  </si>
  <si>
    <t xml:space="preserve">387/409</t>
  </si>
  <si>
    <t xml:space="preserve">379/403</t>
  </si>
  <si>
    <t xml:space="preserve">485/500</t>
  </si>
  <si>
    <t xml:space="preserve">450/533</t>
  </si>
  <si>
    <t xml:space="preserve">655/656</t>
  </si>
  <si>
    <t xml:space="preserve">684/684</t>
  </si>
  <si>
    <t xml:space="preserve">历史学</t>
  </si>
  <si>
    <t xml:space="preserve">446/446</t>
  </si>
  <si>
    <t xml:space="preserve">409/409</t>
  </si>
  <si>
    <t xml:space="preserve">403/403</t>
  </si>
  <si>
    <t xml:space="preserve">498/500</t>
  </si>
  <si>
    <t xml:space="preserve">533/533</t>
  </si>
  <si>
    <t xml:space="preserve">638/656</t>
  </si>
  <si>
    <t xml:space="preserve">678/684</t>
  </si>
  <si>
    <t xml:space="preserve">汉语国际教育</t>
  </si>
  <si>
    <t xml:space="preserve">439/446</t>
  </si>
  <si>
    <t xml:space="preserve">404/409</t>
  </si>
  <si>
    <t xml:space="preserve">400/403</t>
  </si>
  <si>
    <t xml:space="preserve">464/500</t>
  </si>
  <si>
    <t xml:space="preserve">527/533</t>
  </si>
  <si>
    <t xml:space="preserve">627/656</t>
  </si>
  <si>
    <t xml:space="preserve">675/684</t>
  </si>
  <si>
    <t xml:space="preserve">社会学院</t>
  </si>
  <si>
    <t xml:space="preserve">社会学</t>
  </si>
  <si>
    <t xml:space="preserve">318/446</t>
  </si>
  <si>
    <t xml:space="preserve">298/409</t>
  </si>
  <si>
    <t xml:space="preserve">244/403</t>
  </si>
  <si>
    <t xml:space="preserve">251/500</t>
  </si>
  <si>
    <t xml:space="preserve">270/533</t>
  </si>
  <si>
    <t xml:space="preserve">295/656</t>
  </si>
  <si>
    <t xml:space="preserve">404/684</t>
  </si>
  <si>
    <t xml:space="preserve">社会工作</t>
  </si>
  <si>
    <t xml:space="preserve">440/446</t>
  </si>
  <si>
    <t xml:space="preserve">405/409</t>
  </si>
  <si>
    <t xml:space="preserve">390/403</t>
  </si>
  <si>
    <t xml:space="preserve">461/500</t>
  </si>
  <si>
    <t xml:space="preserve">530/533</t>
  </si>
  <si>
    <t xml:space="preserve">653/656</t>
  </si>
  <si>
    <t xml:space="preserve">669/684</t>
  </si>
  <si>
    <t xml:space="preserve">外国语学院</t>
  </si>
  <si>
    <t xml:space="preserve">英语</t>
  </si>
  <si>
    <t xml:space="preserve">444/446</t>
  </si>
  <si>
    <t xml:space="preserve">406/409</t>
  </si>
  <si>
    <t xml:space="preserve">398/403</t>
  </si>
  <si>
    <t xml:space="preserve">495/500</t>
  </si>
  <si>
    <t xml:space="preserve">532/533</t>
  </si>
  <si>
    <t xml:space="preserve">646/656</t>
  </si>
  <si>
    <t xml:space="preserve">674/684</t>
  </si>
  <si>
    <t xml:space="preserve">新闻传播学院</t>
  </si>
  <si>
    <t xml:space="preserve">广播电视学</t>
  </si>
  <si>
    <t xml:space="preserve">286/446</t>
  </si>
  <si>
    <t xml:space="preserve">256/409</t>
  </si>
  <si>
    <t xml:space="preserve">254/403</t>
  </si>
  <si>
    <t xml:space="preserve">328/500</t>
  </si>
  <si>
    <t xml:space="preserve">497/533</t>
  </si>
  <si>
    <t xml:space="preserve">586/656</t>
  </si>
  <si>
    <t xml:space="preserve">575/684</t>
  </si>
  <si>
    <t xml:space="preserve">新闻学</t>
  </si>
  <si>
    <t xml:space="preserve">254/446</t>
  </si>
  <si>
    <t xml:space="preserve">240/409</t>
  </si>
  <si>
    <t xml:space="preserve">229/403</t>
  </si>
  <si>
    <t xml:space="preserve">302/500</t>
  </si>
  <si>
    <t xml:space="preserve">446/533</t>
  </si>
  <si>
    <t xml:space="preserve">491/656</t>
  </si>
  <si>
    <t xml:space="preserve">478/684</t>
  </si>
  <si>
    <t xml:space="preserve">广播电视编导</t>
  </si>
  <si>
    <t xml:space="preserve">-1</t>
  </si>
  <si>
    <t xml:space="preserve">464/656</t>
  </si>
  <si>
    <t xml:space="preserve">508/684</t>
  </si>
  <si>
    <t xml:space="preserve">广告学</t>
  </si>
  <si>
    <t xml:space="preserve">290/446</t>
  </si>
  <si>
    <t xml:space="preserve">234/409</t>
  </si>
  <si>
    <t xml:space="preserve">165/403</t>
  </si>
  <si>
    <t xml:space="preserve">213/500</t>
  </si>
  <si>
    <t xml:space="preserve">241/533</t>
  </si>
  <si>
    <t xml:space="preserve">493/656</t>
  </si>
  <si>
    <t xml:space="preserve">463/684</t>
  </si>
  <si>
    <r>
      <rPr>
        <sz val="11"/>
        <color rgb="FF000000"/>
        <rFont val="宋体"/>
        <family val="2"/>
        <charset val="1"/>
      </rPr>
      <t xml:space="preserve">会展艺术与技术</t>
    </r>
    <r>
      <rPr>
        <sz val="11"/>
        <color rgb="FF000000"/>
        <rFont val="微软雅黑 Light"/>
        <family val="2"/>
        <charset val="134"/>
      </rPr>
      <t xml:space="preserve">(</t>
    </r>
    <r>
      <rPr>
        <sz val="11"/>
        <color rgb="FF000000"/>
        <rFont val="宋体"/>
        <family val="2"/>
        <charset val="1"/>
      </rPr>
      <t xml:space="preserve">策划与经营</t>
    </r>
    <r>
      <rPr>
        <sz val="11"/>
        <color rgb="FF000000"/>
        <rFont val="微软雅黑 Light"/>
        <family val="2"/>
        <charset val="134"/>
      </rPr>
      <t xml:space="preserve">)</t>
    </r>
  </si>
  <si>
    <t xml:space="preserve">278/656</t>
  </si>
  <si>
    <t xml:space="preserve">252/684</t>
  </si>
  <si>
    <t xml:space="preserve">美术学院</t>
  </si>
  <si>
    <t xml:space="preserve">美术学</t>
  </si>
  <si>
    <t xml:space="preserve">654/656</t>
  </si>
  <si>
    <t xml:space="preserve">682/684</t>
  </si>
  <si>
    <t xml:space="preserve">法学院</t>
  </si>
  <si>
    <t xml:space="preserve">法学</t>
  </si>
  <si>
    <t xml:space="preserve">437/446</t>
  </si>
  <si>
    <t xml:space="preserve">408/409</t>
  </si>
  <si>
    <t xml:space="preserve">402/403</t>
  </si>
  <si>
    <t xml:space="preserve">500/500</t>
  </si>
  <si>
    <t xml:space="preserve">531/533</t>
  </si>
  <si>
    <t xml:space="preserve">656/656</t>
  </si>
  <si>
    <t xml:space="preserve">681/684</t>
  </si>
  <si>
    <t xml:space="preserve">经济管理类</t>
  </si>
  <si>
    <t xml:space="preserve">经济学院</t>
  </si>
  <si>
    <t xml:space="preserve">国际经济与贸易</t>
  </si>
  <si>
    <t xml:space="preserve">339/342</t>
  </si>
  <si>
    <t xml:space="preserve">373/392</t>
  </si>
  <si>
    <t xml:space="preserve">323/441</t>
  </si>
  <si>
    <t xml:space="preserve">349/406</t>
  </si>
  <si>
    <t xml:space="preserve">307/2600</t>
  </si>
  <si>
    <t xml:space="preserve">292/450</t>
  </si>
  <si>
    <t xml:space="preserve">313/566</t>
  </si>
  <si>
    <t xml:space="preserve">经济学</t>
  </si>
  <si>
    <t xml:space="preserve">326/342</t>
  </si>
  <si>
    <t xml:space="preserve">金融学</t>
  </si>
  <si>
    <t xml:space="preserve">270/342</t>
  </si>
  <si>
    <t xml:space="preserve">图书情报档案系</t>
  </si>
  <si>
    <t xml:space="preserve">信息资源管理</t>
  </si>
  <si>
    <t xml:space="preserve">342/342</t>
  </si>
  <si>
    <t xml:space="preserve">档案学</t>
  </si>
  <si>
    <t xml:space="preserve">335/342</t>
  </si>
  <si>
    <t xml:space="preserve">319/392</t>
  </si>
  <si>
    <t xml:space="preserve">440/441</t>
  </si>
  <si>
    <t xml:space="preserve">398/406</t>
  </si>
  <si>
    <t xml:space="preserve">383/385</t>
  </si>
  <si>
    <t xml:space="preserve">448/450</t>
  </si>
  <si>
    <t xml:space="preserve">557/566</t>
  </si>
  <si>
    <t xml:space="preserve">管理学院</t>
  </si>
  <si>
    <t xml:space="preserve">信息管理与信息系统</t>
  </si>
  <si>
    <t xml:space="preserve">223/342</t>
  </si>
  <si>
    <t xml:space="preserve">391/392</t>
  </si>
  <si>
    <t xml:space="preserve">441/441</t>
  </si>
  <si>
    <t xml:space="preserve">401/406</t>
  </si>
  <si>
    <t xml:space="preserve">376/385</t>
  </si>
  <si>
    <t xml:space="preserve">449/450</t>
  </si>
  <si>
    <t xml:space="preserve">565/566</t>
  </si>
  <si>
    <t xml:space="preserve">工程管理</t>
  </si>
  <si>
    <t xml:space="preserve">330/342</t>
  </si>
  <si>
    <t xml:space="preserve">388/392</t>
  </si>
  <si>
    <t xml:space="preserve">430/441</t>
  </si>
  <si>
    <t xml:space="preserve">404/406</t>
  </si>
  <si>
    <t xml:space="preserve">368/385</t>
  </si>
  <si>
    <t xml:space="preserve">450/450</t>
  </si>
  <si>
    <t xml:space="preserve">566/566</t>
  </si>
  <si>
    <t xml:space="preserve">管理科学</t>
  </si>
  <si>
    <t xml:space="preserve">269/342</t>
  </si>
  <si>
    <t xml:space="preserve">392/392</t>
  </si>
  <si>
    <t xml:space="preserve">432/441</t>
  </si>
  <si>
    <t xml:space="preserve">402/406</t>
  </si>
  <si>
    <t xml:space="preserve">378/385</t>
  </si>
  <si>
    <t xml:space="preserve">391/450</t>
  </si>
  <si>
    <t xml:space="preserve">524/566</t>
  </si>
  <si>
    <t xml:space="preserve">工商管理</t>
  </si>
  <si>
    <t xml:space="preserve">332/342</t>
  </si>
  <si>
    <t xml:space="preserve">390/392</t>
  </si>
  <si>
    <t xml:space="preserve">375/441</t>
  </si>
  <si>
    <t xml:space="preserve">359/406</t>
  </si>
  <si>
    <t xml:space="preserve">338/385</t>
  </si>
  <si>
    <t xml:space="preserve">315/450</t>
  </si>
  <si>
    <t xml:space="preserve">435/566</t>
  </si>
  <si>
    <t xml:space="preserve">会计学</t>
  </si>
  <si>
    <t xml:space="preserve">273/342</t>
  </si>
  <si>
    <t xml:space="preserve">150/392</t>
  </si>
  <si>
    <t xml:space="preserve">89/441</t>
  </si>
  <si>
    <t xml:space="preserve">87/406</t>
  </si>
  <si>
    <t xml:space="preserve">135/385</t>
  </si>
  <si>
    <t xml:space="preserve">217/450</t>
  </si>
  <si>
    <t xml:space="preserve">324/566</t>
  </si>
  <si>
    <t xml:space="preserve">物流管理</t>
  </si>
  <si>
    <t xml:space="preserve">334/342</t>
  </si>
  <si>
    <t xml:space="preserve">389/392</t>
  </si>
  <si>
    <t xml:space="preserve">382/441</t>
  </si>
  <si>
    <t xml:space="preserve">406/406</t>
  </si>
  <si>
    <t xml:space="preserve">385/385</t>
  </si>
  <si>
    <t xml:space="preserve">433/450</t>
  </si>
  <si>
    <t xml:space="preserve">555/566</t>
  </si>
  <si>
    <t xml:space="preserve">人力资源管理</t>
  </si>
  <si>
    <t xml:space="preserve">341/342</t>
  </si>
  <si>
    <t xml:space="preserve">376/392</t>
  </si>
  <si>
    <t xml:space="preserve">433/441</t>
  </si>
  <si>
    <t xml:space="preserve">374/406</t>
  </si>
  <si>
    <t xml:space="preserve">347/385</t>
  </si>
  <si>
    <t xml:space="preserve">335/450</t>
  </si>
  <si>
    <t xml:space="preserve">439/566</t>
  </si>
  <si>
    <t xml:space="preserve">财务管理</t>
  </si>
  <si>
    <t xml:space="preserve">255/342</t>
  </si>
  <si>
    <t xml:space="preserve">198/392</t>
  </si>
  <si>
    <t xml:space="preserve">175/441</t>
  </si>
  <si>
    <t xml:space="preserve">120/406</t>
  </si>
  <si>
    <t xml:space="preserve">197/385</t>
  </si>
  <si>
    <t xml:space="preserve">271/450</t>
  </si>
  <si>
    <t xml:space="preserve">347/566</t>
  </si>
  <si>
    <t xml:space="preserve">知识产权</t>
  </si>
  <si>
    <t xml:space="preserve">296/342</t>
  </si>
  <si>
    <t xml:space="preserve">理学工学类</t>
  </si>
  <si>
    <t xml:space="preserve">理学院</t>
  </si>
  <si>
    <t xml:space="preserve">理论与应用力学</t>
  </si>
  <si>
    <t xml:space="preserve">1634/1932</t>
  </si>
  <si>
    <t xml:space="preserve">2112/2240</t>
  </si>
  <si>
    <t xml:space="preserve">2399/2401</t>
  </si>
  <si>
    <t xml:space="preserve">2330/2351</t>
  </si>
  <si>
    <t xml:space="preserve">2270/2600</t>
  </si>
  <si>
    <t xml:space="preserve">2366/2725</t>
  </si>
  <si>
    <t xml:space="preserve">2325/2515</t>
  </si>
  <si>
    <t xml:space="preserve">数学与应用数学</t>
  </si>
  <si>
    <t xml:space="preserve">395/1932</t>
  </si>
  <si>
    <t xml:space="preserve">309/2240</t>
  </si>
  <si>
    <t xml:space="preserve">278/2401</t>
  </si>
  <si>
    <t xml:space="preserve">539/2351</t>
  </si>
  <si>
    <t xml:space="preserve">665/2600</t>
  </si>
  <si>
    <t xml:space="preserve">842/2725</t>
  </si>
  <si>
    <t xml:space="preserve">996/2515</t>
  </si>
  <si>
    <t xml:space="preserve">信息与计算科学</t>
  </si>
  <si>
    <t xml:space="preserve">516/1932</t>
  </si>
  <si>
    <t xml:space="preserve">405/2240</t>
  </si>
  <si>
    <t xml:space="preserve">656/2401</t>
  </si>
  <si>
    <t xml:space="preserve">939/2351</t>
  </si>
  <si>
    <t xml:space="preserve">1293/2600</t>
  </si>
  <si>
    <t xml:space="preserve">1233/2725</t>
  </si>
  <si>
    <t xml:space="preserve">1224/2515</t>
  </si>
  <si>
    <t xml:space="preserve">应用物理学</t>
  </si>
  <si>
    <t xml:space="preserve">1418/1932</t>
  </si>
  <si>
    <t xml:space="preserve">1677/2240</t>
  </si>
  <si>
    <t xml:space="preserve">2401/2401</t>
  </si>
  <si>
    <t xml:space="preserve">2347/2351</t>
  </si>
  <si>
    <t xml:space="preserve">2597/2600</t>
  </si>
  <si>
    <t xml:space="preserve">2705/2725</t>
  </si>
  <si>
    <t xml:space="preserve">2402/2515</t>
  </si>
  <si>
    <t xml:space="preserve">电子信息科学与技术</t>
  </si>
  <si>
    <t xml:space="preserve">1142/1932</t>
  </si>
  <si>
    <t xml:space="preserve">1385/2240</t>
  </si>
  <si>
    <t xml:space="preserve">1822/2401</t>
  </si>
  <si>
    <t xml:space="preserve">2230/2351</t>
  </si>
  <si>
    <t xml:space="preserve">2531/2600</t>
  </si>
  <si>
    <t xml:space="preserve">2438/2725</t>
  </si>
  <si>
    <t xml:space="preserve">2455/2515</t>
  </si>
  <si>
    <t xml:space="preserve">微电子科学与工程</t>
  </si>
  <si>
    <t xml:space="preserve">1410/1932</t>
  </si>
  <si>
    <t xml:space="preserve">1785/2240</t>
  </si>
  <si>
    <t xml:space="preserve">2255/2401</t>
  </si>
  <si>
    <t xml:space="preserve">2320/2351</t>
  </si>
  <si>
    <t xml:space="preserve">2594/2600</t>
  </si>
  <si>
    <t xml:space="preserve">2719/2725</t>
  </si>
  <si>
    <t xml:space="preserve">2514/2515</t>
  </si>
  <si>
    <t xml:space="preserve">应用化学</t>
  </si>
  <si>
    <t xml:space="preserve">1932/1932</t>
  </si>
  <si>
    <t xml:space="preserve">2206/2240</t>
  </si>
  <si>
    <t xml:space="preserve">2392/2401</t>
  </si>
  <si>
    <t xml:space="preserve">2350/2351</t>
  </si>
  <si>
    <t xml:space="preserve">2600/2600</t>
  </si>
  <si>
    <t xml:space="preserve">2716/2725</t>
  </si>
  <si>
    <t xml:space="preserve">2478/2515</t>
  </si>
  <si>
    <t xml:space="preserve">材料科学与工程学院</t>
  </si>
  <si>
    <t xml:space="preserve">冶金工程</t>
  </si>
  <si>
    <t xml:space="preserve">1922/1932</t>
  </si>
  <si>
    <t xml:space="preserve">2224/2240</t>
  </si>
  <si>
    <t xml:space="preserve">2376/2401</t>
  </si>
  <si>
    <t xml:space="preserve">2215/2351</t>
  </si>
  <si>
    <t xml:space="preserve">2274/2600</t>
  </si>
  <si>
    <t xml:space="preserve">1977/2725</t>
  </si>
  <si>
    <t xml:space="preserve">1606/2515</t>
  </si>
  <si>
    <t xml:space="preserve">金属材料工程</t>
  </si>
  <si>
    <t xml:space="preserve">1923/1932</t>
  </si>
  <si>
    <t xml:space="preserve">2222/2240</t>
  </si>
  <si>
    <t xml:space="preserve">2386/2401</t>
  </si>
  <si>
    <t xml:space="preserve">2251/2351</t>
  </si>
  <si>
    <t xml:space="preserve">403/2515</t>
  </si>
  <si>
    <t xml:space="preserve">电子科学与技术</t>
  </si>
  <si>
    <t xml:space="preserve">1395/1932</t>
  </si>
  <si>
    <t xml:space="preserve">1566/2240</t>
  </si>
  <si>
    <t xml:space="preserve">1711/2401</t>
  </si>
  <si>
    <t xml:space="preserve">2156/2351</t>
  </si>
  <si>
    <t xml:space="preserve">2583/2600</t>
  </si>
  <si>
    <t xml:space="preserve">2724/2725</t>
  </si>
  <si>
    <t xml:space="preserve">2515/2515</t>
  </si>
  <si>
    <t xml:space="preserve">无机非金属材料工程</t>
  </si>
  <si>
    <t xml:space="preserve">1725/1932</t>
  </si>
  <si>
    <t xml:space="preserve">2032/2240</t>
  </si>
  <si>
    <t xml:space="preserve">2168/2401</t>
  </si>
  <si>
    <t xml:space="preserve">2349/2351</t>
  </si>
  <si>
    <t xml:space="preserve">2280/2515</t>
  </si>
  <si>
    <t xml:space="preserve">材料物理</t>
  </si>
  <si>
    <t xml:space="preserve">1749/1932</t>
  </si>
  <si>
    <t xml:space="preserve">2102/2240</t>
  </si>
  <si>
    <t xml:space="preserve">2372/2401</t>
  </si>
  <si>
    <t xml:space="preserve">2304/2351</t>
  </si>
  <si>
    <t xml:space="preserve">2512/2600</t>
  </si>
  <si>
    <t xml:space="preserve">2725/2725</t>
  </si>
  <si>
    <t xml:space="preserve">2504/2515</t>
  </si>
  <si>
    <t xml:space="preserve">高分子材料与工程</t>
  </si>
  <si>
    <t xml:space="preserve">1350/1932</t>
  </si>
  <si>
    <t xml:space="preserve">1215/2240</t>
  </si>
  <si>
    <t xml:space="preserve">961/2401</t>
  </si>
  <si>
    <t xml:space="preserve">1201/2351</t>
  </si>
  <si>
    <t xml:space="preserve">1533/2600</t>
  </si>
  <si>
    <t xml:space="preserve">2131/2725</t>
  </si>
  <si>
    <t xml:space="preserve">2236/2515</t>
  </si>
  <si>
    <t xml:space="preserve">机电工程与自动化学院</t>
  </si>
  <si>
    <t xml:space="preserve">机械工程</t>
  </si>
  <si>
    <t xml:space="preserve">1931/1932</t>
  </si>
  <si>
    <t xml:space="preserve">2240/2240</t>
  </si>
  <si>
    <t xml:space="preserve">2398/2401</t>
  </si>
  <si>
    <t xml:space="preserve">2345/2351</t>
  </si>
  <si>
    <t xml:space="preserve">1895/2600</t>
  </si>
  <si>
    <t xml:space="preserve">1920/2725</t>
  </si>
  <si>
    <t xml:space="preserve">1838/2515</t>
  </si>
  <si>
    <r>
      <rPr>
        <sz val="11"/>
        <color rgb="FF000000"/>
        <rFont val="宋体"/>
        <family val="2"/>
        <charset val="1"/>
      </rPr>
      <t xml:space="preserve">机械工程</t>
    </r>
    <r>
      <rPr>
        <sz val="11"/>
        <color rgb="FF000000"/>
        <rFont val="微软雅黑 Light"/>
        <family val="2"/>
        <charset val="134"/>
      </rPr>
      <t xml:space="preserve">(</t>
    </r>
    <r>
      <rPr>
        <sz val="11"/>
        <color rgb="FF000000"/>
        <rFont val="宋体"/>
        <family val="2"/>
        <charset val="1"/>
      </rPr>
      <t xml:space="preserve">卓越工程师班</t>
    </r>
    <r>
      <rPr>
        <sz val="11"/>
        <color rgb="FF000000"/>
        <rFont val="微软雅黑 Light"/>
        <family val="2"/>
        <charset val="134"/>
      </rPr>
      <t xml:space="preserve">)</t>
    </r>
  </si>
  <si>
    <t xml:space="preserve">656/1932</t>
  </si>
  <si>
    <t xml:space="preserve">952/2240</t>
  </si>
  <si>
    <t xml:space="preserve">测控技术与仪器</t>
  </si>
  <si>
    <t xml:space="preserve">1571/1932</t>
  </si>
  <si>
    <t xml:space="preserve">1966/2240</t>
  </si>
  <si>
    <t xml:space="preserve">2164/2401</t>
  </si>
  <si>
    <t xml:space="preserve">2332/2351</t>
  </si>
  <si>
    <t xml:space="preserve">2321/2600</t>
  </si>
  <si>
    <t xml:space="preserve">2192/2725</t>
  </si>
  <si>
    <t xml:space="preserve">2186/2515</t>
  </si>
  <si>
    <t xml:space="preserve">工业工程</t>
  </si>
  <si>
    <t xml:space="preserve">1331/1932</t>
  </si>
  <si>
    <t xml:space="preserve">1472/2240</t>
  </si>
  <si>
    <t xml:space="preserve">1372/2401</t>
  </si>
  <si>
    <t xml:space="preserve">1066/2351</t>
  </si>
  <si>
    <t xml:space="preserve">1185/2600</t>
  </si>
  <si>
    <t xml:space="preserve">1094/2725</t>
  </si>
  <si>
    <t xml:space="preserve">1345/2515</t>
  </si>
  <si>
    <t xml:space="preserve">包装工程</t>
  </si>
  <si>
    <t xml:space="preserve">1717/2240</t>
  </si>
  <si>
    <t xml:space="preserve">1569/2401</t>
  </si>
  <si>
    <t xml:space="preserve">1589/2351</t>
  </si>
  <si>
    <t xml:space="preserve">1867/2600</t>
  </si>
  <si>
    <t xml:space="preserve">1976/2725</t>
  </si>
  <si>
    <t xml:space="preserve">1768/2515</t>
  </si>
  <si>
    <t xml:space="preserve">工业设计</t>
  </si>
  <si>
    <t xml:space="preserve">1061/1932</t>
  </si>
  <si>
    <t xml:space="preserve">1242/2240</t>
  </si>
  <si>
    <t xml:space="preserve">1270/2401</t>
  </si>
  <si>
    <t xml:space="preserve">1152/2351</t>
  </si>
  <si>
    <t xml:space="preserve">1263/2600</t>
  </si>
  <si>
    <t xml:space="preserve">1316/2725</t>
  </si>
  <si>
    <t xml:space="preserve">1414/2515</t>
  </si>
  <si>
    <t xml:space="preserve">电气工程及其自动化</t>
  </si>
  <si>
    <t xml:space="preserve">1242/1932</t>
  </si>
  <si>
    <t xml:space="preserve">1335/2240</t>
  </si>
  <si>
    <t xml:space="preserve">1089/2401</t>
  </si>
  <si>
    <t xml:space="preserve">776/2351</t>
  </si>
  <si>
    <t xml:space="preserve">903/2600</t>
  </si>
  <si>
    <t xml:space="preserve">990/2725</t>
  </si>
  <si>
    <t xml:space="preserve">1180/2515</t>
  </si>
  <si>
    <t xml:space="preserve">自动化</t>
  </si>
  <si>
    <t xml:space="preserve">1283/1932</t>
  </si>
  <si>
    <t xml:space="preserve">1518/2240</t>
  </si>
  <si>
    <t xml:space="preserve">1344/2401</t>
  </si>
  <si>
    <t xml:space="preserve">1090/2351</t>
  </si>
  <si>
    <t xml:space="preserve">1250/2600</t>
  </si>
  <si>
    <t xml:space="preserve">1422/2725</t>
  </si>
  <si>
    <t xml:space="preserve">1778/2515</t>
  </si>
  <si>
    <t xml:space="preserve">通信与信息工程学院</t>
  </si>
  <si>
    <t xml:space="preserve">通信工程</t>
  </si>
  <si>
    <t xml:space="preserve">897/1932</t>
  </si>
  <si>
    <t xml:space="preserve">1126/2240</t>
  </si>
  <si>
    <t xml:space="preserve">811/2401</t>
  </si>
  <si>
    <t xml:space="preserve">688/2351</t>
  </si>
  <si>
    <t xml:space="preserve">761/2600</t>
  </si>
  <si>
    <t xml:space="preserve">718/2725</t>
  </si>
  <si>
    <t xml:space="preserve">439/2515</t>
  </si>
  <si>
    <t xml:space="preserve">电子信息工程</t>
  </si>
  <si>
    <t xml:space="preserve">937/1932</t>
  </si>
  <si>
    <t xml:space="preserve">1195/2240</t>
  </si>
  <si>
    <t xml:space="preserve">1162/2401</t>
  </si>
  <si>
    <t xml:space="preserve">923/2351</t>
  </si>
  <si>
    <t xml:space="preserve">1036/2600</t>
  </si>
  <si>
    <t xml:space="preserve">956/2725</t>
  </si>
  <si>
    <t xml:space="preserve">578/2515</t>
  </si>
  <si>
    <t xml:space="preserve">生物医学工程</t>
  </si>
  <si>
    <t xml:space="preserve">1379/1932</t>
  </si>
  <si>
    <t xml:space="preserve">1577/2240</t>
  </si>
  <si>
    <t xml:space="preserve">1699/2401</t>
  </si>
  <si>
    <t xml:space="preserve">1957/2351</t>
  </si>
  <si>
    <t xml:space="preserve">1993/2600</t>
  </si>
  <si>
    <t xml:space="preserve">1765/2725</t>
  </si>
  <si>
    <t xml:space="preserve">1513/2515</t>
  </si>
  <si>
    <t xml:space="preserve">光电信息科学与工程</t>
  </si>
  <si>
    <t xml:space="preserve">1251/1932</t>
  </si>
  <si>
    <t xml:space="preserve">计算机工程与科学学院</t>
  </si>
  <si>
    <t xml:space="preserve">计算机科学与技术</t>
  </si>
  <si>
    <t xml:space="preserve">506/1932</t>
  </si>
  <si>
    <t xml:space="preserve">897/2240</t>
  </si>
  <si>
    <t xml:space="preserve">1218/2401</t>
  </si>
  <si>
    <t xml:space="preserve">1602/2351</t>
  </si>
  <si>
    <t xml:space="preserve">2346/2600</t>
  </si>
  <si>
    <t xml:space="preserve">2718/2725</t>
  </si>
  <si>
    <t xml:space="preserve">2463/2515</t>
  </si>
  <si>
    <t xml:space="preserve">智能科学与技术</t>
  </si>
  <si>
    <t xml:space="preserve">308/1932</t>
  </si>
  <si>
    <t xml:space="preserve">环境与化学工程学院</t>
  </si>
  <si>
    <t xml:space="preserve">环境工程</t>
  </si>
  <si>
    <t xml:space="preserve">1859/1932</t>
  </si>
  <si>
    <t xml:space="preserve">2239/2240</t>
  </si>
  <si>
    <t xml:space="preserve">2330/2401</t>
  </si>
  <si>
    <t xml:space="preserve">2351/2351</t>
  </si>
  <si>
    <t xml:space="preserve">2598/2600</t>
  </si>
  <si>
    <t xml:space="preserve">2708/2725</t>
  </si>
  <si>
    <t xml:space="preserve">2508/2515</t>
  </si>
  <si>
    <t xml:space="preserve">化学工程与工艺</t>
  </si>
  <si>
    <t xml:space="preserve">1917/1932</t>
  </si>
  <si>
    <t xml:space="preserve">2159/2240</t>
  </si>
  <si>
    <t xml:space="preserve">2400/2401</t>
  </si>
  <si>
    <t xml:space="preserve">2313/2351</t>
  </si>
  <si>
    <t xml:space="preserve">2564/2600</t>
  </si>
  <si>
    <t xml:space="preserve">2722/2725</t>
  </si>
  <si>
    <t xml:space="preserve">2506/2515</t>
  </si>
  <si>
    <t xml:space="preserve">生命科学学院</t>
  </si>
  <si>
    <t xml:space="preserve">生物工程</t>
  </si>
  <si>
    <t xml:space="preserve">1809/1932</t>
  </si>
  <si>
    <t xml:space="preserve">2235/2240</t>
  </si>
  <si>
    <t xml:space="preserve">2344/2401</t>
  </si>
  <si>
    <t xml:space="preserve">2346/2351</t>
  </si>
  <si>
    <t xml:space="preserve">2592/2600</t>
  </si>
  <si>
    <t xml:space="preserve">2717/2725</t>
  </si>
  <si>
    <t xml:space="preserve">2512/2515</t>
  </si>
  <si>
    <t xml:space="preserve">食品科学与工程</t>
  </si>
  <si>
    <t xml:space="preserve">1446/1932</t>
  </si>
  <si>
    <t xml:space="preserve">1569/2240</t>
  </si>
  <si>
    <t xml:space="preserve">1875/2401</t>
  </si>
  <si>
    <t xml:space="preserve">2348/2351</t>
  </si>
  <si>
    <t xml:space="preserve">2590/2600</t>
  </si>
  <si>
    <t xml:space="preserve">2616/2725</t>
  </si>
  <si>
    <t xml:space="preserve">2510/2515</t>
  </si>
  <si>
    <t xml:space="preserve">土木工程系</t>
  </si>
  <si>
    <t xml:space="preserve">土木工程</t>
  </si>
  <si>
    <t xml:space="preserve">1930/1932</t>
  </si>
  <si>
    <t xml:space="preserve">2236/2240</t>
  </si>
  <si>
    <t xml:space="preserve">2098/2401</t>
  </si>
  <si>
    <t xml:space="preserve">1987/2351</t>
  </si>
  <si>
    <t xml:space="preserve">2107/2600</t>
  </si>
  <si>
    <t xml:space="preserve">2100/2725</t>
  </si>
  <si>
    <t xml:space="preserve">2174/2515</t>
  </si>
  <si>
    <t xml:space="preserve">上海美术学院</t>
  </si>
  <si>
    <t xml:space="preserve">建筑学</t>
  </si>
  <si>
    <t xml:space="preserve">967/1932</t>
  </si>
  <si>
    <t xml:space="preserve">886/2240</t>
  </si>
  <si>
    <t xml:space="preserve">781/2401</t>
  </si>
  <si>
    <t xml:space="preserve">490/2351</t>
  </si>
  <si>
    <t xml:space="preserve">449/2600</t>
  </si>
  <si>
    <t xml:space="preserve">163/2725</t>
  </si>
  <si>
    <t xml:space="preserve">206/2515</t>
  </si>
  <si>
    <t xml:space="preserve">城乡规划</t>
  </si>
  <si>
    <t xml:space="preserve">1209/1932</t>
  </si>
  <si>
    <t xml:space="preserve">1320/2240</t>
  </si>
  <si>
    <t xml:space="preserve">1292/2401</t>
  </si>
  <si>
    <t xml:space="preserve">1230/2351</t>
  </si>
  <si>
    <t xml:space="preserve">影视艺术技术学院</t>
  </si>
  <si>
    <t xml:space="preserve">影视艺术技术</t>
  </si>
  <si>
    <t xml:space="preserve">2446/2725</t>
  </si>
  <si>
    <t xml:space="preserve">2391/2515</t>
  </si>
  <si>
    <t xml:space="preserve">上海电影学院</t>
  </si>
  <si>
    <t xml:space="preserve">数字媒体技术</t>
  </si>
  <si>
    <t xml:space="preserve">583/1932</t>
  </si>
  <si>
    <t xml:space="preserve">842/2240</t>
  </si>
  <si>
    <t xml:space="preserve">1103/2401</t>
  </si>
  <si>
    <t xml:space="preserve">1937/2351</t>
  </si>
  <si>
    <t xml:space="preserve">2500/2600</t>
  </si>
  <si>
    <t xml:space="preserve">2695/2725</t>
  </si>
  <si>
    <t xml:space="preserve">2394/2515</t>
  </si>
  <si>
    <r>
      <rPr>
        <sz val="11"/>
        <color rgb="FF000000"/>
        <rFont val="宋体"/>
        <family val="2"/>
        <charset val="1"/>
      </rPr>
      <t xml:space="preserve">哲学</t>
    </r>
    <r>
      <rPr>
        <sz val="11"/>
        <color rgb="FF000000"/>
        <rFont val="微软雅黑 Light"/>
        <family val="2"/>
        <charset val="134"/>
      </rPr>
      <t xml:space="preserve">(</t>
    </r>
    <r>
      <rPr>
        <sz val="11"/>
        <color rgb="FF000000"/>
        <rFont val="宋体"/>
        <family val="2"/>
        <charset val="1"/>
      </rPr>
      <t xml:space="preserve">授哲学学士学位</t>
    </r>
    <r>
      <rPr>
        <sz val="11"/>
        <color rgb="FF000000"/>
        <rFont val="微软雅黑 Light"/>
        <family val="2"/>
        <charset val="134"/>
      </rPr>
      <t xml:space="preserve">)</t>
    </r>
  </si>
  <si>
    <t xml:space="preserve">474/1932</t>
  </si>
  <si>
    <t xml:space="preserve">618/2240</t>
  </si>
  <si>
    <t xml:space="preserve">280/2401</t>
  </si>
  <si>
    <t xml:space="preserve">1198/2351</t>
  </si>
  <si>
    <t xml:space="preserve">840/2600</t>
  </si>
  <si>
    <t xml:space="preserve">1290/2725</t>
  </si>
  <si>
    <r>
      <rPr>
        <sz val="11"/>
        <color rgb="FF000000"/>
        <rFont val="宋体"/>
        <family val="2"/>
        <charset val="1"/>
      </rPr>
      <t xml:space="preserve">档案学</t>
    </r>
    <r>
      <rPr>
        <sz val="11"/>
        <color rgb="FF000000"/>
        <rFont val="微软雅黑 Light"/>
        <family val="2"/>
        <charset val="134"/>
      </rPr>
      <t xml:space="preserve">(</t>
    </r>
    <r>
      <rPr>
        <sz val="11"/>
        <color rgb="FF000000"/>
        <rFont val="宋体"/>
        <family val="2"/>
        <charset val="1"/>
      </rPr>
      <t xml:space="preserve">授管理学学士学位</t>
    </r>
    <r>
      <rPr>
        <sz val="11"/>
        <color rgb="FF000000"/>
        <rFont val="微软雅黑 Light"/>
        <family val="2"/>
        <charset val="134"/>
      </rPr>
      <t xml:space="preserve">)</t>
    </r>
  </si>
  <si>
    <t xml:space="preserve">1169/1932</t>
  </si>
  <si>
    <t xml:space="preserve">1447/2240</t>
  </si>
  <si>
    <t xml:space="preserve">1356/2401</t>
  </si>
  <si>
    <t xml:space="preserve">1749/2351</t>
  </si>
  <si>
    <t xml:space="preserve">2417/2600</t>
  </si>
  <si>
    <r>
      <rPr>
        <sz val="11"/>
        <color rgb="FF000000"/>
        <rFont val="宋体"/>
        <family val="2"/>
        <charset val="1"/>
      </rPr>
      <t xml:space="preserve">信息资源管理</t>
    </r>
    <r>
      <rPr>
        <sz val="11"/>
        <color rgb="FF000000"/>
        <rFont val="微软雅黑 Light"/>
        <family val="2"/>
        <charset val="134"/>
      </rPr>
      <t xml:space="preserve">(</t>
    </r>
    <r>
      <rPr>
        <sz val="11"/>
        <color rgb="FF000000"/>
        <rFont val="宋体"/>
        <family val="2"/>
        <charset val="1"/>
      </rPr>
      <t xml:space="preserve">授管理学学士学位</t>
    </r>
    <r>
      <rPr>
        <sz val="11"/>
        <color rgb="FF000000"/>
        <rFont val="微软雅黑 Light"/>
        <family val="2"/>
        <charset val="134"/>
      </rPr>
      <t xml:space="preserve">)</t>
    </r>
  </si>
  <si>
    <t xml:space="preserve">962/1932</t>
  </si>
  <si>
    <r>
      <rPr>
        <sz val="11"/>
        <color rgb="FF000000"/>
        <rFont val="宋体"/>
        <family val="2"/>
        <charset val="1"/>
      </rPr>
      <t xml:space="preserve">知识产权</t>
    </r>
    <r>
      <rPr>
        <sz val="11"/>
        <color rgb="FF000000"/>
        <rFont val="微软雅黑 Light"/>
        <family val="2"/>
        <charset val="134"/>
      </rPr>
      <t xml:space="preserve">(</t>
    </r>
    <r>
      <rPr>
        <sz val="11"/>
        <color rgb="FF000000"/>
        <rFont val="宋体"/>
        <family val="2"/>
        <charset val="1"/>
      </rPr>
      <t xml:space="preserve">授法学学士学位</t>
    </r>
    <r>
      <rPr>
        <sz val="11"/>
        <color rgb="FF000000"/>
        <rFont val="微软雅黑 Light"/>
        <family val="2"/>
        <charset val="134"/>
      </rPr>
      <t xml:space="preserve">)</t>
    </r>
  </si>
  <si>
    <t xml:space="preserve">633/1932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</si>
</sst>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6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微软雅黑"/>
      <family val="2"/>
      <charset val="134"/>
    </font>
    <font>
      <sz val="11"/>
      <color rgb="FF000000"/>
      <name val="微软雅黑 Light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66CC"/>
        <bgColor rgb="FFFF99CC"/>
      </patternFill>
    </fill>
    <fill>
      <patternFill patternType="solid">
        <fgColor rgb="FFB9CDE5"/>
        <bgColor rgb="FF99CCFF"/>
      </patternFill>
    </fill>
    <fill>
      <patternFill patternType="solid">
        <fgColor rgb="FFE6B9B8"/>
        <bgColor rgb="FFFFCC99"/>
      </patternFill>
    </fill>
    <fill>
      <patternFill patternType="solid">
        <fgColor rgb="FFD7E4BD"/>
        <bgColor rgb="FFB9CDE5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3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4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4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5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0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D66" activeCellId="0" sqref="D66"/>
    </sheetView>
  </sheetViews>
  <sheetFormatPr defaultRowHeight="13.8" zeroHeight="false" outlineLevelRow="0" outlineLevelCol="0"/>
  <cols>
    <col collapsed="false" customWidth="true" hidden="false" outlineLevel="0" max="1" min="1" style="1" width="8.75"/>
    <col collapsed="false" customWidth="true" hidden="false" outlineLevel="0" max="2" min="2" style="0" width="21.89"/>
    <col collapsed="false" customWidth="true" hidden="false" outlineLevel="0" max="3" min="3" style="0" width="23.27"/>
    <col collapsed="false" customWidth="true" hidden="false" outlineLevel="0" max="4" min="4" style="2" width="6"/>
    <col collapsed="false" customWidth="true" hidden="false" outlineLevel="0" max="5" min="5" style="0" width="15.27"/>
    <col collapsed="false" customWidth="true" hidden="false" outlineLevel="0" max="6" min="6" style="3" width="11.82"/>
    <col collapsed="false" customWidth="true" hidden="false" outlineLevel="0" max="7" min="7" style="0" width="6"/>
    <col collapsed="false" customWidth="true" hidden="false" outlineLevel="0" max="8" min="8" style="0" width="15.27"/>
    <col collapsed="false" customWidth="true" hidden="false" outlineLevel="0" max="9" min="9" style="3" width="11.82"/>
    <col collapsed="false" customWidth="true" hidden="false" outlineLevel="0" max="10" min="10" style="0" width="6"/>
    <col collapsed="false" customWidth="true" hidden="false" outlineLevel="0" max="11" min="11" style="0" width="15.27"/>
    <col collapsed="false" customWidth="true" hidden="false" outlineLevel="0" max="12" min="12" style="0" width="11.82"/>
    <col collapsed="false" customWidth="true" hidden="false" outlineLevel="0" max="13" min="13" style="0" width="6"/>
    <col collapsed="false" customWidth="true" hidden="false" outlineLevel="0" max="14" min="14" style="0" width="15.27"/>
    <col collapsed="false" customWidth="true" hidden="false" outlineLevel="0" max="15" min="15" style="0" width="11.82"/>
    <col collapsed="false" customWidth="true" hidden="false" outlineLevel="0" max="16" min="16" style="0" width="6"/>
    <col collapsed="false" customWidth="true" hidden="false" outlineLevel="0" max="17" min="17" style="0" width="15.27"/>
    <col collapsed="false" customWidth="true" hidden="false" outlineLevel="0" max="18" min="18" style="0" width="11.73"/>
    <col collapsed="false" customWidth="true" hidden="false" outlineLevel="0" max="19" min="19" style="0" width="6"/>
    <col collapsed="false" customWidth="true" hidden="false" outlineLevel="0" max="20" min="20" style="0" width="15.1"/>
    <col collapsed="false" customWidth="true" hidden="false" outlineLevel="0" max="21" min="21" style="0" width="11.73"/>
    <col collapsed="false" customWidth="true" hidden="false" outlineLevel="0" max="22" min="22" style="0" width="6"/>
    <col collapsed="false" customWidth="true" hidden="false" outlineLevel="0" max="23" min="23" style="0" width="15.27"/>
    <col collapsed="false" customWidth="true" hidden="false" outlineLevel="0" max="24" min="24" style="0" width="11.73"/>
    <col collapsed="false" customWidth="true" hidden="false" outlineLevel="0" max="1025" min="25" style="0" width="26.52"/>
  </cols>
  <sheetData>
    <row r="1" s="11" customFormat="true" ht="28" hidden="false" customHeight="tru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10" t="s">
        <v>6</v>
      </c>
      <c r="H1" s="8" t="s">
        <v>7</v>
      </c>
      <c r="I1" s="9" t="s">
        <v>8</v>
      </c>
      <c r="J1" s="10" t="s">
        <v>9</v>
      </c>
      <c r="K1" s="8" t="s">
        <v>10</v>
      </c>
      <c r="L1" s="9" t="s">
        <v>11</v>
      </c>
      <c r="M1" s="10" t="s">
        <v>12</v>
      </c>
      <c r="N1" s="8" t="s">
        <v>13</v>
      </c>
      <c r="O1" s="9" t="s">
        <v>14</v>
      </c>
      <c r="P1" s="10" t="s">
        <v>15</v>
      </c>
      <c r="Q1" s="8" t="s">
        <v>16</v>
      </c>
      <c r="R1" s="9" t="s">
        <v>17</v>
      </c>
      <c r="S1" s="10" t="s">
        <v>18</v>
      </c>
      <c r="T1" s="8" t="s">
        <v>19</v>
      </c>
      <c r="U1" s="9" t="s">
        <v>20</v>
      </c>
      <c r="V1" s="10" t="s">
        <v>21</v>
      </c>
      <c r="W1" s="8" t="s">
        <v>22</v>
      </c>
      <c r="X1" s="9" t="s">
        <v>23</v>
      </c>
    </row>
    <row r="2" customFormat="false" ht="14" hidden="false" customHeight="true" outlineLevel="0" collapsed="false">
      <c r="A2" s="12" t="s">
        <v>24</v>
      </c>
      <c r="B2" s="13" t="s">
        <v>25</v>
      </c>
      <c r="C2" s="14" t="s">
        <v>26</v>
      </c>
      <c r="D2" s="15" t="n">
        <v>13</v>
      </c>
      <c r="E2" s="16" t="s">
        <v>27</v>
      </c>
      <c r="F2" s="17" t="n">
        <f aca="false">445/446</f>
        <v>0.997757847533632</v>
      </c>
      <c r="G2" s="18" t="n">
        <v>8</v>
      </c>
      <c r="H2" s="16" t="s">
        <v>28</v>
      </c>
      <c r="I2" s="17" t="n">
        <v>0.9559902200489</v>
      </c>
      <c r="J2" s="18" t="n">
        <v>8</v>
      </c>
      <c r="K2" s="16" t="s">
        <v>29</v>
      </c>
      <c r="L2" s="17" t="n">
        <v>0.895781637717122</v>
      </c>
      <c r="M2" s="18" t="n">
        <v>8</v>
      </c>
      <c r="N2" s="16" t="s">
        <v>30</v>
      </c>
      <c r="O2" s="17" t="n">
        <v>0.716</v>
      </c>
      <c r="P2" s="18" t="n">
        <v>8</v>
      </c>
      <c r="Q2" s="16" t="s">
        <v>31</v>
      </c>
      <c r="R2" s="17" t="n">
        <v>0.75046904315197</v>
      </c>
      <c r="S2" s="18" t="n">
        <v>8</v>
      </c>
      <c r="T2" s="16" t="s">
        <v>32</v>
      </c>
      <c r="U2" s="17" t="n">
        <v>0.896341463414634</v>
      </c>
      <c r="V2" s="18" t="n">
        <v>10</v>
      </c>
      <c r="W2" s="16" t="s">
        <v>33</v>
      </c>
      <c r="X2" s="17" t="n">
        <v>0.837719298245614</v>
      </c>
    </row>
    <row r="3" customFormat="false" ht="14" hidden="false" customHeight="true" outlineLevel="0" collapsed="false">
      <c r="A3" s="12"/>
      <c r="B3" s="19" t="s">
        <v>34</v>
      </c>
      <c r="C3" s="14" t="s">
        <v>35</v>
      </c>
      <c r="D3" s="15" t="n">
        <v>57</v>
      </c>
      <c r="E3" s="16" t="s">
        <v>36</v>
      </c>
      <c r="F3" s="17" t="n">
        <f aca="false">354/446</f>
        <v>0.79372197309417</v>
      </c>
      <c r="G3" s="18" t="n">
        <v>55</v>
      </c>
      <c r="H3" s="16" t="s">
        <v>37</v>
      </c>
      <c r="I3" s="17" t="n">
        <v>0.946210268948655</v>
      </c>
      <c r="J3" s="18" t="n">
        <v>60</v>
      </c>
      <c r="K3" s="16" t="s">
        <v>38</v>
      </c>
      <c r="L3" s="17" t="n">
        <v>0.940446650124069</v>
      </c>
      <c r="M3" s="18" t="n">
        <v>60</v>
      </c>
      <c r="N3" s="16" t="s">
        <v>39</v>
      </c>
      <c r="O3" s="17" t="n">
        <v>0.97</v>
      </c>
      <c r="P3" s="18" t="n">
        <v>60</v>
      </c>
      <c r="Q3" s="16" t="s">
        <v>40</v>
      </c>
      <c r="R3" s="17" t="n">
        <v>0.844277673545967</v>
      </c>
      <c r="S3" s="18" t="n">
        <v>70</v>
      </c>
      <c r="T3" s="16" t="s">
        <v>41</v>
      </c>
      <c r="U3" s="17" t="n">
        <v>0.998475609756098</v>
      </c>
      <c r="V3" s="18" t="n">
        <v>70</v>
      </c>
      <c r="W3" s="16" t="s">
        <v>42</v>
      </c>
      <c r="X3" s="17" t="n">
        <v>1</v>
      </c>
    </row>
    <row r="4" customFormat="false" ht="14" hidden="false" customHeight="true" outlineLevel="0" collapsed="false">
      <c r="A4" s="12"/>
      <c r="B4" s="19"/>
      <c r="C4" s="14" t="s">
        <v>43</v>
      </c>
      <c r="D4" s="15" t="n">
        <v>20</v>
      </c>
      <c r="E4" s="16" t="s">
        <v>44</v>
      </c>
      <c r="F4" s="17" t="n">
        <f aca="false">446/446</f>
        <v>1</v>
      </c>
      <c r="G4" s="18" t="n">
        <v>20</v>
      </c>
      <c r="H4" s="16" t="s">
        <v>45</v>
      </c>
      <c r="I4" s="17" t="n">
        <v>1</v>
      </c>
      <c r="J4" s="18" t="n">
        <v>20</v>
      </c>
      <c r="K4" s="16" t="s">
        <v>46</v>
      </c>
      <c r="L4" s="17" t="n">
        <v>1</v>
      </c>
      <c r="M4" s="18" t="n">
        <v>20</v>
      </c>
      <c r="N4" s="16" t="s">
        <v>47</v>
      </c>
      <c r="O4" s="17" t="n">
        <v>0.996</v>
      </c>
      <c r="P4" s="18" t="n">
        <v>20</v>
      </c>
      <c r="Q4" s="16" t="s">
        <v>48</v>
      </c>
      <c r="R4" s="17" t="n">
        <v>1</v>
      </c>
      <c r="S4" s="18" t="n">
        <v>20</v>
      </c>
      <c r="T4" s="16" t="s">
        <v>49</v>
      </c>
      <c r="U4" s="17" t="n">
        <v>0.972560975609756</v>
      </c>
      <c r="V4" s="18" t="n">
        <v>20</v>
      </c>
      <c r="W4" s="16" t="s">
        <v>50</v>
      </c>
      <c r="X4" s="17" t="n">
        <v>0.991228070175438</v>
      </c>
    </row>
    <row r="5" customFormat="false" ht="14" hidden="false" customHeight="true" outlineLevel="0" collapsed="false">
      <c r="A5" s="12"/>
      <c r="B5" s="19"/>
      <c r="C5" s="14" t="s">
        <v>51</v>
      </c>
      <c r="D5" s="15" t="n">
        <v>55</v>
      </c>
      <c r="E5" s="16" t="s">
        <v>52</v>
      </c>
      <c r="F5" s="17" t="n">
        <f aca="false">439/446</f>
        <v>0.984304932735426</v>
      </c>
      <c r="G5" s="18" t="n">
        <v>50</v>
      </c>
      <c r="H5" s="16" t="s">
        <v>53</v>
      </c>
      <c r="I5" s="17" t="n">
        <v>0.987775061124694</v>
      </c>
      <c r="J5" s="18" t="n">
        <v>60</v>
      </c>
      <c r="K5" s="16" t="s">
        <v>54</v>
      </c>
      <c r="L5" s="17" t="n">
        <v>0.992555831265509</v>
      </c>
      <c r="M5" s="18" t="n">
        <v>60</v>
      </c>
      <c r="N5" s="16" t="s">
        <v>55</v>
      </c>
      <c r="O5" s="17" t="n">
        <v>0.928</v>
      </c>
      <c r="P5" s="18" t="n">
        <v>60</v>
      </c>
      <c r="Q5" s="16" t="s">
        <v>56</v>
      </c>
      <c r="R5" s="17" t="n">
        <v>0.98874296435272</v>
      </c>
      <c r="S5" s="18" t="n">
        <v>60</v>
      </c>
      <c r="T5" s="16" t="s">
        <v>57</v>
      </c>
      <c r="U5" s="17" t="n">
        <v>0.955792682926829</v>
      </c>
      <c r="V5" s="18" t="n">
        <v>60</v>
      </c>
      <c r="W5" s="16" t="s">
        <v>58</v>
      </c>
      <c r="X5" s="17" t="n">
        <v>0.986842105263158</v>
      </c>
    </row>
    <row r="6" customFormat="false" ht="14" hidden="false" customHeight="true" outlineLevel="0" collapsed="false">
      <c r="A6" s="12"/>
      <c r="B6" s="20" t="s">
        <v>59</v>
      </c>
      <c r="C6" s="14" t="s">
        <v>60</v>
      </c>
      <c r="D6" s="15" t="n">
        <v>60</v>
      </c>
      <c r="E6" s="16" t="s">
        <v>61</v>
      </c>
      <c r="F6" s="17" t="n">
        <f aca="false">318/446</f>
        <v>0.713004484304933</v>
      </c>
      <c r="G6" s="18" t="n">
        <v>55</v>
      </c>
      <c r="H6" s="16" t="s">
        <v>62</v>
      </c>
      <c r="I6" s="17" t="n">
        <v>0.728606356968215</v>
      </c>
      <c r="J6" s="18" t="n">
        <v>50</v>
      </c>
      <c r="K6" s="16" t="s">
        <v>63</v>
      </c>
      <c r="L6" s="17" t="n">
        <v>0.60545905707196</v>
      </c>
      <c r="M6" s="18" t="n">
        <v>60</v>
      </c>
      <c r="N6" s="16" t="s">
        <v>64</v>
      </c>
      <c r="O6" s="17" t="n">
        <v>0.502</v>
      </c>
      <c r="P6" s="18" t="n">
        <v>70</v>
      </c>
      <c r="Q6" s="16" t="s">
        <v>65</v>
      </c>
      <c r="R6" s="17" t="n">
        <v>0.50656660412758</v>
      </c>
      <c r="S6" s="18" t="n">
        <v>60</v>
      </c>
      <c r="T6" s="16" t="s">
        <v>66</v>
      </c>
      <c r="U6" s="17" t="n">
        <v>0.44969512195122</v>
      </c>
      <c r="V6" s="18" t="n">
        <v>60</v>
      </c>
      <c r="W6" s="16" t="s">
        <v>67</v>
      </c>
      <c r="X6" s="17" t="n">
        <v>0.590643274853801</v>
      </c>
    </row>
    <row r="7" customFormat="false" ht="14" hidden="false" customHeight="true" outlineLevel="0" collapsed="false">
      <c r="A7" s="12"/>
      <c r="B7" s="20"/>
      <c r="C7" s="14" t="s">
        <v>68</v>
      </c>
      <c r="D7" s="15" t="n">
        <v>20</v>
      </c>
      <c r="E7" s="16" t="s">
        <v>69</v>
      </c>
      <c r="F7" s="17" t="n">
        <f aca="false">440/446</f>
        <v>0.986547085201794</v>
      </c>
      <c r="G7" s="18" t="n">
        <v>20</v>
      </c>
      <c r="H7" s="16" t="s">
        <v>70</v>
      </c>
      <c r="I7" s="17" t="n">
        <v>0.990220048899755</v>
      </c>
      <c r="J7" s="18" t="n">
        <v>20</v>
      </c>
      <c r="K7" s="16" t="s">
        <v>71</v>
      </c>
      <c r="L7" s="17" t="n">
        <v>0.967741935483871</v>
      </c>
      <c r="M7" s="18" t="n">
        <v>20</v>
      </c>
      <c r="N7" s="16" t="s">
        <v>72</v>
      </c>
      <c r="O7" s="17" t="n">
        <v>0.922</v>
      </c>
      <c r="P7" s="18" t="n">
        <v>20</v>
      </c>
      <c r="Q7" s="16" t="s">
        <v>73</v>
      </c>
      <c r="R7" s="17" t="n">
        <v>0.99437148217636</v>
      </c>
      <c r="S7" s="18" t="n">
        <v>30</v>
      </c>
      <c r="T7" s="16" t="s">
        <v>74</v>
      </c>
      <c r="U7" s="17" t="n">
        <v>0.995426829268293</v>
      </c>
      <c r="V7" s="18" t="n">
        <v>30</v>
      </c>
      <c r="W7" s="16" t="s">
        <v>75</v>
      </c>
      <c r="X7" s="17" t="n">
        <v>0.978070175438596</v>
      </c>
    </row>
    <row r="8" customFormat="false" ht="14" hidden="false" customHeight="true" outlineLevel="0" collapsed="false">
      <c r="A8" s="12"/>
      <c r="B8" s="13" t="s">
        <v>76</v>
      </c>
      <c r="C8" s="14" t="s">
        <v>77</v>
      </c>
      <c r="D8" s="15" t="n">
        <v>80</v>
      </c>
      <c r="E8" s="16" t="s">
        <v>78</v>
      </c>
      <c r="F8" s="17" t="n">
        <f aca="false">444/446</f>
        <v>0.995515695067264</v>
      </c>
      <c r="G8" s="18" t="n">
        <v>80</v>
      </c>
      <c r="H8" s="16" t="s">
        <v>79</v>
      </c>
      <c r="I8" s="17" t="n">
        <v>0.992665036674817</v>
      </c>
      <c r="J8" s="18" t="n">
        <v>90</v>
      </c>
      <c r="K8" s="16" t="s">
        <v>80</v>
      </c>
      <c r="L8" s="17" t="n">
        <v>0.987593052109181</v>
      </c>
      <c r="M8" s="18" t="n">
        <v>150</v>
      </c>
      <c r="N8" s="16" t="s">
        <v>81</v>
      </c>
      <c r="O8" s="17" t="n">
        <v>0.99</v>
      </c>
      <c r="P8" s="18" t="n">
        <v>150</v>
      </c>
      <c r="Q8" s="16" t="s">
        <v>82</v>
      </c>
      <c r="R8" s="17" t="n">
        <v>0.99812382739212</v>
      </c>
      <c r="S8" s="18" t="n">
        <v>150</v>
      </c>
      <c r="T8" s="16" t="s">
        <v>83</v>
      </c>
      <c r="U8" s="17" t="n">
        <v>0.984756097560976</v>
      </c>
      <c r="V8" s="18" t="n">
        <v>160</v>
      </c>
      <c r="W8" s="16" t="s">
        <v>84</v>
      </c>
      <c r="X8" s="17" t="n">
        <v>0.985380116959064</v>
      </c>
    </row>
    <row r="9" customFormat="false" ht="14" hidden="false" customHeight="true" outlineLevel="0" collapsed="false">
      <c r="A9" s="12"/>
      <c r="B9" s="20" t="s">
        <v>85</v>
      </c>
      <c r="C9" s="14" t="s">
        <v>86</v>
      </c>
      <c r="D9" s="15" t="n">
        <v>30</v>
      </c>
      <c r="E9" s="16" t="s">
        <v>87</v>
      </c>
      <c r="F9" s="17" t="n">
        <f aca="false">286/446</f>
        <v>0.641255605381166</v>
      </c>
      <c r="G9" s="18" t="n">
        <v>30</v>
      </c>
      <c r="H9" s="16" t="s">
        <v>88</v>
      </c>
      <c r="I9" s="17" t="n">
        <v>0.625916870415648</v>
      </c>
      <c r="J9" s="18" t="n">
        <v>30</v>
      </c>
      <c r="K9" s="16" t="s">
        <v>89</v>
      </c>
      <c r="L9" s="17" t="n">
        <v>0.630272952853598</v>
      </c>
      <c r="M9" s="18" t="n">
        <v>35</v>
      </c>
      <c r="N9" s="16" t="s">
        <v>90</v>
      </c>
      <c r="O9" s="17" t="n">
        <v>0.656</v>
      </c>
      <c r="P9" s="18" t="n">
        <v>60</v>
      </c>
      <c r="Q9" s="16" t="s">
        <v>91</v>
      </c>
      <c r="R9" s="17" t="n">
        <v>0.932457786116323</v>
      </c>
      <c r="S9" s="18" t="n">
        <v>60</v>
      </c>
      <c r="T9" s="16" t="s">
        <v>92</v>
      </c>
      <c r="U9" s="17" t="n">
        <v>0.893292682926829</v>
      </c>
      <c r="V9" s="18" t="n">
        <v>60</v>
      </c>
      <c r="W9" s="16" t="s">
        <v>93</v>
      </c>
      <c r="X9" s="17" t="n">
        <v>0.840643274853801</v>
      </c>
    </row>
    <row r="10" customFormat="false" ht="14" hidden="false" customHeight="true" outlineLevel="0" collapsed="false">
      <c r="A10" s="12"/>
      <c r="B10" s="20"/>
      <c r="C10" s="14" t="s">
        <v>94</v>
      </c>
      <c r="D10" s="15" t="n">
        <v>35</v>
      </c>
      <c r="E10" s="16" t="s">
        <v>95</v>
      </c>
      <c r="F10" s="17" t="n">
        <f aca="false">254/446</f>
        <v>0.569506726457399</v>
      </c>
      <c r="G10" s="18" t="n">
        <v>30</v>
      </c>
      <c r="H10" s="16" t="s">
        <v>96</v>
      </c>
      <c r="I10" s="17" t="n">
        <v>0.58679706601467</v>
      </c>
      <c r="J10" s="18" t="n">
        <v>30</v>
      </c>
      <c r="K10" s="16" t="s">
        <v>97</v>
      </c>
      <c r="L10" s="17" t="n">
        <v>0.568238213399504</v>
      </c>
      <c r="M10" s="18" t="n">
        <v>35</v>
      </c>
      <c r="N10" s="16" t="s">
        <v>98</v>
      </c>
      <c r="O10" s="17" t="n">
        <v>0.604</v>
      </c>
      <c r="P10" s="18" t="n">
        <v>60</v>
      </c>
      <c r="Q10" s="16" t="s">
        <v>99</v>
      </c>
      <c r="R10" s="17" t="n">
        <v>0.836772983114446</v>
      </c>
      <c r="S10" s="18" t="n">
        <v>60</v>
      </c>
      <c r="T10" s="16" t="s">
        <v>100</v>
      </c>
      <c r="U10" s="17" t="n">
        <v>0.748475609756098</v>
      </c>
      <c r="V10" s="18" t="n">
        <v>60</v>
      </c>
      <c r="W10" s="16" t="s">
        <v>101</v>
      </c>
      <c r="X10" s="17" t="n">
        <v>0.698830409356725</v>
      </c>
    </row>
    <row r="11" customFormat="false" ht="14" hidden="false" customHeight="true" outlineLevel="0" collapsed="false">
      <c r="A11" s="12"/>
      <c r="B11" s="20"/>
      <c r="C11" s="14" t="s">
        <v>102</v>
      </c>
      <c r="D11" s="15" t="s">
        <v>103</v>
      </c>
      <c r="E11" s="13"/>
      <c r="F11" s="17"/>
      <c r="G11" s="18"/>
      <c r="H11" s="13"/>
      <c r="I11" s="17"/>
      <c r="J11" s="18"/>
      <c r="K11" s="13"/>
      <c r="L11" s="17"/>
      <c r="M11" s="18"/>
      <c r="N11" s="13"/>
      <c r="O11" s="17"/>
      <c r="P11" s="18"/>
      <c r="Q11" s="13"/>
      <c r="R11" s="17"/>
      <c r="S11" s="18" t="n">
        <v>50</v>
      </c>
      <c r="T11" s="16" t="s">
        <v>104</v>
      </c>
      <c r="U11" s="17" t="n">
        <v>0.707317073170732</v>
      </c>
      <c r="V11" s="18" t="n">
        <v>60</v>
      </c>
      <c r="W11" s="16" t="s">
        <v>105</v>
      </c>
      <c r="X11" s="17" t="n">
        <v>0.742690058479532</v>
      </c>
    </row>
    <row r="12" customFormat="false" ht="14" hidden="false" customHeight="true" outlineLevel="0" collapsed="false">
      <c r="A12" s="12"/>
      <c r="B12" s="20"/>
      <c r="C12" s="14" t="s">
        <v>106</v>
      </c>
      <c r="D12" s="15" t="n">
        <v>60</v>
      </c>
      <c r="E12" s="16" t="s">
        <v>107</v>
      </c>
      <c r="F12" s="17" t="n">
        <f aca="false">290/446</f>
        <v>0.650224215246637</v>
      </c>
      <c r="G12" s="18" t="n">
        <v>50</v>
      </c>
      <c r="H12" s="16" t="s">
        <v>108</v>
      </c>
      <c r="I12" s="17" t="n">
        <v>0.572127139364303</v>
      </c>
      <c r="J12" s="18" t="n">
        <v>50</v>
      </c>
      <c r="K12" s="16" t="s">
        <v>109</v>
      </c>
      <c r="L12" s="17" t="n">
        <v>0.409429280397022</v>
      </c>
      <c r="M12" s="18" t="n">
        <v>70</v>
      </c>
      <c r="N12" s="16" t="s">
        <v>110</v>
      </c>
      <c r="O12" s="17" t="n">
        <v>0.426</v>
      </c>
      <c r="P12" s="18" t="n">
        <v>60</v>
      </c>
      <c r="Q12" s="16" t="s">
        <v>111</v>
      </c>
      <c r="R12" s="17" t="n">
        <v>0.452157598499062</v>
      </c>
      <c r="S12" s="18" t="n">
        <v>50</v>
      </c>
      <c r="T12" s="16" t="s">
        <v>112</v>
      </c>
      <c r="U12" s="17" t="n">
        <v>0.751524390243903</v>
      </c>
      <c r="V12" s="18" t="n">
        <v>60</v>
      </c>
      <c r="W12" s="16" t="s">
        <v>113</v>
      </c>
      <c r="X12" s="17" t="n">
        <v>0.676900584795322</v>
      </c>
    </row>
    <row r="13" customFormat="false" ht="26.4" hidden="false" customHeight="true" outlineLevel="0" collapsed="false">
      <c r="A13" s="12"/>
      <c r="B13" s="20"/>
      <c r="C13" s="14" t="s">
        <v>114</v>
      </c>
      <c r="D13" s="15" t="s">
        <v>103</v>
      </c>
      <c r="E13" s="13"/>
      <c r="F13" s="17"/>
      <c r="G13" s="18"/>
      <c r="H13" s="13"/>
      <c r="I13" s="17"/>
      <c r="J13" s="18"/>
      <c r="K13" s="13"/>
      <c r="L13" s="17"/>
      <c r="M13" s="18"/>
      <c r="N13" s="13"/>
      <c r="O13" s="17"/>
      <c r="P13" s="18"/>
      <c r="Q13" s="13"/>
      <c r="R13" s="17"/>
      <c r="S13" s="18" t="n">
        <v>30</v>
      </c>
      <c r="T13" s="16" t="s">
        <v>115</v>
      </c>
      <c r="U13" s="17" t="n">
        <v>0.423780487804878</v>
      </c>
      <c r="V13" s="18" t="n">
        <v>30</v>
      </c>
      <c r="W13" s="16" t="s">
        <v>116</v>
      </c>
      <c r="X13" s="17" t="n">
        <v>0.368421052631579</v>
      </c>
    </row>
    <row r="14" customFormat="false" ht="14" hidden="false" customHeight="true" outlineLevel="0" collapsed="false">
      <c r="A14" s="12"/>
      <c r="B14" s="21" t="s">
        <v>117</v>
      </c>
      <c r="C14" s="14" t="s">
        <v>118</v>
      </c>
      <c r="D14" s="15" t="s">
        <v>103</v>
      </c>
      <c r="E14" s="13"/>
      <c r="F14" s="17"/>
      <c r="G14" s="18"/>
      <c r="H14" s="13"/>
      <c r="I14" s="17"/>
      <c r="J14" s="18"/>
      <c r="K14" s="13"/>
      <c r="L14" s="17"/>
      <c r="M14" s="18"/>
      <c r="N14" s="13"/>
      <c r="O14" s="17"/>
      <c r="P14" s="18"/>
      <c r="Q14" s="13"/>
      <c r="R14" s="17"/>
      <c r="S14" s="18" t="n">
        <v>30</v>
      </c>
      <c r="T14" s="16" t="s">
        <v>119</v>
      </c>
      <c r="U14" s="17" t="n">
        <v>0.996951219512195</v>
      </c>
      <c r="V14" s="18" t="n">
        <v>30</v>
      </c>
      <c r="W14" s="16" t="s">
        <v>120</v>
      </c>
      <c r="X14" s="17" t="n">
        <v>0.997076023391813</v>
      </c>
    </row>
    <row r="15" customFormat="false" ht="14" hidden="false" customHeight="true" outlineLevel="0" collapsed="false">
      <c r="A15" s="12"/>
      <c r="B15" s="13" t="s">
        <v>121</v>
      </c>
      <c r="C15" s="14" t="s">
        <v>122</v>
      </c>
      <c r="D15" s="22" t="n">
        <v>80</v>
      </c>
      <c r="E15" s="23" t="s">
        <v>123</v>
      </c>
      <c r="F15" s="24" t="n">
        <f aca="false">437/446</f>
        <v>0.979820627802691</v>
      </c>
      <c r="G15" s="25" t="n">
        <v>120</v>
      </c>
      <c r="H15" s="23" t="s">
        <v>124</v>
      </c>
      <c r="I15" s="24" t="n">
        <v>0.997555012224939</v>
      </c>
      <c r="J15" s="25" t="n">
        <v>130</v>
      </c>
      <c r="K15" s="26" t="s">
        <v>125</v>
      </c>
      <c r="L15" s="24" t="n">
        <v>0.997518610421836</v>
      </c>
      <c r="M15" s="25" t="n">
        <v>150</v>
      </c>
      <c r="N15" s="23" t="s">
        <v>126</v>
      </c>
      <c r="O15" s="24" t="n">
        <v>1</v>
      </c>
      <c r="P15" s="25" t="n">
        <v>160</v>
      </c>
      <c r="Q15" s="23" t="s">
        <v>127</v>
      </c>
      <c r="R15" s="24" t="n">
        <v>0.99624765478424</v>
      </c>
      <c r="S15" s="25" t="n">
        <v>160</v>
      </c>
      <c r="T15" s="23" t="s">
        <v>128</v>
      </c>
      <c r="U15" s="27" t="n">
        <v>1</v>
      </c>
      <c r="V15" s="25" t="n">
        <v>160</v>
      </c>
      <c r="W15" s="23" t="s">
        <v>129</v>
      </c>
      <c r="X15" s="24" t="n">
        <v>0.995614035087719</v>
      </c>
    </row>
    <row r="16" customFormat="false" ht="14" hidden="false" customHeight="true" outlineLevel="0" collapsed="false">
      <c r="A16" s="28" t="s">
        <v>130</v>
      </c>
      <c r="B16" s="28" t="s">
        <v>131</v>
      </c>
      <c r="C16" s="29" t="s">
        <v>132</v>
      </c>
      <c r="D16" s="30" t="n">
        <v>20</v>
      </c>
      <c r="E16" s="31" t="s">
        <v>133</v>
      </c>
      <c r="F16" s="32" t="n">
        <f aca="false">339/342</f>
        <v>0.991228070175438</v>
      </c>
      <c r="G16" s="33" t="n">
        <v>190</v>
      </c>
      <c r="H16" s="34" t="s">
        <v>134</v>
      </c>
      <c r="I16" s="35" t="n">
        <f aca="false">373/392</f>
        <v>0.951530612244898</v>
      </c>
      <c r="J16" s="33" t="n">
        <v>200</v>
      </c>
      <c r="K16" s="34" t="s">
        <v>135</v>
      </c>
      <c r="L16" s="35" t="n">
        <v>0.732426303854875</v>
      </c>
      <c r="M16" s="33" t="n">
        <v>200</v>
      </c>
      <c r="N16" s="34" t="s">
        <v>136</v>
      </c>
      <c r="O16" s="35" t="n">
        <v>0.859605911330049</v>
      </c>
      <c r="P16" s="33" t="n">
        <v>200</v>
      </c>
      <c r="Q16" s="34" t="s">
        <v>137</v>
      </c>
      <c r="R16" s="35" t="n">
        <v>0.797402597402597</v>
      </c>
      <c r="S16" s="33" t="n">
        <v>200</v>
      </c>
      <c r="T16" s="34" t="s">
        <v>138</v>
      </c>
      <c r="U16" s="35" t="n">
        <v>0.648888888888889</v>
      </c>
      <c r="V16" s="33" t="n">
        <v>225</v>
      </c>
      <c r="W16" s="34" t="s">
        <v>139</v>
      </c>
      <c r="X16" s="35" t="n">
        <v>0.553003533568905</v>
      </c>
    </row>
    <row r="17" customFormat="false" ht="14" hidden="false" customHeight="true" outlineLevel="0" collapsed="false">
      <c r="A17" s="28"/>
      <c r="B17" s="28"/>
      <c r="C17" s="29" t="s">
        <v>140</v>
      </c>
      <c r="D17" s="30" t="n">
        <v>30</v>
      </c>
      <c r="E17" s="31" t="s">
        <v>141</v>
      </c>
      <c r="F17" s="32" t="n">
        <f aca="false">326/342</f>
        <v>0.953216374269006</v>
      </c>
      <c r="G17" s="33"/>
      <c r="H17" s="34"/>
      <c r="I17" s="35"/>
      <c r="J17" s="33"/>
      <c r="K17" s="34"/>
      <c r="L17" s="35"/>
      <c r="M17" s="33"/>
      <c r="N17" s="34"/>
      <c r="O17" s="35"/>
      <c r="P17" s="33"/>
      <c r="Q17" s="34"/>
      <c r="R17" s="35"/>
      <c r="S17" s="33"/>
      <c r="T17" s="34"/>
      <c r="U17" s="35"/>
      <c r="V17" s="33"/>
      <c r="W17" s="34"/>
      <c r="X17" s="35"/>
    </row>
    <row r="18" customFormat="false" ht="14" hidden="false" customHeight="true" outlineLevel="0" collapsed="false">
      <c r="A18" s="28"/>
      <c r="B18" s="28"/>
      <c r="C18" s="29" t="s">
        <v>142</v>
      </c>
      <c r="D18" s="30" t="n">
        <v>120</v>
      </c>
      <c r="E18" s="31" t="s">
        <v>143</v>
      </c>
      <c r="F18" s="32" t="n">
        <f aca="false">270/342</f>
        <v>0.789473684210526</v>
      </c>
      <c r="G18" s="33"/>
      <c r="H18" s="34"/>
      <c r="I18" s="35"/>
      <c r="J18" s="33"/>
      <c r="K18" s="34"/>
      <c r="L18" s="35"/>
      <c r="M18" s="33"/>
      <c r="N18" s="34"/>
      <c r="O18" s="35"/>
      <c r="P18" s="33"/>
      <c r="Q18" s="34"/>
      <c r="R18" s="35"/>
      <c r="S18" s="33"/>
      <c r="T18" s="34"/>
      <c r="U18" s="35"/>
      <c r="V18" s="33"/>
      <c r="W18" s="34"/>
      <c r="X18" s="35"/>
    </row>
    <row r="19" customFormat="false" ht="14" hidden="false" customHeight="true" outlineLevel="0" collapsed="false">
      <c r="A19" s="28"/>
      <c r="B19" s="28" t="s">
        <v>144</v>
      </c>
      <c r="C19" s="29" t="s">
        <v>145</v>
      </c>
      <c r="D19" s="30" t="n">
        <v>18</v>
      </c>
      <c r="E19" s="31" t="s">
        <v>146</v>
      </c>
      <c r="F19" s="32" t="n">
        <f aca="false">342/342</f>
        <v>1</v>
      </c>
      <c r="G19" s="36"/>
      <c r="H19" s="31"/>
      <c r="I19" s="32"/>
      <c r="J19" s="36"/>
      <c r="K19" s="31"/>
      <c r="L19" s="32"/>
      <c r="M19" s="36"/>
      <c r="N19" s="31"/>
      <c r="O19" s="32"/>
      <c r="P19" s="36"/>
      <c r="Q19" s="31"/>
      <c r="R19" s="32"/>
      <c r="S19" s="36"/>
      <c r="T19" s="31"/>
      <c r="U19" s="32"/>
      <c r="V19" s="36"/>
      <c r="W19" s="31"/>
      <c r="X19" s="32"/>
    </row>
    <row r="20" customFormat="false" ht="14" hidden="false" customHeight="true" outlineLevel="0" collapsed="false">
      <c r="A20" s="28"/>
      <c r="B20" s="28"/>
      <c r="C20" s="29" t="s">
        <v>147</v>
      </c>
      <c r="D20" s="30" t="n">
        <v>10</v>
      </c>
      <c r="E20" s="31" t="s">
        <v>148</v>
      </c>
      <c r="F20" s="32" t="n">
        <f aca="false">335/342</f>
        <v>0.97953216374269</v>
      </c>
      <c r="G20" s="36" t="n">
        <v>32</v>
      </c>
      <c r="H20" s="31" t="s">
        <v>149</v>
      </c>
      <c r="I20" s="32" t="n">
        <v>0.813775510204082</v>
      </c>
      <c r="J20" s="36" t="n">
        <v>40</v>
      </c>
      <c r="K20" s="31" t="s">
        <v>150</v>
      </c>
      <c r="L20" s="32" t="n">
        <v>0.997732426303855</v>
      </c>
      <c r="M20" s="36" t="n">
        <v>40</v>
      </c>
      <c r="N20" s="31" t="s">
        <v>151</v>
      </c>
      <c r="O20" s="32" t="n">
        <v>0.980295566502463</v>
      </c>
      <c r="P20" s="36" t="n">
        <v>40</v>
      </c>
      <c r="Q20" s="31" t="s">
        <v>152</v>
      </c>
      <c r="R20" s="32" t="n">
        <v>0.994805194805195</v>
      </c>
      <c r="S20" s="36" t="n">
        <v>75</v>
      </c>
      <c r="T20" s="31" t="s">
        <v>153</v>
      </c>
      <c r="U20" s="32" t="n">
        <v>0.995555555555556</v>
      </c>
      <c r="V20" s="36" t="n">
        <v>75</v>
      </c>
      <c r="W20" s="31" t="s">
        <v>154</v>
      </c>
      <c r="X20" s="32" t="n">
        <v>0.984098939929329</v>
      </c>
    </row>
    <row r="21" customFormat="false" ht="14" hidden="false" customHeight="true" outlineLevel="0" collapsed="false">
      <c r="A21" s="28"/>
      <c r="B21" s="37" t="s">
        <v>155</v>
      </c>
      <c r="C21" s="29" t="s">
        <v>156</v>
      </c>
      <c r="D21" s="30" t="n">
        <v>20</v>
      </c>
      <c r="E21" s="31" t="s">
        <v>157</v>
      </c>
      <c r="F21" s="32" t="n">
        <f aca="false">223/342</f>
        <v>0.652046783625731</v>
      </c>
      <c r="G21" s="36" t="n">
        <v>27</v>
      </c>
      <c r="H21" s="31" t="s">
        <v>158</v>
      </c>
      <c r="I21" s="32" t="n">
        <v>0.997448979591837</v>
      </c>
      <c r="J21" s="36" t="n">
        <v>30</v>
      </c>
      <c r="K21" s="31" t="s">
        <v>159</v>
      </c>
      <c r="L21" s="32" t="n">
        <v>1</v>
      </c>
      <c r="M21" s="36" t="n">
        <v>30</v>
      </c>
      <c r="N21" s="31" t="s">
        <v>160</v>
      </c>
      <c r="O21" s="32" t="n">
        <v>0.987684729064039</v>
      </c>
      <c r="P21" s="36" t="n">
        <v>25</v>
      </c>
      <c r="Q21" s="31" t="s">
        <v>161</v>
      </c>
      <c r="R21" s="32" t="n">
        <v>0.976623376623377</v>
      </c>
      <c r="S21" s="36" t="n">
        <v>30</v>
      </c>
      <c r="T21" s="31" t="s">
        <v>162</v>
      </c>
      <c r="U21" s="32" t="n">
        <v>0.997777777777778</v>
      </c>
      <c r="V21" s="36" t="n">
        <v>50</v>
      </c>
      <c r="W21" s="31" t="s">
        <v>163</v>
      </c>
      <c r="X21" s="32" t="n">
        <v>0.998233215547703</v>
      </c>
    </row>
    <row r="22" customFormat="false" ht="14" hidden="false" customHeight="true" outlineLevel="0" collapsed="false">
      <c r="A22" s="28"/>
      <c r="B22" s="37"/>
      <c r="C22" s="29" t="s">
        <v>164</v>
      </c>
      <c r="D22" s="30" t="n">
        <v>20</v>
      </c>
      <c r="E22" s="31" t="s">
        <v>165</v>
      </c>
      <c r="F22" s="32" t="n">
        <f aca="false">330/342</f>
        <v>0.964912280701755</v>
      </c>
      <c r="G22" s="36" t="n">
        <v>25</v>
      </c>
      <c r="H22" s="31" t="s">
        <v>166</v>
      </c>
      <c r="I22" s="32" t="n">
        <v>0.989795918367347</v>
      </c>
      <c r="J22" s="36" t="n">
        <v>30</v>
      </c>
      <c r="K22" s="31" t="s">
        <v>167</v>
      </c>
      <c r="L22" s="32" t="n">
        <v>0.975056689342404</v>
      </c>
      <c r="M22" s="36" t="n">
        <v>30</v>
      </c>
      <c r="N22" s="31" t="s">
        <v>168</v>
      </c>
      <c r="O22" s="32" t="n">
        <v>0.995073891625616</v>
      </c>
      <c r="P22" s="36" t="n">
        <v>25</v>
      </c>
      <c r="Q22" s="31" t="s">
        <v>169</v>
      </c>
      <c r="R22" s="32" t="n">
        <v>0.955844155844156</v>
      </c>
      <c r="S22" s="36" t="n">
        <v>30</v>
      </c>
      <c r="T22" s="31" t="s">
        <v>170</v>
      </c>
      <c r="U22" s="32" t="n">
        <v>1</v>
      </c>
      <c r="V22" s="36" t="n">
        <v>50</v>
      </c>
      <c r="W22" s="31" t="s">
        <v>171</v>
      </c>
      <c r="X22" s="32" t="n">
        <v>1</v>
      </c>
    </row>
    <row r="23" customFormat="false" ht="14" hidden="false" customHeight="true" outlineLevel="0" collapsed="false">
      <c r="A23" s="28"/>
      <c r="B23" s="37"/>
      <c r="C23" s="29" t="s">
        <v>172</v>
      </c>
      <c r="D23" s="30" t="n">
        <v>20</v>
      </c>
      <c r="E23" s="31" t="s">
        <v>173</v>
      </c>
      <c r="F23" s="32" t="n">
        <f aca="false">269/342</f>
        <v>0.786549707602339</v>
      </c>
      <c r="G23" s="36" t="n">
        <v>28</v>
      </c>
      <c r="H23" s="31" t="s">
        <v>174</v>
      </c>
      <c r="I23" s="32" t="n">
        <v>1</v>
      </c>
      <c r="J23" s="36" t="n">
        <v>30</v>
      </c>
      <c r="K23" s="31" t="s">
        <v>175</v>
      </c>
      <c r="L23" s="32" t="n">
        <v>0.979591836734694</v>
      </c>
      <c r="M23" s="36" t="n">
        <v>30</v>
      </c>
      <c r="N23" s="31" t="s">
        <v>176</v>
      </c>
      <c r="O23" s="32" t="n">
        <v>0.990147783251232</v>
      </c>
      <c r="P23" s="36" t="n">
        <v>30</v>
      </c>
      <c r="Q23" s="31" t="s">
        <v>177</v>
      </c>
      <c r="R23" s="32" t="n">
        <v>0.981818181818182</v>
      </c>
      <c r="S23" s="36" t="n">
        <v>30</v>
      </c>
      <c r="T23" s="31" t="s">
        <v>178</v>
      </c>
      <c r="U23" s="32" t="n">
        <v>0.868888888888889</v>
      </c>
      <c r="V23" s="36" t="n">
        <v>40</v>
      </c>
      <c r="W23" s="31" t="s">
        <v>179</v>
      </c>
      <c r="X23" s="32" t="n">
        <v>0.925795053003534</v>
      </c>
    </row>
    <row r="24" customFormat="false" ht="14" hidden="false" customHeight="true" outlineLevel="0" collapsed="false">
      <c r="A24" s="28"/>
      <c r="B24" s="37"/>
      <c r="C24" s="29" t="s">
        <v>180</v>
      </c>
      <c r="D24" s="30" t="n">
        <v>17</v>
      </c>
      <c r="E24" s="31" t="s">
        <v>181</v>
      </c>
      <c r="F24" s="32" t="n">
        <f aca="false">332/342</f>
        <v>0.970760233918129</v>
      </c>
      <c r="G24" s="36" t="n">
        <v>20</v>
      </c>
      <c r="H24" s="31" t="s">
        <v>182</v>
      </c>
      <c r="I24" s="32" t="n">
        <v>0.994897959183674</v>
      </c>
      <c r="J24" s="36" t="n">
        <v>20</v>
      </c>
      <c r="K24" s="31" t="s">
        <v>183</v>
      </c>
      <c r="L24" s="32" t="n">
        <v>0.850340136054422</v>
      </c>
      <c r="M24" s="36" t="n">
        <v>20</v>
      </c>
      <c r="N24" s="31" t="s">
        <v>184</v>
      </c>
      <c r="O24" s="32" t="n">
        <v>0.88423645320197</v>
      </c>
      <c r="P24" s="36" t="n">
        <v>10</v>
      </c>
      <c r="Q24" s="31" t="s">
        <v>185</v>
      </c>
      <c r="R24" s="32" t="n">
        <v>0.877922077922078</v>
      </c>
      <c r="S24" s="36" t="n">
        <v>10</v>
      </c>
      <c r="T24" s="31" t="s">
        <v>186</v>
      </c>
      <c r="U24" s="32" t="n">
        <v>0.7</v>
      </c>
      <c r="V24" s="36" t="n">
        <v>30</v>
      </c>
      <c r="W24" s="31" t="s">
        <v>187</v>
      </c>
      <c r="X24" s="32" t="n">
        <v>0.768551236749117</v>
      </c>
    </row>
    <row r="25" customFormat="false" ht="14" hidden="false" customHeight="true" outlineLevel="0" collapsed="false">
      <c r="A25" s="28"/>
      <c r="B25" s="37"/>
      <c r="C25" s="29" t="s">
        <v>188</v>
      </c>
      <c r="D25" s="30" t="n">
        <v>50</v>
      </c>
      <c r="E25" s="31" t="s">
        <v>189</v>
      </c>
      <c r="F25" s="32" t="n">
        <f aca="false">273/342</f>
        <v>0.798245614035088</v>
      </c>
      <c r="G25" s="36" t="n">
        <v>60</v>
      </c>
      <c r="H25" s="31" t="s">
        <v>190</v>
      </c>
      <c r="I25" s="32" t="n">
        <v>0.38265306122449</v>
      </c>
      <c r="J25" s="36" t="n">
        <v>60</v>
      </c>
      <c r="K25" s="31" t="s">
        <v>191</v>
      </c>
      <c r="L25" s="32" t="n">
        <v>0.201814058956916</v>
      </c>
      <c r="M25" s="36" t="n">
        <v>50</v>
      </c>
      <c r="N25" s="31" t="s">
        <v>192</v>
      </c>
      <c r="O25" s="32" t="n">
        <v>0.214285714285714</v>
      </c>
      <c r="P25" s="36" t="n">
        <v>50</v>
      </c>
      <c r="Q25" s="31" t="s">
        <v>193</v>
      </c>
      <c r="R25" s="32" t="n">
        <v>0.350649350649351</v>
      </c>
      <c r="S25" s="36" t="n">
        <v>55</v>
      </c>
      <c r="T25" s="31" t="s">
        <v>194</v>
      </c>
      <c r="U25" s="32" t="n">
        <v>0.482222222222222</v>
      </c>
      <c r="V25" s="36" t="n">
        <v>70</v>
      </c>
      <c r="W25" s="31" t="s">
        <v>195</v>
      </c>
      <c r="X25" s="32" t="n">
        <v>0.57243816254417</v>
      </c>
    </row>
    <row r="26" customFormat="false" ht="14" hidden="false" customHeight="true" outlineLevel="0" collapsed="false">
      <c r="A26" s="28"/>
      <c r="B26" s="37"/>
      <c r="C26" s="29" t="s">
        <v>196</v>
      </c>
      <c r="D26" s="30" t="n">
        <v>20</v>
      </c>
      <c r="E26" s="31" t="s">
        <v>197</v>
      </c>
      <c r="F26" s="32" t="n">
        <f aca="false">334/342</f>
        <v>0.976608187134503</v>
      </c>
      <c r="G26" s="36" t="n">
        <v>25</v>
      </c>
      <c r="H26" s="31" t="s">
        <v>198</v>
      </c>
      <c r="I26" s="32" t="n">
        <v>0.99234693877551</v>
      </c>
      <c r="J26" s="36" t="n">
        <v>30</v>
      </c>
      <c r="K26" s="31" t="s">
        <v>199</v>
      </c>
      <c r="L26" s="32" t="n">
        <v>0.866213151927438</v>
      </c>
      <c r="M26" s="36" t="n">
        <v>30</v>
      </c>
      <c r="N26" s="31" t="s">
        <v>200</v>
      </c>
      <c r="O26" s="32" t="n">
        <v>1</v>
      </c>
      <c r="P26" s="36" t="n">
        <v>30</v>
      </c>
      <c r="Q26" s="31" t="s">
        <v>201</v>
      </c>
      <c r="R26" s="32" t="n">
        <v>1</v>
      </c>
      <c r="S26" s="36" t="n">
        <v>30</v>
      </c>
      <c r="T26" s="31" t="s">
        <v>202</v>
      </c>
      <c r="U26" s="32" t="n">
        <v>0.962222222222222</v>
      </c>
      <c r="V26" s="36" t="n">
        <v>30</v>
      </c>
      <c r="W26" s="31" t="s">
        <v>203</v>
      </c>
      <c r="X26" s="32" t="n">
        <v>0.980565371024735</v>
      </c>
    </row>
    <row r="27" customFormat="false" ht="14" hidden="false" customHeight="true" outlineLevel="0" collapsed="false">
      <c r="A27" s="28"/>
      <c r="B27" s="37"/>
      <c r="C27" s="29" t="s">
        <v>204</v>
      </c>
      <c r="D27" s="30" t="n">
        <v>23</v>
      </c>
      <c r="E27" s="31" t="s">
        <v>205</v>
      </c>
      <c r="F27" s="32" t="n">
        <f aca="false">341/342</f>
        <v>0.997076023391813</v>
      </c>
      <c r="G27" s="36" t="n">
        <v>35</v>
      </c>
      <c r="H27" s="31" t="s">
        <v>206</v>
      </c>
      <c r="I27" s="32" t="n">
        <v>0.959183673469388</v>
      </c>
      <c r="J27" s="36" t="n">
        <v>40</v>
      </c>
      <c r="K27" s="31" t="s">
        <v>207</v>
      </c>
      <c r="L27" s="32" t="n">
        <v>0.981859410430839</v>
      </c>
      <c r="M27" s="36" t="n">
        <v>30</v>
      </c>
      <c r="N27" s="31" t="s">
        <v>208</v>
      </c>
      <c r="O27" s="32" t="n">
        <v>0.921182266009852</v>
      </c>
      <c r="P27" s="36" t="n">
        <v>30</v>
      </c>
      <c r="Q27" s="31" t="s">
        <v>209</v>
      </c>
      <c r="R27" s="32" t="n">
        <v>0.901298701298701</v>
      </c>
      <c r="S27" s="36" t="n">
        <v>30</v>
      </c>
      <c r="T27" s="31" t="s">
        <v>210</v>
      </c>
      <c r="U27" s="32" t="n">
        <v>0.744444444444445</v>
      </c>
      <c r="V27" s="36" t="n">
        <v>40</v>
      </c>
      <c r="W27" s="31" t="s">
        <v>211</v>
      </c>
      <c r="X27" s="32" t="n">
        <v>0.775618374558304</v>
      </c>
    </row>
    <row r="28" customFormat="false" ht="14" hidden="false" customHeight="true" outlineLevel="0" collapsed="false">
      <c r="A28" s="28"/>
      <c r="B28" s="37"/>
      <c r="C28" s="29" t="s">
        <v>212</v>
      </c>
      <c r="D28" s="30" t="n">
        <v>42</v>
      </c>
      <c r="E28" s="31" t="s">
        <v>213</v>
      </c>
      <c r="F28" s="32" t="n">
        <f aca="false">255/342</f>
        <v>0.745614035087719</v>
      </c>
      <c r="G28" s="36" t="n">
        <v>50</v>
      </c>
      <c r="H28" s="31" t="s">
        <v>214</v>
      </c>
      <c r="I28" s="32" t="n">
        <v>0.505102040816326</v>
      </c>
      <c r="J28" s="36" t="n">
        <v>50</v>
      </c>
      <c r="K28" s="31" t="s">
        <v>215</v>
      </c>
      <c r="L28" s="32" t="n">
        <v>0.396825396825397</v>
      </c>
      <c r="M28" s="36" t="n">
        <v>40</v>
      </c>
      <c r="N28" s="31" t="s">
        <v>216</v>
      </c>
      <c r="O28" s="32" t="n">
        <v>0.295566502463054</v>
      </c>
      <c r="P28" s="36" t="n">
        <v>40</v>
      </c>
      <c r="Q28" s="31" t="s">
        <v>217</v>
      </c>
      <c r="R28" s="32" t="n">
        <v>0.511688311688312</v>
      </c>
      <c r="S28" s="36" t="n">
        <v>40</v>
      </c>
      <c r="T28" s="31" t="s">
        <v>218</v>
      </c>
      <c r="U28" s="32" t="n">
        <v>0.602222222222222</v>
      </c>
      <c r="V28" s="36" t="n">
        <v>50</v>
      </c>
      <c r="W28" s="31" t="s">
        <v>219</v>
      </c>
      <c r="X28" s="32" t="n">
        <v>0.613074204946997</v>
      </c>
    </row>
    <row r="29" customFormat="false" ht="14" hidden="false" customHeight="true" outlineLevel="0" collapsed="false">
      <c r="A29" s="28"/>
      <c r="B29" s="38" t="s">
        <v>121</v>
      </c>
      <c r="C29" s="29" t="s">
        <v>220</v>
      </c>
      <c r="D29" s="30" t="n">
        <v>8</v>
      </c>
      <c r="E29" s="31" t="s">
        <v>221</v>
      </c>
      <c r="F29" s="32" t="n">
        <f aca="false">296/342</f>
        <v>0.865497076023392</v>
      </c>
      <c r="G29" s="36"/>
      <c r="H29" s="31"/>
      <c r="I29" s="32"/>
      <c r="J29" s="36"/>
      <c r="K29" s="31"/>
      <c r="L29" s="32"/>
      <c r="M29" s="36"/>
      <c r="N29" s="31"/>
      <c r="O29" s="32"/>
      <c r="P29" s="36"/>
      <c r="Q29" s="31"/>
      <c r="R29" s="32"/>
      <c r="S29" s="36"/>
      <c r="T29" s="31"/>
      <c r="U29" s="32"/>
      <c r="V29" s="36"/>
      <c r="W29" s="31"/>
      <c r="X29" s="32"/>
    </row>
    <row r="30" customFormat="false" ht="14" hidden="false" customHeight="true" outlineLevel="0" collapsed="false">
      <c r="A30" s="39" t="s">
        <v>222</v>
      </c>
      <c r="B30" s="39" t="s">
        <v>223</v>
      </c>
      <c r="C30" s="40" t="s">
        <v>224</v>
      </c>
      <c r="D30" s="41" t="n">
        <v>30</v>
      </c>
      <c r="E30" s="42" t="s">
        <v>225</v>
      </c>
      <c r="F30" s="43" t="n">
        <f aca="false">1634/1932</f>
        <v>0.845755693581781</v>
      </c>
      <c r="G30" s="44" t="n">
        <v>30</v>
      </c>
      <c r="H30" s="42" t="s">
        <v>226</v>
      </c>
      <c r="I30" s="43" t="n">
        <v>0.942857142857143</v>
      </c>
      <c r="J30" s="44" t="n">
        <v>30</v>
      </c>
      <c r="K30" s="42" t="s">
        <v>227</v>
      </c>
      <c r="L30" s="43" t="n">
        <v>0.999167013744274</v>
      </c>
      <c r="M30" s="44" t="n">
        <v>30</v>
      </c>
      <c r="N30" s="42" t="s">
        <v>228</v>
      </c>
      <c r="O30" s="43" t="n">
        <v>0.991067630795406</v>
      </c>
      <c r="P30" s="44" t="n">
        <v>30</v>
      </c>
      <c r="Q30" s="42" t="s">
        <v>229</v>
      </c>
      <c r="R30" s="43" t="n">
        <v>0.873076923076923</v>
      </c>
      <c r="S30" s="44" t="n">
        <v>30</v>
      </c>
      <c r="T30" s="42" t="s">
        <v>230</v>
      </c>
      <c r="U30" s="43" t="n">
        <v>0.868256880733945</v>
      </c>
      <c r="V30" s="44" t="n">
        <v>30</v>
      </c>
      <c r="W30" s="42" t="s">
        <v>231</v>
      </c>
      <c r="X30" s="43" t="n">
        <v>0.924453280318092</v>
      </c>
    </row>
    <row r="31" customFormat="false" ht="14" hidden="false" customHeight="true" outlineLevel="0" collapsed="false">
      <c r="A31" s="39"/>
      <c r="B31" s="39"/>
      <c r="C31" s="40" t="s">
        <v>232</v>
      </c>
      <c r="D31" s="41" t="n">
        <v>75</v>
      </c>
      <c r="E31" s="42" t="s">
        <v>233</v>
      </c>
      <c r="F31" s="43" t="n">
        <f aca="false">395/1932</f>
        <v>0.204451345755694</v>
      </c>
      <c r="G31" s="44" t="n">
        <v>85</v>
      </c>
      <c r="H31" s="42" t="s">
        <v>234</v>
      </c>
      <c r="I31" s="43" t="n">
        <v>0.137946428571429</v>
      </c>
      <c r="J31" s="44" t="n">
        <v>80</v>
      </c>
      <c r="K31" s="42" t="s">
        <v>235</v>
      </c>
      <c r="L31" s="43" t="n">
        <v>0.115785089546022</v>
      </c>
      <c r="M31" s="44" t="n">
        <v>85</v>
      </c>
      <c r="N31" s="42" t="s">
        <v>236</v>
      </c>
      <c r="O31" s="43" t="n">
        <v>0.229264142917907</v>
      </c>
      <c r="P31" s="44" t="n">
        <v>100</v>
      </c>
      <c r="Q31" s="42" t="s">
        <v>237</v>
      </c>
      <c r="R31" s="43" t="n">
        <v>0.255769230769231</v>
      </c>
      <c r="S31" s="44" t="n">
        <v>100</v>
      </c>
      <c r="T31" s="42" t="s">
        <v>238</v>
      </c>
      <c r="U31" s="43" t="n">
        <v>0.308990825688073</v>
      </c>
      <c r="V31" s="44" t="n">
        <v>80</v>
      </c>
      <c r="W31" s="42" t="s">
        <v>239</v>
      </c>
      <c r="X31" s="43" t="n">
        <v>0.396023856858847</v>
      </c>
    </row>
    <row r="32" customFormat="false" ht="14" hidden="false" customHeight="true" outlineLevel="0" collapsed="false">
      <c r="A32" s="39"/>
      <c r="B32" s="39"/>
      <c r="C32" s="40" t="s">
        <v>240</v>
      </c>
      <c r="D32" s="41" t="n">
        <v>25</v>
      </c>
      <c r="E32" s="42" t="s">
        <v>241</v>
      </c>
      <c r="F32" s="43" t="n">
        <f aca="false">516/1932</f>
        <v>0.267080745341615</v>
      </c>
      <c r="G32" s="44" t="n">
        <v>32</v>
      </c>
      <c r="H32" s="42" t="s">
        <v>242</v>
      </c>
      <c r="I32" s="43" t="n">
        <v>0.180803571428571</v>
      </c>
      <c r="J32" s="44" t="n">
        <v>30</v>
      </c>
      <c r="K32" s="42" t="s">
        <v>243</v>
      </c>
      <c r="L32" s="43" t="n">
        <v>0.273219491878384</v>
      </c>
      <c r="M32" s="44" t="n">
        <v>30</v>
      </c>
      <c r="N32" s="42" t="s">
        <v>244</v>
      </c>
      <c r="O32" s="43" t="n">
        <v>0.399404508719694</v>
      </c>
      <c r="P32" s="44" t="n">
        <v>50</v>
      </c>
      <c r="Q32" s="42" t="s">
        <v>245</v>
      </c>
      <c r="R32" s="43" t="n">
        <v>0.497307692307692</v>
      </c>
      <c r="S32" s="44" t="n">
        <v>50</v>
      </c>
      <c r="T32" s="42" t="s">
        <v>246</v>
      </c>
      <c r="U32" s="43" t="n">
        <v>0.452477064220183</v>
      </c>
      <c r="V32" s="44" t="n">
        <v>40</v>
      </c>
      <c r="W32" s="42" t="s">
        <v>247</v>
      </c>
      <c r="X32" s="43" t="n">
        <v>0.486679920477137</v>
      </c>
    </row>
    <row r="33" customFormat="false" ht="14" hidden="false" customHeight="true" outlineLevel="0" collapsed="false">
      <c r="A33" s="39"/>
      <c r="B33" s="39"/>
      <c r="C33" s="40" t="s">
        <v>248</v>
      </c>
      <c r="D33" s="41" t="n">
        <v>30</v>
      </c>
      <c r="E33" s="42" t="s">
        <v>249</v>
      </c>
      <c r="F33" s="43" t="n">
        <f aca="false">1418/1932</f>
        <v>0.733954451345756</v>
      </c>
      <c r="G33" s="44" t="n">
        <v>30</v>
      </c>
      <c r="H33" s="42" t="s">
        <v>250</v>
      </c>
      <c r="I33" s="43" t="n">
        <v>0.748660714285714</v>
      </c>
      <c r="J33" s="44" t="n">
        <v>30</v>
      </c>
      <c r="K33" s="42" t="s">
        <v>251</v>
      </c>
      <c r="L33" s="43" t="n">
        <v>1</v>
      </c>
      <c r="M33" s="44" t="n">
        <v>30</v>
      </c>
      <c r="N33" s="42" t="s">
        <v>252</v>
      </c>
      <c r="O33" s="43" t="n">
        <v>0.998298596341982</v>
      </c>
      <c r="P33" s="44" t="n">
        <v>40</v>
      </c>
      <c r="Q33" s="42" t="s">
        <v>253</v>
      </c>
      <c r="R33" s="43" t="n">
        <v>0.998846153846154</v>
      </c>
      <c r="S33" s="44" t="n">
        <v>40</v>
      </c>
      <c r="T33" s="42" t="s">
        <v>254</v>
      </c>
      <c r="U33" s="43" t="n">
        <v>0.992660550458715</v>
      </c>
      <c r="V33" s="44" t="n">
        <v>30</v>
      </c>
      <c r="W33" s="42" t="s">
        <v>255</v>
      </c>
      <c r="X33" s="43" t="n">
        <v>0.95506958250497</v>
      </c>
    </row>
    <row r="34" customFormat="false" ht="14" hidden="false" customHeight="true" outlineLevel="0" collapsed="false">
      <c r="A34" s="39"/>
      <c r="B34" s="39"/>
      <c r="C34" s="40" t="s">
        <v>256</v>
      </c>
      <c r="D34" s="41" t="n">
        <v>20</v>
      </c>
      <c r="E34" s="42" t="s">
        <v>257</v>
      </c>
      <c r="F34" s="43" t="n">
        <f aca="false">1142/1932</f>
        <v>0.591097308488613</v>
      </c>
      <c r="G34" s="44" t="n">
        <v>20</v>
      </c>
      <c r="H34" s="42" t="s">
        <v>258</v>
      </c>
      <c r="I34" s="43" t="n">
        <v>0.618303571428571</v>
      </c>
      <c r="J34" s="44" t="n">
        <v>50</v>
      </c>
      <c r="K34" s="42" t="s">
        <v>259</v>
      </c>
      <c r="L34" s="43" t="n">
        <v>0.758850478967097</v>
      </c>
      <c r="M34" s="44" t="n">
        <v>50</v>
      </c>
      <c r="N34" s="42" t="s">
        <v>260</v>
      </c>
      <c r="O34" s="43" t="n">
        <v>0.94853253934496</v>
      </c>
      <c r="P34" s="44" t="n">
        <v>55</v>
      </c>
      <c r="Q34" s="42" t="s">
        <v>261</v>
      </c>
      <c r="R34" s="43" t="n">
        <v>0.973461538461538</v>
      </c>
      <c r="S34" s="44" t="n">
        <v>60</v>
      </c>
      <c r="T34" s="42" t="s">
        <v>262</v>
      </c>
      <c r="U34" s="43" t="n">
        <v>0.894678899082569</v>
      </c>
      <c r="V34" s="44" t="n">
        <v>50</v>
      </c>
      <c r="W34" s="42" t="s">
        <v>263</v>
      </c>
      <c r="X34" s="43" t="n">
        <v>0.976143141153082</v>
      </c>
    </row>
    <row r="35" customFormat="false" ht="14" hidden="false" customHeight="true" outlineLevel="0" collapsed="false">
      <c r="A35" s="39"/>
      <c r="B35" s="39"/>
      <c r="C35" s="40" t="s">
        <v>264</v>
      </c>
      <c r="D35" s="41" t="n">
        <v>40</v>
      </c>
      <c r="E35" s="42" t="s">
        <v>265</v>
      </c>
      <c r="F35" s="43" t="n">
        <f aca="false">1410/1932</f>
        <v>0.729813664596273</v>
      </c>
      <c r="G35" s="44" t="n">
        <v>46</v>
      </c>
      <c r="H35" s="42" t="s">
        <v>266</v>
      </c>
      <c r="I35" s="43" t="n">
        <v>0.796875</v>
      </c>
      <c r="J35" s="44" t="n">
        <v>50</v>
      </c>
      <c r="K35" s="42" t="s">
        <v>267</v>
      </c>
      <c r="L35" s="43" t="n">
        <v>0.939192003331945</v>
      </c>
      <c r="M35" s="44" t="n">
        <v>50</v>
      </c>
      <c r="N35" s="42" t="s">
        <v>268</v>
      </c>
      <c r="O35" s="43" t="n">
        <v>0.986814121650362</v>
      </c>
      <c r="P35" s="44" t="n">
        <v>55</v>
      </c>
      <c r="Q35" s="42" t="s">
        <v>269</v>
      </c>
      <c r="R35" s="43" t="n">
        <v>0.997692307692308</v>
      </c>
      <c r="S35" s="44" t="n">
        <v>60</v>
      </c>
      <c r="T35" s="42" t="s">
        <v>270</v>
      </c>
      <c r="U35" s="43" t="n">
        <v>0.997798165137615</v>
      </c>
      <c r="V35" s="44" t="n">
        <v>50</v>
      </c>
      <c r="W35" s="42" t="s">
        <v>271</v>
      </c>
      <c r="X35" s="43" t="n">
        <v>0.999602385685885</v>
      </c>
    </row>
    <row r="36" customFormat="false" ht="14" hidden="false" customHeight="true" outlineLevel="0" collapsed="false">
      <c r="A36" s="39"/>
      <c r="B36" s="39"/>
      <c r="C36" s="40" t="s">
        <v>272</v>
      </c>
      <c r="D36" s="41" t="n">
        <v>64</v>
      </c>
      <c r="E36" s="42" t="s">
        <v>273</v>
      </c>
      <c r="F36" s="43" t="n">
        <f aca="false">1932/1932</f>
        <v>1</v>
      </c>
      <c r="G36" s="44" t="n">
        <v>71</v>
      </c>
      <c r="H36" s="42" t="s">
        <v>274</v>
      </c>
      <c r="I36" s="43" t="n">
        <v>0.984821428571429</v>
      </c>
      <c r="J36" s="44" t="n">
        <v>70</v>
      </c>
      <c r="K36" s="42" t="s">
        <v>275</v>
      </c>
      <c r="L36" s="43" t="n">
        <v>0.996251561849229</v>
      </c>
      <c r="M36" s="44" t="n">
        <v>75</v>
      </c>
      <c r="N36" s="42" t="s">
        <v>276</v>
      </c>
      <c r="O36" s="43" t="n">
        <v>0.999574649085496</v>
      </c>
      <c r="P36" s="44" t="n">
        <v>90</v>
      </c>
      <c r="Q36" s="42" t="s">
        <v>277</v>
      </c>
      <c r="R36" s="43" t="n">
        <v>1</v>
      </c>
      <c r="S36" s="44" t="n">
        <v>100</v>
      </c>
      <c r="T36" s="42" t="s">
        <v>278</v>
      </c>
      <c r="U36" s="43" t="n">
        <v>0.996697247706422</v>
      </c>
      <c r="V36" s="44" t="n">
        <v>90</v>
      </c>
      <c r="W36" s="42" t="s">
        <v>279</v>
      </c>
      <c r="X36" s="43" t="n">
        <v>0.985288270377734</v>
      </c>
    </row>
    <row r="37" customFormat="false" ht="14" hidden="false" customHeight="true" outlineLevel="0" collapsed="false">
      <c r="A37" s="39"/>
      <c r="B37" s="39" t="s">
        <v>280</v>
      </c>
      <c r="C37" s="40" t="s">
        <v>281</v>
      </c>
      <c r="D37" s="41" t="n">
        <v>35</v>
      </c>
      <c r="E37" s="42" t="s">
        <v>282</v>
      </c>
      <c r="F37" s="43" t="n">
        <f aca="false">1922/1932</f>
        <v>0.994824016563147</v>
      </c>
      <c r="G37" s="44" t="n">
        <v>45</v>
      </c>
      <c r="H37" s="42" t="s">
        <v>283</v>
      </c>
      <c r="I37" s="43" t="n">
        <v>0.992857142857143</v>
      </c>
      <c r="J37" s="44" t="n">
        <v>50</v>
      </c>
      <c r="K37" s="42" t="s">
        <v>284</v>
      </c>
      <c r="L37" s="43" t="n">
        <v>0.989587671803415</v>
      </c>
      <c r="M37" s="44" t="n">
        <v>50</v>
      </c>
      <c r="N37" s="42" t="s">
        <v>285</v>
      </c>
      <c r="O37" s="43" t="n">
        <v>0.942152275627392</v>
      </c>
      <c r="P37" s="44" t="n">
        <v>80</v>
      </c>
      <c r="Q37" s="42" t="s">
        <v>286</v>
      </c>
      <c r="R37" s="43" t="n">
        <v>0.874615384615385</v>
      </c>
      <c r="S37" s="44" t="n">
        <v>80</v>
      </c>
      <c r="T37" s="42" t="s">
        <v>287</v>
      </c>
      <c r="U37" s="43" t="n">
        <v>0.725504587155963</v>
      </c>
      <c r="V37" s="44" t="n">
        <v>70</v>
      </c>
      <c r="W37" s="42" t="s">
        <v>288</v>
      </c>
      <c r="X37" s="43" t="n">
        <v>0.638568588469185</v>
      </c>
    </row>
    <row r="38" customFormat="false" ht="14" hidden="false" customHeight="true" outlineLevel="0" collapsed="false">
      <c r="A38" s="39"/>
      <c r="B38" s="39"/>
      <c r="C38" s="40" t="s">
        <v>289</v>
      </c>
      <c r="D38" s="41" t="n">
        <v>40</v>
      </c>
      <c r="E38" s="42" t="s">
        <v>290</v>
      </c>
      <c r="F38" s="43" t="n">
        <f aca="false">1923/1932</f>
        <v>0.995341614906832</v>
      </c>
      <c r="G38" s="44" t="n">
        <v>48</v>
      </c>
      <c r="H38" s="42" t="s">
        <v>291</v>
      </c>
      <c r="I38" s="43" t="n">
        <v>0.991964285714286</v>
      </c>
      <c r="J38" s="44" t="n">
        <v>50</v>
      </c>
      <c r="K38" s="42" t="s">
        <v>292</v>
      </c>
      <c r="L38" s="43" t="n">
        <v>0.993752603082049</v>
      </c>
      <c r="M38" s="44" t="n">
        <v>60</v>
      </c>
      <c r="N38" s="42" t="s">
        <v>293</v>
      </c>
      <c r="O38" s="43" t="n">
        <v>0.957464908549553</v>
      </c>
      <c r="P38" s="44"/>
      <c r="Q38" s="42"/>
      <c r="R38" s="43"/>
      <c r="S38" s="44"/>
      <c r="T38" s="42"/>
      <c r="U38" s="43"/>
      <c r="V38" s="44" t="n">
        <v>5</v>
      </c>
      <c r="W38" s="42" t="s">
        <v>294</v>
      </c>
      <c r="X38" s="43" t="n">
        <v>0.160238568588469</v>
      </c>
    </row>
    <row r="39" customFormat="false" ht="28" hidden="false" customHeight="true" outlineLevel="0" collapsed="false">
      <c r="A39" s="39"/>
      <c r="B39" s="39"/>
      <c r="C39" s="40" t="s">
        <v>295</v>
      </c>
      <c r="D39" s="41" t="n">
        <v>40</v>
      </c>
      <c r="E39" s="42" t="s">
        <v>296</v>
      </c>
      <c r="F39" s="43" t="n">
        <f aca="false">1395/1932</f>
        <v>0.722049689440994</v>
      </c>
      <c r="G39" s="44" t="n">
        <v>48</v>
      </c>
      <c r="H39" s="42" t="s">
        <v>297</v>
      </c>
      <c r="I39" s="43" t="n">
        <v>0.699107142857143</v>
      </c>
      <c r="J39" s="44" t="n">
        <v>50</v>
      </c>
      <c r="K39" s="42" t="s">
        <v>298</v>
      </c>
      <c r="L39" s="43" t="n">
        <v>0.712619741774261</v>
      </c>
      <c r="M39" s="44" t="n">
        <v>55</v>
      </c>
      <c r="N39" s="42" t="s">
        <v>299</v>
      </c>
      <c r="O39" s="43" t="n">
        <v>0.917056571671629</v>
      </c>
      <c r="P39" s="44" t="n">
        <v>95</v>
      </c>
      <c r="Q39" s="42" t="s">
        <v>300</v>
      </c>
      <c r="R39" s="43" t="n">
        <v>0.993461538461538</v>
      </c>
      <c r="S39" s="44" t="n">
        <v>95</v>
      </c>
      <c r="T39" s="42" t="s">
        <v>301</v>
      </c>
      <c r="U39" s="43" t="n">
        <v>0.999633027522936</v>
      </c>
      <c r="V39" s="44" t="n">
        <v>90</v>
      </c>
      <c r="W39" s="42" t="s">
        <v>302</v>
      </c>
      <c r="X39" s="43" t="n">
        <v>1</v>
      </c>
    </row>
    <row r="40" customFormat="false" ht="28" hidden="false" customHeight="true" outlineLevel="0" collapsed="false">
      <c r="A40" s="39"/>
      <c r="B40" s="39"/>
      <c r="C40" s="40" t="s">
        <v>303</v>
      </c>
      <c r="D40" s="41" t="n">
        <v>25</v>
      </c>
      <c r="E40" s="42" t="s">
        <v>304</v>
      </c>
      <c r="F40" s="43" t="n">
        <f aca="false">1725/1932</f>
        <v>0.892857142857143</v>
      </c>
      <c r="G40" s="44" t="n">
        <v>27</v>
      </c>
      <c r="H40" s="42" t="s">
        <v>305</v>
      </c>
      <c r="I40" s="43" t="n">
        <v>0.907142857142857</v>
      </c>
      <c r="J40" s="44" t="n">
        <v>30</v>
      </c>
      <c r="K40" s="42" t="s">
        <v>306</v>
      </c>
      <c r="L40" s="43" t="n">
        <v>0.90295710120783</v>
      </c>
      <c r="M40" s="44" t="n">
        <v>30</v>
      </c>
      <c r="N40" s="42" t="s">
        <v>307</v>
      </c>
      <c r="O40" s="43" t="n">
        <v>0.999149298170991</v>
      </c>
      <c r="P40" s="44"/>
      <c r="Q40" s="42"/>
      <c r="R40" s="43"/>
      <c r="S40" s="44"/>
      <c r="T40" s="42"/>
      <c r="U40" s="43"/>
      <c r="V40" s="44" t="n">
        <v>30</v>
      </c>
      <c r="W40" s="42" t="s">
        <v>308</v>
      </c>
      <c r="X40" s="43" t="n">
        <v>0.906560636182903</v>
      </c>
    </row>
    <row r="41" customFormat="false" ht="28" hidden="false" customHeight="true" outlineLevel="0" collapsed="false">
      <c r="A41" s="39"/>
      <c r="B41" s="39"/>
      <c r="C41" s="40" t="s">
        <v>309</v>
      </c>
      <c r="D41" s="41" t="n">
        <v>20</v>
      </c>
      <c r="E41" s="42" t="s">
        <v>310</v>
      </c>
      <c r="F41" s="43" t="n">
        <f aca="false">1749/1932</f>
        <v>0.90527950310559</v>
      </c>
      <c r="G41" s="44" t="n">
        <v>28</v>
      </c>
      <c r="H41" s="42" t="s">
        <v>311</v>
      </c>
      <c r="I41" s="43" t="n">
        <v>0.938392857142857</v>
      </c>
      <c r="J41" s="44" t="n">
        <v>30</v>
      </c>
      <c r="K41" s="42" t="s">
        <v>312</v>
      </c>
      <c r="L41" s="43" t="n">
        <v>0.987921699291962</v>
      </c>
      <c r="M41" s="44" t="n">
        <v>30</v>
      </c>
      <c r="N41" s="42" t="s">
        <v>313</v>
      </c>
      <c r="O41" s="43" t="n">
        <v>0.98000850701829</v>
      </c>
      <c r="P41" s="44" t="n">
        <v>50</v>
      </c>
      <c r="Q41" s="42" t="s">
        <v>314</v>
      </c>
      <c r="R41" s="43" t="n">
        <v>0.966153846153846</v>
      </c>
      <c r="S41" s="44" t="n">
        <v>60</v>
      </c>
      <c r="T41" s="42" t="s">
        <v>315</v>
      </c>
      <c r="U41" s="43" t="n">
        <v>1</v>
      </c>
      <c r="V41" s="44" t="n">
        <v>50</v>
      </c>
      <c r="W41" s="42" t="s">
        <v>316</v>
      </c>
      <c r="X41" s="43" t="n">
        <v>0.995626242544732</v>
      </c>
    </row>
    <row r="42" customFormat="false" ht="14" hidden="false" customHeight="true" outlineLevel="0" collapsed="false">
      <c r="A42" s="39"/>
      <c r="B42" s="39"/>
      <c r="C42" s="40" t="s">
        <v>317</v>
      </c>
      <c r="D42" s="41" t="n">
        <v>44</v>
      </c>
      <c r="E42" s="42" t="s">
        <v>318</v>
      </c>
      <c r="F42" s="43" t="n">
        <f aca="false">1350/1932</f>
        <v>0.698757763975155</v>
      </c>
      <c r="G42" s="44" t="n">
        <v>50</v>
      </c>
      <c r="H42" s="42" t="s">
        <v>319</v>
      </c>
      <c r="I42" s="43" t="n">
        <v>0.542410714285714</v>
      </c>
      <c r="J42" s="44" t="n">
        <v>50</v>
      </c>
      <c r="K42" s="42" t="s">
        <v>320</v>
      </c>
      <c r="L42" s="43" t="n">
        <v>0.400249895876718</v>
      </c>
      <c r="M42" s="44" t="n">
        <v>50</v>
      </c>
      <c r="N42" s="42" t="s">
        <v>321</v>
      </c>
      <c r="O42" s="43" t="n">
        <v>0.510846448319864</v>
      </c>
      <c r="P42" s="44" t="n">
        <v>50</v>
      </c>
      <c r="Q42" s="42" t="s">
        <v>322</v>
      </c>
      <c r="R42" s="43" t="n">
        <v>0.589615384615385</v>
      </c>
      <c r="S42" s="44" t="n">
        <v>85</v>
      </c>
      <c r="T42" s="42" t="s">
        <v>323</v>
      </c>
      <c r="U42" s="43" t="n">
        <v>0.782018348623853</v>
      </c>
      <c r="V42" s="44" t="n">
        <v>75</v>
      </c>
      <c r="W42" s="42" t="s">
        <v>324</v>
      </c>
      <c r="X42" s="43" t="n">
        <v>0.889065606361829</v>
      </c>
    </row>
    <row r="43" customFormat="false" ht="14" hidden="false" customHeight="true" outlineLevel="0" collapsed="false">
      <c r="A43" s="39"/>
      <c r="B43" s="39" t="s">
        <v>325</v>
      </c>
      <c r="C43" s="40" t="s">
        <v>326</v>
      </c>
      <c r="D43" s="41" t="n">
        <v>230</v>
      </c>
      <c r="E43" s="42" t="s">
        <v>327</v>
      </c>
      <c r="F43" s="43" t="n">
        <f aca="false">1931/1932</f>
        <v>0.999482401656315</v>
      </c>
      <c r="G43" s="44" t="n">
        <v>250</v>
      </c>
      <c r="H43" s="42" t="s">
        <v>328</v>
      </c>
      <c r="I43" s="43" t="n">
        <v>1</v>
      </c>
      <c r="J43" s="44" t="n">
        <v>290</v>
      </c>
      <c r="K43" s="42" t="s">
        <v>329</v>
      </c>
      <c r="L43" s="43" t="n">
        <v>0.99875052061641</v>
      </c>
      <c r="M43" s="44" t="n">
        <v>320</v>
      </c>
      <c r="N43" s="42" t="s">
        <v>330</v>
      </c>
      <c r="O43" s="43" t="n">
        <v>0.997447894512973</v>
      </c>
      <c r="P43" s="44" t="n">
        <v>300</v>
      </c>
      <c r="Q43" s="42" t="s">
        <v>331</v>
      </c>
      <c r="R43" s="43" t="n">
        <v>0.728846153846154</v>
      </c>
      <c r="S43" s="44" t="n">
        <v>340</v>
      </c>
      <c r="T43" s="42" t="s">
        <v>332</v>
      </c>
      <c r="U43" s="43" t="n">
        <v>0.704587155963303</v>
      </c>
      <c r="V43" s="44" t="n">
        <v>340</v>
      </c>
      <c r="W43" s="42" t="s">
        <v>333</v>
      </c>
      <c r="X43" s="43" t="n">
        <v>0.730815109343936</v>
      </c>
    </row>
    <row r="44" customFormat="false" ht="14" hidden="false" customHeight="true" outlineLevel="0" collapsed="false">
      <c r="A44" s="39"/>
      <c r="B44" s="39"/>
      <c r="C44" s="40" t="s">
        <v>334</v>
      </c>
      <c r="D44" s="41" t="n">
        <v>45</v>
      </c>
      <c r="E44" s="42" t="s">
        <v>335</v>
      </c>
      <c r="F44" s="43" t="n">
        <f aca="false">656/1932</f>
        <v>0.339544513457557</v>
      </c>
      <c r="G44" s="44" t="n">
        <v>45</v>
      </c>
      <c r="H44" s="42" t="s">
        <v>336</v>
      </c>
      <c r="I44" s="43" t="n">
        <v>0.425</v>
      </c>
      <c r="J44" s="44"/>
      <c r="K44" s="42"/>
      <c r="L44" s="43"/>
      <c r="M44" s="44"/>
      <c r="N44" s="42"/>
      <c r="O44" s="43"/>
      <c r="P44" s="44"/>
      <c r="Q44" s="42"/>
      <c r="R44" s="43"/>
      <c r="S44" s="44"/>
      <c r="T44" s="42"/>
      <c r="U44" s="43"/>
      <c r="V44" s="44"/>
      <c r="W44" s="42"/>
      <c r="X44" s="43"/>
    </row>
    <row r="45" customFormat="false" ht="14" hidden="false" customHeight="true" outlineLevel="0" collapsed="false">
      <c r="A45" s="39"/>
      <c r="B45" s="39"/>
      <c r="C45" s="40" t="s">
        <v>337</v>
      </c>
      <c r="D45" s="41" t="n">
        <v>40</v>
      </c>
      <c r="E45" s="42" t="s">
        <v>338</v>
      </c>
      <c r="F45" s="43" t="n">
        <f aca="false">1571/1932</f>
        <v>0.813146997929607</v>
      </c>
      <c r="G45" s="44" t="n">
        <v>45</v>
      </c>
      <c r="H45" s="42" t="s">
        <v>339</v>
      </c>
      <c r="I45" s="43" t="n">
        <v>0.877678571428571</v>
      </c>
      <c r="J45" s="44" t="n">
        <v>50</v>
      </c>
      <c r="K45" s="42" t="s">
        <v>340</v>
      </c>
      <c r="L45" s="43" t="n">
        <v>0.901291128696376</v>
      </c>
      <c r="M45" s="44" t="n">
        <v>50</v>
      </c>
      <c r="N45" s="42" t="s">
        <v>341</v>
      </c>
      <c r="O45" s="43" t="n">
        <v>0.991918332624415</v>
      </c>
      <c r="P45" s="44" t="n">
        <v>60</v>
      </c>
      <c r="Q45" s="42" t="s">
        <v>342</v>
      </c>
      <c r="R45" s="43" t="n">
        <v>0.892692307692307</v>
      </c>
      <c r="S45" s="44" t="n">
        <v>60</v>
      </c>
      <c r="T45" s="42" t="s">
        <v>343</v>
      </c>
      <c r="U45" s="43" t="n">
        <v>0.804403669724771</v>
      </c>
      <c r="V45" s="44" t="n">
        <v>60</v>
      </c>
      <c r="W45" s="42" t="s">
        <v>344</v>
      </c>
      <c r="X45" s="43" t="n">
        <v>0.869184890656064</v>
      </c>
    </row>
    <row r="46" customFormat="false" ht="14" hidden="false" customHeight="true" outlineLevel="0" collapsed="false">
      <c r="A46" s="39"/>
      <c r="B46" s="39"/>
      <c r="C46" s="40" t="s">
        <v>345</v>
      </c>
      <c r="D46" s="41" t="n">
        <v>30</v>
      </c>
      <c r="E46" s="42" t="s">
        <v>346</v>
      </c>
      <c r="F46" s="43" t="n">
        <f aca="false">1331/1932</f>
        <v>0.688923395445135</v>
      </c>
      <c r="G46" s="44" t="n">
        <v>32</v>
      </c>
      <c r="H46" s="42" t="s">
        <v>347</v>
      </c>
      <c r="I46" s="43" t="n">
        <v>0.657142857142857</v>
      </c>
      <c r="J46" s="44" t="n">
        <v>30</v>
      </c>
      <c r="K46" s="42" t="s">
        <v>348</v>
      </c>
      <c r="L46" s="43" t="n">
        <v>0.571428571428571</v>
      </c>
      <c r="M46" s="44" t="n">
        <v>30</v>
      </c>
      <c r="N46" s="42" t="s">
        <v>349</v>
      </c>
      <c r="O46" s="43" t="n">
        <v>0.453424074861761</v>
      </c>
      <c r="P46" s="44" t="n">
        <v>40</v>
      </c>
      <c r="Q46" s="42" t="s">
        <v>350</v>
      </c>
      <c r="R46" s="43" t="n">
        <v>0.455769230769231</v>
      </c>
      <c r="S46" s="44" t="n">
        <v>50</v>
      </c>
      <c r="T46" s="42" t="s">
        <v>351</v>
      </c>
      <c r="U46" s="43" t="n">
        <v>0.401467889908257</v>
      </c>
      <c r="V46" s="44" t="n">
        <v>50</v>
      </c>
      <c r="W46" s="42" t="s">
        <v>352</v>
      </c>
      <c r="X46" s="43" t="n">
        <v>0.53479125248509</v>
      </c>
    </row>
    <row r="47" customFormat="false" ht="14" hidden="false" customHeight="true" outlineLevel="0" collapsed="false">
      <c r="A47" s="39"/>
      <c r="B47" s="39"/>
      <c r="C47" s="40" t="s">
        <v>353</v>
      </c>
      <c r="D47" s="15" t="s">
        <v>103</v>
      </c>
      <c r="E47" s="42"/>
      <c r="F47" s="43"/>
      <c r="G47" s="44" t="n">
        <v>30</v>
      </c>
      <c r="H47" s="42" t="s">
        <v>354</v>
      </c>
      <c r="I47" s="43" t="n">
        <v>0.766517857142857</v>
      </c>
      <c r="J47" s="44" t="n">
        <v>30</v>
      </c>
      <c r="K47" s="42" t="s">
        <v>355</v>
      </c>
      <c r="L47" s="43" t="n">
        <v>0.653477717617659</v>
      </c>
      <c r="M47" s="44" t="n">
        <v>30</v>
      </c>
      <c r="N47" s="42" t="s">
        <v>356</v>
      </c>
      <c r="O47" s="43" t="n">
        <v>0.675882603147597</v>
      </c>
      <c r="P47" s="44" t="n">
        <v>30</v>
      </c>
      <c r="Q47" s="42" t="s">
        <v>357</v>
      </c>
      <c r="R47" s="43" t="n">
        <v>0.718076923076923</v>
      </c>
      <c r="S47" s="44" t="n">
        <v>40</v>
      </c>
      <c r="T47" s="42" t="s">
        <v>358</v>
      </c>
      <c r="U47" s="43" t="n">
        <v>0.725137614678899</v>
      </c>
      <c r="V47" s="44" t="n">
        <v>40</v>
      </c>
      <c r="W47" s="42" t="s">
        <v>359</v>
      </c>
      <c r="X47" s="43" t="n">
        <v>0.702982107355865</v>
      </c>
    </row>
    <row r="48" customFormat="false" ht="14" hidden="false" customHeight="true" outlineLevel="0" collapsed="false">
      <c r="A48" s="39"/>
      <c r="B48" s="39"/>
      <c r="C48" s="40" t="s">
        <v>360</v>
      </c>
      <c r="D48" s="41" t="n">
        <v>35</v>
      </c>
      <c r="E48" s="42" t="s">
        <v>361</v>
      </c>
      <c r="F48" s="43" t="n">
        <f aca="false">1061/1932</f>
        <v>0.549171842650104</v>
      </c>
      <c r="G48" s="44" t="n">
        <v>29</v>
      </c>
      <c r="H48" s="42" t="s">
        <v>362</v>
      </c>
      <c r="I48" s="43" t="n">
        <v>0.554464285714286</v>
      </c>
      <c r="J48" s="44" t="n">
        <v>30</v>
      </c>
      <c r="K48" s="42" t="s">
        <v>363</v>
      </c>
      <c r="L48" s="43" t="n">
        <v>0.528946272386506</v>
      </c>
      <c r="M48" s="44" t="n">
        <v>30</v>
      </c>
      <c r="N48" s="42" t="s">
        <v>364</v>
      </c>
      <c r="O48" s="43" t="n">
        <v>0.490004253509145</v>
      </c>
      <c r="P48" s="44" t="n">
        <v>30</v>
      </c>
      <c r="Q48" s="42" t="s">
        <v>365</v>
      </c>
      <c r="R48" s="43" t="n">
        <v>0.485769230769231</v>
      </c>
      <c r="S48" s="44" t="n">
        <v>40</v>
      </c>
      <c r="T48" s="42" t="s">
        <v>366</v>
      </c>
      <c r="U48" s="43" t="n">
        <v>0.482935779816514</v>
      </c>
      <c r="V48" s="44" t="n">
        <v>40</v>
      </c>
      <c r="W48" s="42" t="s">
        <v>367</v>
      </c>
      <c r="X48" s="43" t="n">
        <v>0.562226640159046</v>
      </c>
    </row>
    <row r="49" customFormat="false" ht="14" hidden="false" customHeight="true" outlineLevel="0" collapsed="false">
      <c r="A49" s="39"/>
      <c r="B49" s="39"/>
      <c r="C49" s="40" t="s">
        <v>368</v>
      </c>
      <c r="D49" s="41" t="n">
        <v>140</v>
      </c>
      <c r="E49" s="42" t="s">
        <v>369</v>
      </c>
      <c r="F49" s="43" t="n">
        <f aca="false">1242/1932</f>
        <v>0.642857142857143</v>
      </c>
      <c r="G49" s="44" t="n">
        <v>170</v>
      </c>
      <c r="H49" s="42" t="s">
        <v>370</v>
      </c>
      <c r="I49" s="43" t="n">
        <v>0.595982142857143</v>
      </c>
      <c r="J49" s="44" t="n">
        <v>160</v>
      </c>
      <c r="K49" s="42" t="s">
        <v>371</v>
      </c>
      <c r="L49" s="43" t="n">
        <v>0.453561016243232</v>
      </c>
      <c r="M49" s="44" t="n">
        <v>160</v>
      </c>
      <c r="N49" s="42" t="s">
        <v>372</v>
      </c>
      <c r="O49" s="43" t="n">
        <v>0.330072309655466</v>
      </c>
      <c r="P49" s="44" t="n">
        <v>230</v>
      </c>
      <c r="Q49" s="42" t="s">
        <v>373</v>
      </c>
      <c r="R49" s="43" t="n">
        <v>0.347307692307692</v>
      </c>
      <c r="S49" s="44" t="n">
        <v>250</v>
      </c>
      <c r="T49" s="42" t="s">
        <v>374</v>
      </c>
      <c r="U49" s="43" t="n">
        <v>0.363302752293578</v>
      </c>
      <c r="V49" s="44" t="n">
        <v>250</v>
      </c>
      <c r="W49" s="42" t="s">
        <v>375</v>
      </c>
      <c r="X49" s="43" t="n">
        <v>0.469184890656064</v>
      </c>
    </row>
    <row r="50" customFormat="false" ht="14" hidden="false" customHeight="true" outlineLevel="0" collapsed="false">
      <c r="A50" s="39"/>
      <c r="B50" s="39"/>
      <c r="C50" s="40" t="s">
        <v>376</v>
      </c>
      <c r="D50" s="41" t="n">
        <v>50</v>
      </c>
      <c r="E50" s="42" t="s">
        <v>377</v>
      </c>
      <c r="F50" s="43" t="n">
        <f aca="false">1283/1932</f>
        <v>0.66407867494824</v>
      </c>
      <c r="G50" s="44" t="n">
        <v>81</v>
      </c>
      <c r="H50" s="42" t="s">
        <v>378</v>
      </c>
      <c r="I50" s="43" t="n">
        <v>0.677678571428571</v>
      </c>
      <c r="J50" s="44" t="n">
        <v>80</v>
      </c>
      <c r="K50" s="42" t="s">
        <v>379</v>
      </c>
      <c r="L50" s="43" t="n">
        <v>0.559766763848397</v>
      </c>
      <c r="M50" s="44" t="n">
        <v>80</v>
      </c>
      <c r="N50" s="42" t="s">
        <v>380</v>
      </c>
      <c r="O50" s="43" t="n">
        <v>0.463632496809868</v>
      </c>
      <c r="P50" s="44" t="n">
        <v>100</v>
      </c>
      <c r="Q50" s="42" t="s">
        <v>381</v>
      </c>
      <c r="R50" s="43" t="n">
        <v>0.480769230769231</v>
      </c>
      <c r="S50" s="44" t="n">
        <v>100</v>
      </c>
      <c r="T50" s="42" t="s">
        <v>382</v>
      </c>
      <c r="U50" s="43" t="n">
        <v>0.521834862385321</v>
      </c>
      <c r="V50" s="44" t="n">
        <v>100</v>
      </c>
      <c r="W50" s="42" t="s">
        <v>383</v>
      </c>
      <c r="X50" s="43" t="n">
        <v>0.706958250497018</v>
      </c>
    </row>
    <row r="51" customFormat="false" ht="14" hidden="false" customHeight="true" outlineLevel="0" collapsed="false">
      <c r="A51" s="39"/>
      <c r="B51" s="39" t="s">
        <v>384</v>
      </c>
      <c r="C51" s="40" t="s">
        <v>385</v>
      </c>
      <c r="D51" s="41" t="n">
        <v>210</v>
      </c>
      <c r="E51" s="42" t="s">
        <v>386</v>
      </c>
      <c r="F51" s="43" t="n">
        <f aca="false">897/1932</f>
        <v>0.464285714285714</v>
      </c>
      <c r="G51" s="44" t="n">
        <v>280</v>
      </c>
      <c r="H51" s="42" t="s">
        <v>387</v>
      </c>
      <c r="I51" s="43" t="n">
        <v>0.502678571428571</v>
      </c>
      <c r="J51" s="44" t="n">
        <v>280</v>
      </c>
      <c r="K51" s="42" t="s">
        <v>388</v>
      </c>
      <c r="L51" s="43" t="n">
        <v>0.337775926697209</v>
      </c>
      <c r="M51" s="44" t="n">
        <v>280</v>
      </c>
      <c r="N51" s="42" t="s">
        <v>389</v>
      </c>
      <c r="O51" s="43" t="n">
        <v>0.292641429179073</v>
      </c>
      <c r="P51" s="44" t="n">
        <v>300</v>
      </c>
      <c r="Q51" s="42" t="s">
        <v>390</v>
      </c>
      <c r="R51" s="43" t="n">
        <v>0.292692307692308</v>
      </c>
      <c r="S51" s="44" t="n">
        <v>300</v>
      </c>
      <c r="T51" s="42" t="s">
        <v>391</v>
      </c>
      <c r="U51" s="43" t="n">
        <v>0.26348623853211</v>
      </c>
      <c r="V51" s="44" t="n">
        <v>260</v>
      </c>
      <c r="W51" s="42" t="s">
        <v>392</v>
      </c>
      <c r="X51" s="43" t="n">
        <v>0.17455268389662</v>
      </c>
    </row>
    <row r="52" customFormat="false" ht="14" hidden="false" customHeight="true" outlineLevel="0" collapsed="false">
      <c r="A52" s="39"/>
      <c r="B52" s="39"/>
      <c r="C52" s="40" t="s">
        <v>393</v>
      </c>
      <c r="D52" s="41" t="n">
        <v>40</v>
      </c>
      <c r="E52" s="42" t="s">
        <v>394</v>
      </c>
      <c r="F52" s="43" t="n">
        <f aca="false">937/1932</f>
        <v>0.484989648033126</v>
      </c>
      <c r="G52" s="44" t="n">
        <v>55</v>
      </c>
      <c r="H52" s="42" t="s">
        <v>395</v>
      </c>
      <c r="I52" s="43" t="n">
        <v>0.533482142857143</v>
      </c>
      <c r="J52" s="44" t="n">
        <v>60</v>
      </c>
      <c r="K52" s="42" t="s">
        <v>396</v>
      </c>
      <c r="L52" s="43" t="n">
        <v>0.483965014577259</v>
      </c>
      <c r="M52" s="44" t="n">
        <v>60</v>
      </c>
      <c r="N52" s="42" t="s">
        <v>397</v>
      </c>
      <c r="O52" s="43" t="n">
        <v>0.392598894087622</v>
      </c>
      <c r="P52" s="44" t="n">
        <v>80</v>
      </c>
      <c r="Q52" s="42" t="s">
        <v>398</v>
      </c>
      <c r="R52" s="43" t="n">
        <v>0.398461538461538</v>
      </c>
      <c r="S52" s="44" t="n">
        <v>80</v>
      </c>
      <c r="T52" s="42" t="s">
        <v>399</v>
      </c>
      <c r="U52" s="43" t="n">
        <v>0.350825688073394</v>
      </c>
      <c r="V52" s="44" t="n">
        <v>60</v>
      </c>
      <c r="W52" s="42" t="s">
        <v>400</v>
      </c>
      <c r="X52" s="43" t="n">
        <v>0.229821073558648</v>
      </c>
    </row>
    <row r="53" customFormat="false" ht="14" hidden="false" customHeight="true" outlineLevel="0" collapsed="false">
      <c r="A53" s="39"/>
      <c r="B53" s="39"/>
      <c r="C53" s="40" t="s">
        <v>401</v>
      </c>
      <c r="D53" s="41" t="n">
        <v>30</v>
      </c>
      <c r="E53" s="42" t="s">
        <v>402</v>
      </c>
      <c r="F53" s="43" t="n">
        <f aca="false">1379/1932</f>
        <v>0.713768115942029</v>
      </c>
      <c r="G53" s="44" t="n">
        <v>30</v>
      </c>
      <c r="H53" s="42" t="s">
        <v>403</v>
      </c>
      <c r="I53" s="43" t="n">
        <v>0.704017857142857</v>
      </c>
      <c r="J53" s="44" t="n">
        <v>30</v>
      </c>
      <c r="K53" s="42" t="s">
        <v>404</v>
      </c>
      <c r="L53" s="43" t="n">
        <v>0.7076218242399</v>
      </c>
      <c r="M53" s="44" t="n">
        <v>30</v>
      </c>
      <c r="N53" s="42" t="s">
        <v>405</v>
      </c>
      <c r="O53" s="43" t="n">
        <v>0.83241173968524</v>
      </c>
      <c r="P53" s="44" t="n">
        <v>30</v>
      </c>
      <c r="Q53" s="42" t="s">
        <v>406</v>
      </c>
      <c r="R53" s="43" t="n">
        <v>0.766538461538462</v>
      </c>
      <c r="S53" s="44" t="n">
        <v>30</v>
      </c>
      <c r="T53" s="42" t="s">
        <v>407</v>
      </c>
      <c r="U53" s="43" t="n">
        <v>0.647706422018349</v>
      </c>
      <c r="V53" s="44" t="n">
        <v>30</v>
      </c>
      <c r="W53" s="42" t="s">
        <v>408</v>
      </c>
      <c r="X53" s="43" t="n">
        <v>0.601590457256461</v>
      </c>
    </row>
    <row r="54" customFormat="false" ht="14" hidden="false" customHeight="true" outlineLevel="0" collapsed="false">
      <c r="A54" s="39"/>
      <c r="B54" s="39"/>
      <c r="C54" s="40" t="s">
        <v>409</v>
      </c>
      <c r="D54" s="41" t="n">
        <v>30</v>
      </c>
      <c r="E54" s="42" t="s">
        <v>410</v>
      </c>
      <c r="F54" s="43" t="n">
        <f aca="false">1251/1932</f>
        <v>0.647515527950311</v>
      </c>
      <c r="G54" s="44"/>
      <c r="H54" s="42"/>
      <c r="I54" s="43"/>
      <c r="J54" s="44"/>
      <c r="K54" s="42"/>
      <c r="L54" s="43"/>
      <c r="M54" s="44"/>
      <c r="N54" s="42"/>
      <c r="O54" s="43"/>
      <c r="P54" s="44"/>
      <c r="Q54" s="42"/>
      <c r="R54" s="43"/>
      <c r="S54" s="44"/>
      <c r="T54" s="42"/>
      <c r="U54" s="43"/>
      <c r="V54" s="44"/>
      <c r="W54" s="42"/>
      <c r="X54" s="43"/>
    </row>
    <row r="55" customFormat="false" ht="14" hidden="false" customHeight="true" outlineLevel="0" collapsed="false">
      <c r="A55" s="39"/>
      <c r="B55" s="39" t="s">
        <v>411</v>
      </c>
      <c r="C55" s="40" t="s">
        <v>412</v>
      </c>
      <c r="D55" s="41" t="n">
        <v>150</v>
      </c>
      <c r="E55" s="42" t="s">
        <v>413</v>
      </c>
      <c r="F55" s="43" t="n">
        <f aca="false">506/1932</f>
        <v>0.261904761904762</v>
      </c>
      <c r="G55" s="44" t="n">
        <v>260</v>
      </c>
      <c r="H55" s="42" t="s">
        <v>414</v>
      </c>
      <c r="I55" s="43" t="n">
        <v>0.400446428571429</v>
      </c>
      <c r="J55" s="44" t="n">
        <v>270</v>
      </c>
      <c r="K55" s="42" t="s">
        <v>415</v>
      </c>
      <c r="L55" s="43" t="n">
        <v>0.507288629737609</v>
      </c>
      <c r="M55" s="44" t="n">
        <v>280</v>
      </c>
      <c r="N55" s="42" t="s">
        <v>416</v>
      </c>
      <c r="O55" s="43" t="n">
        <v>0.681412165036155</v>
      </c>
      <c r="P55" s="44" t="n">
        <v>270</v>
      </c>
      <c r="Q55" s="42" t="s">
        <v>417</v>
      </c>
      <c r="R55" s="43" t="n">
        <v>0.902307692307692</v>
      </c>
      <c r="S55" s="44" t="n">
        <v>340</v>
      </c>
      <c r="T55" s="42" t="s">
        <v>418</v>
      </c>
      <c r="U55" s="43" t="n">
        <v>0.99743119266055</v>
      </c>
      <c r="V55" s="44" t="n">
        <v>300</v>
      </c>
      <c r="W55" s="42" t="s">
        <v>419</v>
      </c>
      <c r="X55" s="43" t="n">
        <v>0.979324055666004</v>
      </c>
    </row>
    <row r="56" customFormat="false" ht="14" hidden="false" customHeight="true" outlineLevel="0" collapsed="false">
      <c r="A56" s="39"/>
      <c r="B56" s="39"/>
      <c r="C56" s="40" t="s">
        <v>420</v>
      </c>
      <c r="D56" s="41" t="n">
        <v>60</v>
      </c>
      <c r="E56" s="42" t="s">
        <v>421</v>
      </c>
      <c r="F56" s="43" t="n">
        <f aca="false">308/1932</f>
        <v>0.159420289855072</v>
      </c>
      <c r="G56" s="44"/>
      <c r="H56" s="42"/>
      <c r="I56" s="43"/>
      <c r="J56" s="44"/>
      <c r="K56" s="42"/>
      <c r="L56" s="43"/>
      <c r="M56" s="44"/>
      <c r="N56" s="42"/>
      <c r="O56" s="43"/>
      <c r="P56" s="44"/>
      <c r="Q56" s="42"/>
      <c r="R56" s="43"/>
      <c r="S56" s="44"/>
      <c r="T56" s="42"/>
      <c r="U56" s="43"/>
      <c r="V56" s="44"/>
      <c r="W56" s="42"/>
      <c r="X56" s="43"/>
    </row>
    <row r="57" customFormat="false" ht="14" hidden="false" customHeight="true" outlineLevel="0" collapsed="false">
      <c r="A57" s="39"/>
      <c r="B57" s="39" t="s">
        <v>422</v>
      </c>
      <c r="C57" s="40" t="s">
        <v>423</v>
      </c>
      <c r="D57" s="41" t="n">
        <v>83</v>
      </c>
      <c r="E57" s="42" t="s">
        <v>424</v>
      </c>
      <c r="F57" s="43" t="n">
        <f aca="false">1859/1932</f>
        <v>0.962215320910973</v>
      </c>
      <c r="G57" s="44" t="n">
        <v>92</v>
      </c>
      <c r="H57" s="42" t="s">
        <v>425</v>
      </c>
      <c r="I57" s="43" t="n">
        <v>0.999553571428571</v>
      </c>
      <c r="J57" s="44" t="n">
        <v>100</v>
      </c>
      <c r="K57" s="42" t="s">
        <v>426</v>
      </c>
      <c r="L57" s="43" t="n">
        <v>0.970428987921699</v>
      </c>
      <c r="M57" s="44" t="n">
        <v>100</v>
      </c>
      <c r="N57" s="42" t="s">
        <v>427</v>
      </c>
      <c r="O57" s="43" t="n">
        <v>1</v>
      </c>
      <c r="P57" s="44" t="n">
        <v>110</v>
      </c>
      <c r="Q57" s="42" t="s">
        <v>428</v>
      </c>
      <c r="R57" s="43" t="n">
        <v>0.999230769230769</v>
      </c>
      <c r="S57" s="44" t="n">
        <v>100</v>
      </c>
      <c r="T57" s="42" t="s">
        <v>429</v>
      </c>
      <c r="U57" s="43" t="n">
        <v>0.993761467889908</v>
      </c>
      <c r="V57" s="44" t="n">
        <v>120</v>
      </c>
      <c r="W57" s="42" t="s">
        <v>430</v>
      </c>
      <c r="X57" s="43" t="n">
        <v>0.997216699801193</v>
      </c>
    </row>
    <row r="58" customFormat="false" ht="14" hidden="false" customHeight="true" outlineLevel="0" collapsed="false">
      <c r="A58" s="39"/>
      <c r="B58" s="39"/>
      <c r="C58" s="40" t="s">
        <v>431</v>
      </c>
      <c r="D58" s="41" t="n">
        <v>63</v>
      </c>
      <c r="E58" s="42" t="s">
        <v>432</v>
      </c>
      <c r="F58" s="43" t="n">
        <f aca="false">1917/1932</f>
        <v>0.99223602484472</v>
      </c>
      <c r="G58" s="44" t="n">
        <v>83</v>
      </c>
      <c r="H58" s="42" t="s">
        <v>433</v>
      </c>
      <c r="I58" s="43" t="n">
        <v>0.963839285714286</v>
      </c>
      <c r="J58" s="44" t="n">
        <v>90</v>
      </c>
      <c r="K58" s="42" t="s">
        <v>434</v>
      </c>
      <c r="L58" s="43" t="n">
        <v>0.999583506872137</v>
      </c>
      <c r="M58" s="44" t="n">
        <v>90</v>
      </c>
      <c r="N58" s="42" t="s">
        <v>435</v>
      </c>
      <c r="O58" s="43" t="n">
        <v>0.98383666524883</v>
      </c>
      <c r="P58" s="44" t="n">
        <v>110</v>
      </c>
      <c r="Q58" s="42" t="s">
        <v>436</v>
      </c>
      <c r="R58" s="43" t="n">
        <v>0.986153846153846</v>
      </c>
      <c r="S58" s="44" t="n">
        <v>100</v>
      </c>
      <c r="T58" s="42" t="s">
        <v>437</v>
      </c>
      <c r="U58" s="43" t="n">
        <v>0.998899082568807</v>
      </c>
      <c r="V58" s="44" t="n">
        <v>120</v>
      </c>
      <c r="W58" s="42" t="s">
        <v>438</v>
      </c>
      <c r="X58" s="43" t="n">
        <v>0.996421471172962</v>
      </c>
    </row>
    <row r="59" customFormat="false" ht="14" hidden="false" customHeight="true" outlineLevel="0" collapsed="false">
      <c r="A59" s="39"/>
      <c r="B59" s="45" t="s">
        <v>439</v>
      </c>
      <c r="C59" s="40" t="s">
        <v>440</v>
      </c>
      <c r="D59" s="41" t="n">
        <v>80</v>
      </c>
      <c r="E59" s="42" t="s">
        <v>441</v>
      </c>
      <c r="F59" s="43" t="n">
        <f aca="false">1809/1932</f>
        <v>0.936335403726708</v>
      </c>
      <c r="G59" s="44" t="n">
        <v>91</v>
      </c>
      <c r="H59" s="42" t="s">
        <v>442</v>
      </c>
      <c r="I59" s="43" t="n">
        <v>0.997767857142857</v>
      </c>
      <c r="J59" s="44" t="n">
        <v>90</v>
      </c>
      <c r="K59" s="42" t="s">
        <v>443</v>
      </c>
      <c r="L59" s="43" t="n">
        <v>0.976259891711787</v>
      </c>
      <c r="M59" s="44" t="n">
        <v>90</v>
      </c>
      <c r="N59" s="42" t="s">
        <v>444</v>
      </c>
      <c r="O59" s="43" t="n">
        <v>0.997873245427478</v>
      </c>
      <c r="P59" s="44" t="n">
        <v>110</v>
      </c>
      <c r="Q59" s="42" t="s">
        <v>445</v>
      </c>
      <c r="R59" s="43" t="n">
        <v>0.996923076923077</v>
      </c>
      <c r="S59" s="44" t="n">
        <v>100</v>
      </c>
      <c r="T59" s="42" t="s">
        <v>446</v>
      </c>
      <c r="U59" s="43" t="n">
        <v>0.997064220183487</v>
      </c>
      <c r="V59" s="44" t="n">
        <v>120</v>
      </c>
      <c r="W59" s="42" t="s">
        <v>447</v>
      </c>
      <c r="X59" s="43" t="n">
        <v>0.998807157057654</v>
      </c>
    </row>
    <row r="60" customFormat="false" ht="14" hidden="false" customHeight="true" outlineLevel="0" collapsed="false">
      <c r="A60" s="39"/>
      <c r="B60" s="45"/>
      <c r="C60" s="40" t="s">
        <v>448</v>
      </c>
      <c r="D60" s="41" t="n">
        <v>25</v>
      </c>
      <c r="E60" s="42" t="s">
        <v>449</v>
      </c>
      <c r="F60" s="43" t="n">
        <f aca="false">1446/1932</f>
        <v>0.748447204968944</v>
      </c>
      <c r="G60" s="44" t="n">
        <v>27</v>
      </c>
      <c r="H60" s="42" t="s">
        <v>450</v>
      </c>
      <c r="I60" s="43" t="n">
        <v>0.700446428571429</v>
      </c>
      <c r="J60" s="44" t="n">
        <v>30</v>
      </c>
      <c r="K60" s="42" t="s">
        <v>451</v>
      </c>
      <c r="L60" s="43" t="n">
        <v>0.780924614743857</v>
      </c>
      <c r="M60" s="44" t="n">
        <v>60</v>
      </c>
      <c r="N60" s="42" t="s">
        <v>452</v>
      </c>
      <c r="O60" s="43" t="n">
        <v>0.998723947256487</v>
      </c>
      <c r="P60" s="44" t="n">
        <v>60</v>
      </c>
      <c r="Q60" s="42" t="s">
        <v>453</v>
      </c>
      <c r="R60" s="43" t="n">
        <v>0.996153846153846</v>
      </c>
      <c r="S60" s="44" t="n">
        <v>50</v>
      </c>
      <c r="T60" s="42" t="s">
        <v>454</v>
      </c>
      <c r="U60" s="43" t="n">
        <v>0.96</v>
      </c>
      <c r="V60" s="44" t="n">
        <v>40</v>
      </c>
      <c r="W60" s="42" t="s">
        <v>455</v>
      </c>
      <c r="X60" s="43" t="n">
        <v>0.998011928429423</v>
      </c>
    </row>
    <row r="61" customFormat="false" ht="14" hidden="false" customHeight="true" outlineLevel="0" collapsed="false">
      <c r="A61" s="39"/>
      <c r="B61" s="46" t="s">
        <v>456</v>
      </c>
      <c r="C61" s="40" t="s">
        <v>457</v>
      </c>
      <c r="D61" s="41" t="n">
        <v>110</v>
      </c>
      <c r="E61" s="42" t="s">
        <v>458</v>
      </c>
      <c r="F61" s="43" t="n">
        <f aca="false">1930/1932</f>
        <v>0.998964803312629</v>
      </c>
      <c r="G61" s="44" t="n">
        <v>135</v>
      </c>
      <c r="H61" s="42" t="s">
        <v>459</v>
      </c>
      <c r="I61" s="43" t="n">
        <v>0.998214285714286</v>
      </c>
      <c r="J61" s="44" t="n">
        <v>137</v>
      </c>
      <c r="K61" s="42" t="s">
        <v>460</v>
      </c>
      <c r="L61" s="43" t="n">
        <v>0.873802582257393</v>
      </c>
      <c r="M61" s="44" t="n">
        <v>120</v>
      </c>
      <c r="N61" s="42" t="s">
        <v>461</v>
      </c>
      <c r="O61" s="43" t="n">
        <v>0.845172267120374</v>
      </c>
      <c r="P61" s="44" t="n">
        <v>150</v>
      </c>
      <c r="Q61" s="42" t="s">
        <v>462</v>
      </c>
      <c r="R61" s="43" t="n">
        <v>0.810384615384615</v>
      </c>
      <c r="S61" s="44" t="n">
        <v>180</v>
      </c>
      <c r="T61" s="42" t="s">
        <v>463</v>
      </c>
      <c r="U61" s="43" t="n">
        <v>0.770642201834862</v>
      </c>
      <c r="V61" s="44" t="n">
        <v>180</v>
      </c>
      <c r="W61" s="42" t="s">
        <v>464</v>
      </c>
      <c r="X61" s="43" t="n">
        <v>0.86441351888668</v>
      </c>
    </row>
    <row r="62" customFormat="false" ht="14" hidden="false" customHeight="true" outlineLevel="0" collapsed="false">
      <c r="A62" s="39"/>
      <c r="B62" s="45" t="s">
        <v>465</v>
      </c>
      <c r="C62" s="40" t="s">
        <v>466</v>
      </c>
      <c r="D62" s="41" t="n">
        <v>40</v>
      </c>
      <c r="E62" s="42" t="s">
        <v>467</v>
      </c>
      <c r="F62" s="43" t="n">
        <f aca="false">967/1932</f>
        <v>0.500517598343685</v>
      </c>
      <c r="G62" s="44" t="n">
        <v>58</v>
      </c>
      <c r="H62" s="42" t="s">
        <v>468</v>
      </c>
      <c r="I62" s="43" t="n">
        <v>0.395535714285714</v>
      </c>
      <c r="J62" s="44" t="n">
        <v>60</v>
      </c>
      <c r="K62" s="42" t="s">
        <v>469</v>
      </c>
      <c r="L62" s="43" t="n">
        <v>0.325281132861308</v>
      </c>
      <c r="M62" s="44" t="n">
        <v>60</v>
      </c>
      <c r="N62" s="42" t="s">
        <v>470</v>
      </c>
      <c r="O62" s="43" t="n">
        <v>0.208421948107188</v>
      </c>
      <c r="P62" s="44" t="n">
        <v>90</v>
      </c>
      <c r="Q62" s="42" t="s">
        <v>471</v>
      </c>
      <c r="R62" s="43" t="n">
        <v>0.172692307692308</v>
      </c>
      <c r="S62" s="44" t="n">
        <v>30</v>
      </c>
      <c r="T62" s="42" t="s">
        <v>472</v>
      </c>
      <c r="U62" s="43" t="n">
        <v>0.0598165137614679</v>
      </c>
      <c r="V62" s="44" t="n">
        <v>30</v>
      </c>
      <c r="W62" s="42" t="s">
        <v>473</v>
      </c>
      <c r="X62" s="43" t="n">
        <v>0.0819085487077535</v>
      </c>
    </row>
    <row r="63" customFormat="false" ht="14" hidden="false" customHeight="true" outlineLevel="0" collapsed="false">
      <c r="A63" s="39"/>
      <c r="B63" s="45"/>
      <c r="C63" s="40" t="s">
        <v>474</v>
      </c>
      <c r="D63" s="41" t="n">
        <v>25</v>
      </c>
      <c r="E63" s="42" t="s">
        <v>475</v>
      </c>
      <c r="F63" s="43" t="n">
        <f aca="false">1209/1932</f>
        <v>0.625776397515528</v>
      </c>
      <c r="G63" s="44" t="n">
        <v>29</v>
      </c>
      <c r="H63" s="42" t="s">
        <v>476</v>
      </c>
      <c r="I63" s="43" t="n">
        <v>0.589285714285714</v>
      </c>
      <c r="J63" s="44" t="n">
        <v>30</v>
      </c>
      <c r="K63" s="42" t="s">
        <v>477</v>
      </c>
      <c r="L63" s="43" t="n">
        <v>0.5381091211995</v>
      </c>
      <c r="M63" s="44" t="n">
        <v>30</v>
      </c>
      <c r="N63" s="42" t="s">
        <v>478</v>
      </c>
      <c r="O63" s="43" t="n">
        <v>0.523181624840493</v>
      </c>
      <c r="P63" s="44"/>
      <c r="Q63" s="42"/>
      <c r="R63" s="43"/>
      <c r="S63" s="44"/>
      <c r="T63" s="42"/>
      <c r="U63" s="43"/>
      <c r="V63" s="44"/>
      <c r="W63" s="42"/>
      <c r="X63" s="43"/>
    </row>
    <row r="64" customFormat="false" ht="14" hidden="false" customHeight="true" outlineLevel="0" collapsed="false">
      <c r="A64" s="39"/>
      <c r="B64" s="47" t="s">
        <v>479</v>
      </c>
      <c r="C64" s="40" t="s">
        <v>480</v>
      </c>
      <c r="D64" s="15" t="s">
        <v>103</v>
      </c>
      <c r="E64" s="42"/>
      <c r="F64" s="43"/>
      <c r="G64" s="44"/>
      <c r="H64" s="42"/>
      <c r="I64" s="43"/>
      <c r="J64" s="44"/>
      <c r="K64" s="42"/>
      <c r="L64" s="43"/>
      <c r="M64" s="44"/>
      <c r="N64" s="42"/>
      <c r="O64" s="43"/>
      <c r="P64" s="44"/>
      <c r="Q64" s="42"/>
      <c r="R64" s="43"/>
      <c r="S64" s="44" t="n">
        <v>80</v>
      </c>
      <c r="T64" s="42" t="s">
        <v>481</v>
      </c>
      <c r="U64" s="43" t="n">
        <v>0.897614678899083</v>
      </c>
      <c r="V64" s="44" t="n">
        <v>80</v>
      </c>
      <c r="W64" s="42" t="s">
        <v>482</v>
      </c>
      <c r="X64" s="43" t="n">
        <v>0.950695825049702</v>
      </c>
    </row>
    <row r="65" customFormat="false" ht="14" hidden="false" customHeight="true" outlineLevel="0" collapsed="false">
      <c r="A65" s="39"/>
      <c r="B65" s="46" t="s">
        <v>483</v>
      </c>
      <c r="C65" s="40" t="s">
        <v>484</v>
      </c>
      <c r="D65" s="41" t="n">
        <v>40</v>
      </c>
      <c r="E65" s="42" t="s">
        <v>485</v>
      </c>
      <c r="F65" s="43" t="n">
        <f aca="false">583/1932</f>
        <v>0.30175983436853</v>
      </c>
      <c r="G65" s="44" t="n">
        <v>55</v>
      </c>
      <c r="H65" s="42" t="s">
        <v>486</v>
      </c>
      <c r="I65" s="43" t="n">
        <v>0.375892857142857</v>
      </c>
      <c r="J65" s="44" t="n">
        <v>60</v>
      </c>
      <c r="K65" s="42" t="s">
        <v>487</v>
      </c>
      <c r="L65" s="43" t="n">
        <v>0.459391920033319</v>
      </c>
      <c r="M65" s="44" t="n">
        <v>80</v>
      </c>
      <c r="N65" s="42" t="s">
        <v>488</v>
      </c>
      <c r="O65" s="43" t="n">
        <v>0.823904721395151</v>
      </c>
      <c r="P65" s="44" t="n">
        <v>100</v>
      </c>
      <c r="Q65" s="42" t="s">
        <v>489</v>
      </c>
      <c r="R65" s="43" t="n">
        <v>0.961538461538462</v>
      </c>
      <c r="S65" s="44" t="n">
        <v>30</v>
      </c>
      <c r="T65" s="42" t="s">
        <v>490</v>
      </c>
      <c r="U65" s="43" t="n">
        <v>0.988990825688073</v>
      </c>
      <c r="V65" s="44" t="n">
        <v>30</v>
      </c>
      <c r="W65" s="42" t="s">
        <v>491</v>
      </c>
      <c r="X65" s="43" t="n">
        <v>0.951888667992048</v>
      </c>
    </row>
    <row r="66" customFormat="false" ht="14" hidden="false" customHeight="true" outlineLevel="0" collapsed="false">
      <c r="A66" s="39"/>
      <c r="B66" s="46" t="s">
        <v>25</v>
      </c>
      <c r="C66" s="40" t="s">
        <v>492</v>
      </c>
      <c r="D66" s="41" t="n">
        <v>2</v>
      </c>
      <c r="E66" s="42" t="s">
        <v>493</v>
      </c>
      <c r="F66" s="43" t="n">
        <f aca="false">474/1932</f>
        <v>0.245341614906832</v>
      </c>
      <c r="G66" s="44" t="n">
        <v>2</v>
      </c>
      <c r="H66" s="42" t="s">
        <v>494</v>
      </c>
      <c r="I66" s="43" t="n">
        <v>0.275892857142857</v>
      </c>
      <c r="J66" s="44" t="n">
        <v>2</v>
      </c>
      <c r="K66" s="42" t="s">
        <v>495</v>
      </c>
      <c r="L66" s="43" t="n">
        <v>0.116618075801749</v>
      </c>
      <c r="M66" s="44" t="n">
        <v>2</v>
      </c>
      <c r="N66" s="42" t="s">
        <v>496</v>
      </c>
      <c r="O66" s="43" t="n">
        <v>0.509570395576351</v>
      </c>
      <c r="P66" s="44" t="n">
        <v>2</v>
      </c>
      <c r="Q66" s="42" t="s">
        <v>497</v>
      </c>
      <c r="R66" s="43" t="n">
        <v>0.323076923076923</v>
      </c>
      <c r="S66" s="44" t="n">
        <v>2</v>
      </c>
      <c r="T66" s="42" t="s">
        <v>498</v>
      </c>
      <c r="U66" s="43" t="n">
        <v>0.473394495412844</v>
      </c>
      <c r="V66" s="44"/>
      <c r="W66" s="42"/>
      <c r="X66" s="43"/>
    </row>
    <row r="67" customFormat="false" ht="28" hidden="false" customHeight="true" outlineLevel="0" collapsed="false">
      <c r="A67" s="39"/>
      <c r="B67" s="45" t="s">
        <v>144</v>
      </c>
      <c r="C67" s="40" t="s">
        <v>499</v>
      </c>
      <c r="D67" s="41" t="n">
        <v>25</v>
      </c>
      <c r="E67" s="42" t="s">
        <v>500</v>
      </c>
      <c r="F67" s="43" t="n">
        <f aca="false">1169/1932</f>
        <v>0.605072463768116</v>
      </c>
      <c r="G67" s="44" t="n">
        <v>30</v>
      </c>
      <c r="H67" s="42" t="s">
        <v>501</v>
      </c>
      <c r="I67" s="43" t="n">
        <v>0.645982142857143</v>
      </c>
      <c r="J67" s="44" t="n">
        <v>30</v>
      </c>
      <c r="K67" s="42" t="s">
        <v>502</v>
      </c>
      <c r="L67" s="43" t="n">
        <v>0.564764681382757</v>
      </c>
      <c r="M67" s="44" t="n">
        <v>30</v>
      </c>
      <c r="N67" s="42" t="s">
        <v>503</v>
      </c>
      <c r="O67" s="43" t="n">
        <v>0.743938749468311</v>
      </c>
      <c r="P67" s="44" t="n">
        <v>40</v>
      </c>
      <c r="Q67" s="42" t="s">
        <v>504</v>
      </c>
      <c r="R67" s="43" t="n">
        <v>0.929615384615385</v>
      </c>
      <c r="S67" s="44"/>
      <c r="T67" s="42"/>
      <c r="U67" s="43"/>
      <c r="V67" s="44"/>
      <c r="W67" s="42"/>
      <c r="X67" s="43"/>
    </row>
    <row r="68" customFormat="false" ht="26.4" hidden="false" customHeight="true" outlineLevel="0" collapsed="false">
      <c r="A68" s="39"/>
      <c r="B68" s="45"/>
      <c r="C68" s="40" t="s">
        <v>505</v>
      </c>
      <c r="D68" s="41" t="n">
        <v>15</v>
      </c>
      <c r="E68" s="42" t="s">
        <v>506</v>
      </c>
      <c r="F68" s="43" t="n">
        <f aca="false">962/1932</f>
        <v>0.497929606625259</v>
      </c>
      <c r="G68" s="44"/>
      <c r="H68" s="42"/>
      <c r="I68" s="43"/>
      <c r="J68" s="44"/>
      <c r="K68" s="42"/>
      <c r="L68" s="43"/>
      <c r="M68" s="44"/>
      <c r="N68" s="42"/>
      <c r="O68" s="43"/>
      <c r="P68" s="44"/>
      <c r="Q68" s="42"/>
      <c r="R68" s="43"/>
      <c r="S68" s="44"/>
      <c r="T68" s="42"/>
      <c r="U68" s="43"/>
      <c r="V68" s="44"/>
      <c r="W68" s="42"/>
      <c r="X68" s="43"/>
    </row>
    <row r="69" customFormat="false" ht="31.8" hidden="false" customHeight="true" outlineLevel="0" collapsed="false">
      <c r="A69" s="39"/>
      <c r="B69" s="46" t="s">
        <v>121</v>
      </c>
      <c r="C69" s="40" t="s">
        <v>507</v>
      </c>
      <c r="D69" s="41" t="n">
        <v>10</v>
      </c>
      <c r="E69" s="42" t="s">
        <v>508</v>
      </c>
      <c r="F69" s="43" t="n">
        <f aca="false">633/1932</f>
        <v>0.327639751552795</v>
      </c>
      <c r="G69" s="44"/>
      <c r="H69" s="42"/>
      <c r="I69" s="43"/>
      <c r="J69" s="44"/>
      <c r="K69" s="42"/>
      <c r="L69" s="43"/>
      <c r="M69" s="44"/>
      <c r="N69" s="42"/>
      <c r="O69" s="43"/>
      <c r="P69" s="44"/>
      <c r="Q69" s="42"/>
      <c r="R69" s="43"/>
      <c r="S69" s="44"/>
      <c r="T69" s="42"/>
      <c r="U69" s="43"/>
      <c r="V69" s="44"/>
      <c r="W69" s="42"/>
      <c r="X69" s="43"/>
    </row>
    <row r="70" customFormat="false" ht="14" hidden="false" customHeight="true" outlineLevel="0" collapsed="false">
      <c r="A70" s="48"/>
    </row>
  </sheetData>
  <mergeCells count="36">
    <mergeCell ref="A2:A15"/>
    <mergeCell ref="B3:B5"/>
    <mergeCell ref="B6:B7"/>
    <mergeCell ref="B9:B13"/>
    <mergeCell ref="A16:A29"/>
    <mergeCell ref="B16:B18"/>
    <mergeCell ref="G16:G18"/>
    <mergeCell ref="H16:H18"/>
    <mergeCell ref="I16:I18"/>
    <mergeCell ref="J16:J18"/>
    <mergeCell ref="K16:K18"/>
    <mergeCell ref="L16:L18"/>
    <mergeCell ref="M16:M18"/>
    <mergeCell ref="N16:N18"/>
    <mergeCell ref="O16:O18"/>
    <mergeCell ref="P16:P18"/>
    <mergeCell ref="Q16:Q18"/>
    <mergeCell ref="R16:R18"/>
    <mergeCell ref="S16:S18"/>
    <mergeCell ref="T16:T18"/>
    <mergeCell ref="U16:U18"/>
    <mergeCell ref="V16:V18"/>
    <mergeCell ref="W16:W18"/>
    <mergeCell ref="X16:X18"/>
    <mergeCell ref="B19:B20"/>
    <mergeCell ref="B21:B28"/>
    <mergeCell ref="A30:A69"/>
    <mergeCell ref="B30:B36"/>
    <mergeCell ref="B37:B42"/>
    <mergeCell ref="B43:B50"/>
    <mergeCell ref="B51:B54"/>
    <mergeCell ref="B55:B56"/>
    <mergeCell ref="B57:B58"/>
    <mergeCell ref="B59:B60"/>
    <mergeCell ref="B62:B63"/>
    <mergeCell ref="B67:B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2019-05-22T21:20:45Z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