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parra\Desktop\Taller AIEP\Modulo 1 - Instroduccion a los Negocios con productos Tecnologicos\Clase 01-06-21\"/>
    </mc:Choice>
  </mc:AlternateContent>
  <xr:revisionPtr revIDLastSave="0" documentId="13_ncr:1_{21EB6C6E-6AC5-4602-9B10-B7B93153B2CD}" xr6:coauthVersionLast="47" xr6:coauthVersionMax="47" xr10:uidLastSave="{00000000-0000-0000-0000-000000000000}"/>
  <bookViews>
    <workbookView xWindow="-19320" yWindow="-1200" windowWidth="19440" windowHeight="15000" xr2:uid="{00000000-000D-0000-FFFF-FFFF00000000}"/>
  </bookViews>
  <sheets>
    <sheet name="Ejercicio 1" sheetId="1" r:id="rId1"/>
    <sheet name="Ejercicio 2" sheetId="2" r:id="rId2"/>
    <sheet name="Ejercicio 3" sheetId="3" r:id="rId3"/>
    <sheet name="Ejercicio AU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" l="1"/>
  <c r="C30" i="3"/>
  <c r="C29" i="3"/>
  <c r="C28" i="3"/>
  <c r="C27" i="3"/>
  <c r="D16" i="4"/>
  <c r="D19" i="4"/>
  <c r="C11" i="4"/>
  <c r="D18" i="4" s="1"/>
  <c r="C11" i="3"/>
  <c r="E16" i="1"/>
  <c r="E15" i="1"/>
  <c r="E18" i="1" s="1"/>
  <c r="E20" i="1" s="1"/>
  <c r="E23" i="1" s="1"/>
  <c r="G21" i="1"/>
  <c r="F21" i="1"/>
  <c r="E21" i="1"/>
  <c r="G16" i="1"/>
  <c r="F16" i="1"/>
  <c r="G15" i="1"/>
  <c r="G18" i="1" s="1"/>
  <c r="G20" i="1" s="1"/>
  <c r="G23" i="1" s="1"/>
  <c r="F15" i="1"/>
  <c r="F18" i="1" s="1"/>
  <c r="F20" i="1" s="1"/>
  <c r="F23" i="1" s="1"/>
  <c r="G22" i="2"/>
  <c r="G21" i="2"/>
  <c r="G20" i="2"/>
  <c r="G19" i="2"/>
  <c r="G18" i="2"/>
  <c r="D23" i="1"/>
  <c r="D18" i="3"/>
  <c r="D22" i="2"/>
</calcChain>
</file>

<file path=xl/sharedStrings.xml><?xml version="1.0" encoding="utf-8"?>
<sst xmlns="http://schemas.openxmlformats.org/spreadsheetml/2006/main" count="100" uniqueCount="82">
  <si>
    <t>PRECIO DE VENTA</t>
  </si>
  <si>
    <t>PRECIO DE COSTO</t>
  </si>
  <si>
    <t>SUELDO</t>
  </si>
  <si>
    <t>GASTOS FIJOS</t>
  </si>
  <si>
    <t>VPN</t>
  </si>
  <si>
    <t xml:space="preserve">FUJO DE CAJA </t>
  </si>
  <si>
    <t>INGRESOS X VENTA</t>
  </si>
  <si>
    <t>COSTO X VENTA</t>
  </si>
  <si>
    <t>INTERESES</t>
  </si>
  <si>
    <t>UTILIDAD ANTES DE IMPUESTOS</t>
  </si>
  <si>
    <t>IMPUESTOS</t>
  </si>
  <si>
    <t>UDP</t>
  </si>
  <si>
    <t>GASTOS INVERSION</t>
  </si>
  <si>
    <t>FLUJO CAJA</t>
  </si>
  <si>
    <t>INVERSION</t>
  </si>
  <si>
    <t>INICIO</t>
  </si>
  <si>
    <t>inversion año 1</t>
  </si>
  <si>
    <t>inversion año 2</t>
  </si>
  <si>
    <t>inversion año 3</t>
  </si>
  <si>
    <t>inversion año 4</t>
  </si>
  <si>
    <t>Porcentaje</t>
  </si>
  <si>
    <t>inversion propia</t>
  </si>
  <si>
    <t>flujo de caja año 1</t>
  </si>
  <si>
    <t>flujo de caja año 2</t>
  </si>
  <si>
    <t>flujo de caja año 3</t>
  </si>
  <si>
    <t>flujo de caja año 4</t>
  </si>
  <si>
    <t>flujo de caja total</t>
  </si>
  <si>
    <t>INTERES ANUAL</t>
  </si>
  <si>
    <t>VALOR FUTURO</t>
  </si>
  <si>
    <t>Tienes 1 millon de pesos hoy y lo invertirán en el banco con una tasa mensual del 5%, cuanto dinero tendrás en 2 años?</t>
  </si>
  <si>
    <t>INTERES MENSUAL</t>
  </si>
  <si>
    <t>AÑOS</t>
  </si>
  <si>
    <t>UTILIDAD</t>
  </si>
  <si>
    <t>VALOR PRESENTE</t>
  </si>
  <si>
    <t>VPN= - inversión + fc1 / ( 1 + i )^t1 + fc2 / (1+i)^t2....</t>
  </si>
  <si>
    <t>Formula VPN</t>
  </si>
  <si>
    <t>AÑO 1</t>
  </si>
  <si>
    <t>AÑO 2</t>
  </si>
  <si>
    <t>AÑO 3</t>
  </si>
  <si>
    <t>AÑO 4</t>
  </si>
  <si>
    <t>FLUJO DE CAJA</t>
  </si>
  <si>
    <t>COMPARATIVA</t>
  </si>
  <si>
    <t>&lt; 0 NO ES RENTABLE</t>
  </si>
  <si>
    <t>&gt; 0 RENTABLE</t>
  </si>
  <si>
    <t xml:space="preserve">INVERSION </t>
  </si>
  <si>
    <t>Ventas 2019</t>
  </si>
  <si>
    <t>Ventas 2020</t>
  </si>
  <si>
    <t>Ventas 2021</t>
  </si>
  <si>
    <t>TASA DESCUENTO</t>
  </si>
  <si>
    <t>UNID</t>
  </si>
  <si>
    <t>ANUAL</t>
  </si>
  <si>
    <t>FORMULA FLUJO DE CAJA</t>
  </si>
  <si>
    <t>SE CALCULA VENTAS X PRECIO DE VENTAS</t>
  </si>
  <si>
    <t>SE CALCULA VENTAS X COSTO DE VENTA</t>
  </si>
  <si>
    <t>SE CALCULA RESTANDO COSTO X VENTA POR INGRESO X VENTA</t>
  </si>
  <si>
    <t>SE CALCULA RESTANDO UTILIDAD X IMPUESTO</t>
  </si>
  <si>
    <t>SE SUMA LOS GASTOS A CONSIDERAR ( SUELDO, GASTOS FIJOS, ETC.)</t>
  </si>
  <si>
    <t>SE INDICA SOLAMENTE AL MOMENTO DEL INICIO DEL CONTEO PARA TENER LA REFERENCIA DE ESTE</t>
  </si>
  <si>
    <t>SE CALCULA RESTANDO UDP X GASTOS DE INVERSION</t>
  </si>
  <si>
    <t>CUANDO EL VPN ES MAYO A 0 INDICA QUE LOS DINEROS INVERTIDOS EN EL PROYECTO RENTAN A UNA TASA DE INTERES DE OPORTUNIDAD, POR LO TANTO EL PROYECTO ES FACTIBLE Y DEBERIA ACEPTARSE</t>
  </si>
  <si>
    <t>VALOR FUTURO = VALOR PRESENTE * (1+TASA)^TIEMPO ( SE MODIFICA PARA TENER EN CONSIDERACION AL MOMENTO DE MENSUAL O ANUAL</t>
  </si>
  <si>
    <t>FORMULA</t>
  </si>
  <si>
    <t>COMPRA AUTOMOVIL</t>
  </si>
  <si>
    <t xml:space="preserve">TASA </t>
  </si>
  <si>
    <t>12% ANUAL</t>
  </si>
  <si>
    <t>8 AÑOS</t>
  </si>
  <si>
    <t>TIEMPO</t>
  </si>
  <si>
    <t>8 AÑOS ( 96 MESES )</t>
  </si>
  <si>
    <t>intereses es resultado de la resta del valor presente menos valor futuro</t>
  </si>
  <si>
    <t>CUOTA ANUAL</t>
  </si>
  <si>
    <t>VALOR FINAL</t>
  </si>
  <si>
    <t xml:space="preserve">INTERES </t>
  </si>
  <si>
    <t>VALOR COMPRA / 12</t>
  </si>
  <si>
    <t>UTILIDAD DESPUES DE IMPUESTOS</t>
  </si>
  <si>
    <t>trimestral</t>
  </si>
  <si>
    <t>MENSUAL</t>
  </si>
  <si>
    <t>INTERES SEMESTRAL</t>
  </si>
  <si>
    <t>CALCULO EN AÑOS</t>
  </si>
  <si>
    <t>CALCULO EN MESES</t>
  </si>
  <si>
    <t>CALCULO SEMESTRAL</t>
  </si>
  <si>
    <t>CALCULO TRIMESTRAL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</si>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</sst>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\ [$CLP]"/>
    <numFmt numFmtId="166" formatCode="_-* #,##0\ _€_-;\-* #,##0\ _€_-;_-* &quot;-&quot;\ _€_-;_-@_-"/>
    <numFmt numFmtId="167" formatCode="#,##0\ [$CLP];\-#,##0\ [$CLP]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E5A66"/>
      <name val="Source Sans Pro"/>
      <family val="2"/>
    </font>
    <font>
      <sz val="8"/>
      <name val="Calibri"/>
      <family val="2"/>
      <scheme val="minor"/>
    </font>
    <font>
      <sz val="11"/>
      <name val="Source Sans Pro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/>
    <xf numFmtId="0" fontId="0" fillId="2" borderId="0" xfId="0" applyFill="1" applyBorder="1"/>
    <xf numFmtId="165" fontId="0" fillId="2" borderId="0" xfId="0" applyNumberFormat="1" applyFill="1" applyBorder="1" applyAlignment="1"/>
    <xf numFmtId="164" fontId="0" fillId="2" borderId="0" xfId="0" applyNumberFormat="1" applyFill="1" applyBorder="1" applyAlignment="1"/>
    <xf numFmtId="165" fontId="0" fillId="2" borderId="1" xfId="0" applyNumberFormat="1" applyFill="1" applyBorder="1" applyAlignment="1">
      <alignment horizontal="center" vertical="center"/>
    </xf>
    <xf numFmtId="166" fontId="0" fillId="2" borderId="0" xfId="0" applyNumberFormat="1" applyFill="1" applyBorder="1"/>
    <xf numFmtId="9" fontId="0" fillId="2" borderId="1" xfId="1" applyFont="1" applyFill="1" applyBorder="1" applyAlignment="1">
      <alignment horizontal="center" vertical="center"/>
    </xf>
    <xf numFmtId="0" fontId="3" fillId="0" borderId="0" xfId="0" applyFont="1"/>
    <xf numFmtId="0" fontId="0" fillId="2" borderId="0" xfId="0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1" fontId="0" fillId="2" borderId="0" xfId="0" applyNumberFormat="1" applyFill="1" applyBorder="1"/>
    <xf numFmtId="167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166" fontId="0" fillId="2" borderId="0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vertical="center"/>
    </xf>
    <xf numFmtId="166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0" xfId="0" applyFill="1" applyBorder="1" applyAlignment="1">
      <alignment horizontal="center" wrapText="1"/>
    </xf>
    <xf numFmtId="9" fontId="0" fillId="2" borderId="1" xfId="1" applyNumberFormat="1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66" fontId="0" fillId="2" borderId="2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167" fontId="0" fillId="2" borderId="2" xfId="0" applyNumberFormat="1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7" fontId="0" fillId="2" borderId="0" xfId="0" applyNumberFormat="1" applyFill="1" applyBorder="1" applyAlignment="1"/>
    <xf numFmtId="167" fontId="0" fillId="2" borderId="2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65" fontId="0" fillId="2" borderId="0" xfId="0" applyNumberFormat="1" applyFill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33"/>
  <sheetViews>
    <sheetView tabSelected="1" topLeftCell="B1" workbookViewId="0">
      <selection activeCell="C26" sqref="C26:G26"/>
    </sheetView>
  </sheetViews>
  <sheetFormatPr baseColWidth="10" defaultColWidth="9.140625" defaultRowHeight="15" x14ac:dyDescent="0.25"/>
  <cols>
    <col min="1" max="2" width="9.140625" style="1"/>
    <col min="3" max="3" width="33.28515625" style="1" customWidth="1"/>
    <col min="4" max="4" width="17.42578125" style="1" customWidth="1"/>
    <col min="5" max="5" width="38.85546875" style="1" customWidth="1"/>
    <col min="6" max="6" width="19.85546875" style="1" customWidth="1"/>
    <col min="7" max="7" width="19.7109375" style="1" customWidth="1"/>
    <col min="8" max="8" width="14.42578125" style="1" customWidth="1"/>
    <col min="9" max="9" width="9.140625" style="1"/>
    <col min="10" max="10" width="5.140625" style="1" customWidth="1"/>
    <col min="11" max="11" width="9.140625" style="1"/>
    <col min="12" max="12" width="7.28515625" style="1" customWidth="1"/>
    <col min="13" max="16384" width="9.140625" style="1"/>
  </cols>
  <sheetData>
    <row r="2" spans="3:10" x14ac:dyDescent="0.25">
      <c r="C2" s="35" t="s">
        <v>44</v>
      </c>
      <c r="D2" s="45">
        <v>10000000</v>
      </c>
      <c r="E2" s="46"/>
      <c r="F2" s="47"/>
    </row>
    <row r="4" spans="3:10" x14ac:dyDescent="0.25">
      <c r="I4" s="50"/>
      <c r="J4" s="50"/>
    </row>
    <row r="5" spans="3:10" x14ac:dyDescent="0.25">
      <c r="C5" s="35" t="s">
        <v>45</v>
      </c>
      <c r="D5" s="23">
        <v>1000</v>
      </c>
      <c r="E5" s="23" t="s">
        <v>49</v>
      </c>
      <c r="F5" s="7"/>
      <c r="G5" s="35" t="s">
        <v>0</v>
      </c>
      <c r="H5" s="23">
        <v>14000</v>
      </c>
      <c r="I5" s="48"/>
      <c r="J5" s="49"/>
    </row>
    <row r="6" spans="3:10" x14ac:dyDescent="0.25">
      <c r="C6" s="35" t="s">
        <v>46</v>
      </c>
      <c r="D6" s="23">
        <v>2000</v>
      </c>
      <c r="E6" s="23" t="s">
        <v>49</v>
      </c>
      <c r="F6" s="7"/>
      <c r="G6" s="35" t="s">
        <v>1</v>
      </c>
      <c r="H6" s="23">
        <v>8000</v>
      </c>
      <c r="I6" s="48"/>
      <c r="J6" s="49"/>
    </row>
    <row r="7" spans="3:10" x14ac:dyDescent="0.25">
      <c r="C7" s="35" t="s">
        <v>47</v>
      </c>
      <c r="D7" s="23">
        <v>3200</v>
      </c>
      <c r="E7" s="23" t="s">
        <v>49</v>
      </c>
      <c r="F7" s="7"/>
      <c r="G7" s="35" t="s">
        <v>2</v>
      </c>
      <c r="H7" s="23">
        <v>5000000</v>
      </c>
      <c r="I7" s="78" t="s">
        <v>50</v>
      </c>
      <c r="J7" s="79"/>
    </row>
    <row r="8" spans="3:10" x14ac:dyDescent="0.25">
      <c r="C8" s="7"/>
      <c r="D8" s="7"/>
      <c r="E8" s="7"/>
      <c r="F8" s="7"/>
      <c r="G8" s="35" t="s">
        <v>3</v>
      </c>
      <c r="H8" s="23">
        <v>300000</v>
      </c>
      <c r="I8" s="78" t="s">
        <v>50</v>
      </c>
      <c r="J8" s="79"/>
    </row>
    <row r="9" spans="3:10" x14ac:dyDescent="0.25">
      <c r="C9" s="7"/>
      <c r="D9" s="7"/>
      <c r="E9" s="7"/>
      <c r="F9" s="7"/>
      <c r="G9" s="35" t="s">
        <v>48</v>
      </c>
      <c r="H9" s="32">
        <v>0.03</v>
      </c>
      <c r="I9" s="48"/>
      <c r="J9" s="49"/>
    </row>
    <row r="10" spans="3:10" x14ac:dyDescent="0.25">
      <c r="C10" s="7"/>
      <c r="D10" s="7"/>
      <c r="E10" s="7"/>
      <c r="F10" s="7"/>
      <c r="G10" s="7"/>
      <c r="H10" s="7"/>
      <c r="I10" s="31"/>
      <c r="J10" s="24"/>
    </row>
    <row r="14" spans="3:10" x14ac:dyDescent="0.25">
      <c r="C14" s="35" t="s">
        <v>5</v>
      </c>
      <c r="D14" s="35" t="s">
        <v>15</v>
      </c>
      <c r="E14" s="20">
        <v>2019</v>
      </c>
      <c r="F14" s="20">
        <v>2020</v>
      </c>
      <c r="G14" s="20">
        <v>2021</v>
      </c>
      <c r="H14" s="5"/>
      <c r="I14" s="5"/>
      <c r="J14" s="5"/>
    </row>
    <row r="15" spans="3:10" x14ac:dyDescent="0.25">
      <c r="C15" s="35" t="s">
        <v>6</v>
      </c>
      <c r="D15" s="34"/>
      <c r="E15" s="34">
        <f>+H5*D5</f>
        <v>14000000</v>
      </c>
      <c r="F15" s="34">
        <f>+D6*H5</f>
        <v>28000000</v>
      </c>
      <c r="G15" s="34">
        <f>+D7*H5</f>
        <v>44800000</v>
      </c>
    </row>
    <row r="16" spans="3:10" x14ac:dyDescent="0.25">
      <c r="C16" s="35" t="s">
        <v>7</v>
      </c>
      <c r="D16" s="34"/>
      <c r="E16" s="34">
        <f>+D5*H6</f>
        <v>8000000</v>
      </c>
      <c r="F16" s="34">
        <f>+D6*H6</f>
        <v>16000000</v>
      </c>
      <c r="G16" s="34">
        <f>+D7*H6</f>
        <v>25600000</v>
      </c>
    </row>
    <row r="17" spans="3:7" x14ac:dyDescent="0.25">
      <c r="C17" s="35" t="s">
        <v>8</v>
      </c>
      <c r="D17" s="34"/>
      <c r="E17" s="34">
        <v>0</v>
      </c>
      <c r="F17" s="34">
        <v>0</v>
      </c>
      <c r="G17" s="34">
        <v>0</v>
      </c>
    </row>
    <row r="18" spans="3:7" x14ac:dyDescent="0.25">
      <c r="C18" s="35" t="s">
        <v>9</v>
      </c>
      <c r="D18" s="34"/>
      <c r="E18" s="34">
        <f>+E15-E16</f>
        <v>6000000</v>
      </c>
      <c r="F18" s="34">
        <f>+F15-F16</f>
        <v>12000000</v>
      </c>
      <c r="G18" s="34">
        <f>+G15-G16</f>
        <v>19200000</v>
      </c>
    </row>
    <row r="19" spans="3:7" x14ac:dyDescent="0.25">
      <c r="C19" s="35" t="s">
        <v>10</v>
      </c>
      <c r="D19" s="34"/>
      <c r="E19" s="34">
        <v>0</v>
      </c>
      <c r="F19" s="34">
        <v>0</v>
      </c>
      <c r="G19" s="34">
        <v>0</v>
      </c>
    </row>
    <row r="20" spans="3:7" x14ac:dyDescent="0.25">
      <c r="C20" s="35" t="s">
        <v>73</v>
      </c>
      <c r="D20" s="34"/>
      <c r="E20" s="34">
        <f>+E18-E19</f>
        <v>6000000</v>
      </c>
      <c r="F20" s="34">
        <f>+F18-F19</f>
        <v>12000000</v>
      </c>
      <c r="G20" s="34">
        <f>+G18-G19</f>
        <v>19200000</v>
      </c>
    </row>
    <row r="21" spans="3:7" x14ac:dyDescent="0.25">
      <c r="C21" s="35" t="s">
        <v>12</v>
      </c>
      <c r="D21" s="34"/>
      <c r="E21" s="34">
        <f>+H7+H8</f>
        <v>5300000</v>
      </c>
      <c r="F21" s="34">
        <f>+H7+H8</f>
        <v>5300000</v>
      </c>
      <c r="G21" s="34">
        <f>+H7+H8</f>
        <v>5300000</v>
      </c>
    </row>
    <row r="22" spans="3:7" x14ac:dyDescent="0.25">
      <c r="C22" s="35" t="s">
        <v>14</v>
      </c>
      <c r="D22" s="34">
        <v>10000000</v>
      </c>
      <c r="E22" s="34">
        <v>0</v>
      </c>
      <c r="F22" s="34">
        <v>0</v>
      </c>
      <c r="G22" s="34">
        <v>0</v>
      </c>
    </row>
    <row r="23" spans="3:7" x14ac:dyDescent="0.25">
      <c r="C23" s="35" t="s">
        <v>13</v>
      </c>
      <c r="D23" s="34">
        <f>-D22-D21-D18-D15</f>
        <v>-10000000</v>
      </c>
      <c r="E23" s="34">
        <f>E20-E21</f>
        <v>700000</v>
      </c>
      <c r="F23" s="34">
        <f>F20-F21</f>
        <v>6700000</v>
      </c>
      <c r="G23" s="34">
        <f>G20-G21</f>
        <v>13900000</v>
      </c>
    </row>
    <row r="26" spans="3:7" x14ac:dyDescent="0.25">
      <c r="C26" s="42" t="s">
        <v>51</v>
      </c>
      <c r="D26" s="43"/>
      <c r="E26" s="43"/>
      <c r="F26" s="43"/>
      <c r="G26" s="44"/>
    </row>
    <row r="27" spans="3:7" x14ac:dyDescent="0.25">
      <c r="C27" s="35" t="s">
        <v>6</v>
      </c>
      <c r="D27" s="41" t="s">
        <v>52</v>
      </c>
      <c r="E27" s="41"/>
      <c r="F27" s="41"/>
      <c r="G27" s="41"/>
    </row>
    <row r="28" spans="3:7" x14ac:dyDescent="0.25">
      <c r="C28" s="35" t="s">
        <v>7</v>
      </c>
      <c r="D28" s="41" t="s">
        <v>53</v>
      </c>
      <c r="E28" s="41"/>
      <c r="F28" s="41"/>
      <c r="G28" s="41"/>
    </row>
    <row r="29" spans="3:7" x14ac:dyDescent="0.25">
      <c r="C29" s="35" t="s">
        <v>9</v>
      </c>
      <c r="D29" s="41" t="s">
        <v>54</v>
      </c>
      <c r="E29" s="41"/>
      <c r="F29" s="41"/>
      <c r="G29" s="41"/>
    </row>
    <row r="30" spans="3:7" x14ac:dyDescent="0.25">
      <c r="C30" s="35" t="s">
        <v>11</v>
      </c>
      <c r="D30" s="41" t="s">
        <v>55</v>
      </c>
      <c r="E30" s="41"/>
      <c r="F30" s="41"/>
      <c r="G30" s="41"/>
    </row>
    <row r="31" spans="3:7" x14ac:dyDescent="0.25">
      <c r="C31" s="35" t="s">
        <v>12</v>
      </c>
      <c r="D31" s="41" t="s">
        <v>56</v>
      </c>
      <c r="E31" s="41"/>
      <c r="F31" s="41"/>
      <c r="G31" s="41"/>
    </row>
    <row r="32" spans="3:7" x14ac:dyDescent="0.25">
      <c r="C32" s="35" t="s">
        <v>14</v>
      </c>
      <c r="D32" s="41" t="s">
        <v>57</v>
      </c>
      <c r="E32" s="41"/>
      <c r="F32" s="41"/>
      <c r="G32" s="41"/>
    </row>
    <row r="33" spans="3:7" x14ac:dyDescent="0.25">
      <c r="C33" s="35" t="s">
        <v>40</v>
      </c>
      <c r="D33" s="41" t="s">
        <v>58</v>
      </c>
      <c r="E33" s="41"/>
      <c r="F33" s="41"/>
      <c r="G33" s="41"/>
    </row>
  </sheetData>
  <mergeCells count="15">
    <mergeCell ref="C26:G26"/>
    <mergeCell ref="D2:F2"/>
    <mergeCell ref="I5:J5"/>
    <mergeCell ref="I6:J6"/>
    <mergeCell ref="I7:J7"/>
    <mergeCell ref="I8:J8"/>
    <mergeCell ref="I4:J4"/>
    <mergeCell ref="I9:J9"/>
    <mergeCell ref="D32:G32"/>
    <mergeCell ref="D33:G33"/>
    <mergeCell ref="D27:G27"/>
    <mergeCell ref="D28:G28"/>
    <mergeCell ref="D29:G29"/>
    <mergeCell ref="D30:G30"/>
    <mergeCell ref="D31:G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1E8A-3FD2-4BD6-9CC9-499F8F09C7A0}">
  <dimension ref="C3:O29"/>
  <sheetViews>
    <sheetView topLeftCell="B1" zoomScaleNormal="100" workbookViewId="0">
      <selection activeCell="G18" sqref="G18"/>
    </sheetView>
  </sheetViews>
  <sheetFormatPr baseColWidth="10" defaultColWidth="9.140625" defaultRowHeight="15" x14ac:dyDescent="0.25"/>
  <cols>
    <col min="1" max="2" width="9.140625" style="1"/>
    <col min="3" max="3" width="29.42578125" style="1" customWidth="1"/>
    <col min="4" max="4" width="13" style="1" customWidth="1"/>
    <col min="5" max="5" width="33.28515625" style="1" customWidth="1"/>
    <col min="6" max="6" width="19.7109375" style="1" customWidth="1"/>
    <col min="7" max="7" width="19.140625" style="1" customWidth="1"/>
    <col min="8" max="8" width="9.140625" style="1"/>
    <col min="9" max="9" width="13.28515625" style="1" customWidth="1"/>
    <col min="10" max="10" width="9.140625" style="1"/>
    <col min="11" max="11" width="7.140625" style="1" customWidth="1"/>
    <col min="12" max="16384" width="9.140625" style="1"/>
  </cols>
  <sheetData>
    <row r="3" spans="3:15" x14ac:dyDescent="0.25">
      <c r="D3" s="63" t="s">
        <v>35</v>
      </c>
      <c r="E3" s="63"/>
    </row>
    <row r="4" spans="3:15" x14ac:dyDescent="0.25">
      <c r="C4" s="62" t="s">
        <v>34</v>
      </c>
      <c r="D4" s="62"/>
      <c r="E4" s="62"/>
      <c r="F4" s="62"/>
    </row>
    <row r="5" spans="3:15" x14ac:dyDescent="0.25">
      <c r="C5" s="25"/>
      <c r="D5" s="25"/>
      <c r="E5" s="25"/>
      <c r="F5" s="25"/>
    </row>
    <row r="6" spans="3:15" x14ac:dyDescent="0.25">
      <c r="H6" s="50"/>
      <c r="I6" s="50"/>
    </row>
    <row r="8" spans="3:15" x14ac:dyDescent="0.25">
      <c r="C8" s="4" t="s">
        <v>16</v>
      </c>
      <c r="D8" s="3"/>
      <c r="E8" s="4" t="s">
        <v>17</v>
      </c>
      <c r="F8" s="3"/>
      <c r="G8" s="4" t="s">
        <v>18</v>
      </c>
      <c r="H8" s="3"/>
      <c r="I8" s="3"/>
      <c r="J8" s="3"/>
      <c r="K8" s="3"/>
      <c r="L8" s="7"/>
      <c r="M8" s="7"/>
      <c r="N8" s="7"/>
      <c r="O8" s="7"/>
    </row>
    <row r="9" spans="3:15" x14ac:dyDescent="0.25">
      <c r="C9" s="10">
        <v>150000</v>
      </c>
      <c r="D9" s="8"/>
      <c r="E9" s="10">
        <v>250000</v>
      </c>
      <c r="F9" s="8"/>
      <c r="G9" s="10">
        <v>400000</v>
      </c>
      <c r="H9" s="8"/>
      <c r="I9" s="8"/>
      <c r="J9" s="9"/>
      <c r="K9" s="9"/>
      <c r="L9" s="7"/>
      <c r="M9" s="7"/>
      <c r="N9" s="7"/>
      <c r="O9" s="7"/>
    </row>
    <row r="10" spans="3:15" x14ac:dyDescent="0.25">
      <c r="C10" s="2"/>
      <c r="D10" s="2"/>
      <c r="E10" s="2"/>
      <c r="F10" s="2"/>
      <c r="G10" s="2"/>
      <c r="H10" s="2"/>
      <c r="I10" s="2"/>
      <c r="J10" s="7"/>
      <c r="K10" s="7"/>
      <c r="L10" s="7"/>
      <c r="M10" s="7"/>
      <c r="N10" s="7"/>
      <c r="O10" s="7"/>
    </row>
    <row r="11" spans="3:15" x14ac:dyDescent="0.25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3:15" x14ac:dyDescent="0.25">
      <c r="C12" s="4" t="s">
        <v>20</v>
      </c>
      <c r="D12" s="3"/>
      <c r="E12" s="4" t="s">
        <v>19</v>
      </c>
      <c r="F12" s="3"/>
      <c r="G12" s="4" t="s">
        <v>21</v>
      </c>
      <c r="H12" s="3"/>
      <c r="I12" s="3"/>
      <c r="J12" s="3"/>
      <c r="K12" s="3"/>
      <c r="L12" s="7"/>
      <c r="M12" s="7"/>
      <c r="N12" s="7"/>
      <c r="O12" s="7"/>
    </row>
    <row r="13" spans="3:15" x14ac:dyDescent="0.25">
      <c r="C13" s="12">
        <v>0.03</v>
      </c>
      <c r="D13" s="8"/>
      <c r="E13" s="10">
        <v>500000</v>
      </c>
      <c r="F13" s="8"/>
      <c r="G13" s="10">
        <v>1000000</v>
      </c>
      <c r="H13" s="8"/>
      <c r="I13" s="8"/>
      <c r="J13" s="8"/>
      <c r="K13" s="8"/>
      <c r="L13" s="7"/>
      <c r="M13" s="7"/>
      <c r="N13" s="7"/>
      <c r="O13" s="7"/>
    </row>
    <row r="14" spans="3:15" x14ac:dyDescent="0.25">
      <c r="C14" s="3"/>
      <c r="D14" s="3"/>
      <c r="E14" s="3"/>
      <c r="F14" s="3"/>
      <c r="G14" s="3"/>
      <c r="H14" s="3"/>
      <c r="I14" s="3"/>
      <c r="J14" s="3"/>
      <c r="K14" s="3"/>
      <c r="L14" s="7"/>
      <c r="M14" s="7"/>
      <c r="N14" s="7"/>
      <c r="O14" s="7"/>
    </row>
    <row r="15" spans="3:15" x14ac:dyDescent="0.25">
      <c r="E15" s="5"/>
      <c r="F15" s="5"/>
      <c r="G15" s="5"/>
      <c r="H15" s="5"/>
      <c r="I15" s="5"/>
      <c r="J15" s="5"/>
      <c r="K15" s="5"/>
      <c r="L15" s="5"/>
    </row>
    <row r="16" spans="3:15" x14ac:dyDescent="0.25">
      <c r="C16" s="7"/>
      <c r="D16" s="13"/>
      <c r="E16" s="7"/>
      <c r="F16" s="7"/>
      <c r="G16" s="7"/>
      <c r="H16" s="7"/>
      <c r="I16" s="7"/>
      <c r="J16" s="7"/>
      <c r="K16" s="7"/>
    </row>
    <row r="17" spans="3:11" x14ac:dyDescent="0.25">
      <c r="C17" s="42" t="s">
        <v>40</v>
      </c>
      <c r="D17" s="44"/>
      <c r="E17" s="11"/>
      <c r="F17" s="64" t="s">
        <v>4</v>
      </c>
      <c r="G17" s="64"/>
      <c r="H17" s="11"/>
      <c r="I17" s="11"/>
      <c r="J17" s="11"/>
      <c r="K17" s="11"/>
    </row>
    <row r="18" spans="3:11" x14ac:dyDescent="0.25">
      <c r="C18" s="22" t="s">
        <v>22</v>
      </c>
      <c r="D18" s="26">
        <v>150000</v>
      </c>
      <c r="E18" s="11"/>
      <c r="F18" s="26" t="s">
        <v>36</v>
      </c>
      <c r="G18" s="28">
        <f>-C9+D18/(1+C13)^1</f>
        <v>-4368.9320388349588</v>
      </c>
      <c r="H18" s="60" t="s">
        <v>42</v>
      </c>
      <c r="I18" s="61"/>
      <c r="J18" s="11"/>
      <c r="K18" s="11"/>
    </row>
    <row r="19" spans="3:11" x14ac:dyDescent="0.25">
      <c r="C19" s="22" t="s">
        <v>23</v>
      </c>
      <c r="D19" s="26">
        <v>250000</v>
      </c>
      <c r="E19" s="11"/>
      <c r="F19" s="26" t="s">
        <v>37</v>
      </c>
      <c r="G19" s="28">
        <f>-C9+D19/(1+C13)^2</f>
        <v>85648.977283438609</v>
      </c>
      <c r="H19" s="60" t="s">
        <v>43</v>
      </c>
      <c r="I19" s="61"/>
      <c r="J19" s="11"/>
      <c r="K19" s="11"/>
    </row>
    <row r="20" spans="3:11" x14ac:dyDescent="0.25">
      <c r="C20" s="22" t="s">
        <v>24</v>
      </c>
      <c r="D20" s="26">
        <v>400000</v>
      </c>
      <c r="E20" s="11"/>
      <c r="F20" s="26" t="s">
        <v>38</v>
      </c>
      <c r="G20" s="28">
        <f>-C9+D20/(1+C13)^3</f>
        <v>216056.66374126385</v>
      </c>
      <c r="H20" s="60" t="s">
        <v>43</v>
      </c>
      <c r="I20" s="61"/>
      <c r="J20" s="11"/>
      <c r="K20" s="11"/>
    </row>
    <row r="21" spans="3:11" x14ac:dyDescent="0.25">
      <c r="C21" s="22" t="s">
        <v>25</v>
      </c>
      <c r="D21" s="26">
        <v>500000</v>
      </c>
      <c r="E21" s="11"/>
      <c r="F21" s="26" t="s">
        <v>39</v>
      </c>
      <c r="G21" s="28">
        <f>-C9+D22/(1+C13)^4</f>
        <v>1005033.1622903957</v>
      </c>
      <c r="H21" s="60" t="s">
        <v>43</v>
      </c>
      <c r="I21" s="61"/>
      <c r="J21" s="11"/>
      <c r="K21" s="11"/>
    </row>
    <row r="22" spans="3:11" x14ac:dyDescent="0.25">
      <c r="C22" s="35" t="s">
        <v>26</v>
      </c>
      <c r="D22" s="29">
        <f>SUM(D18:D21)</f>
        <v>1300000</v>
      </c>
      <c r="E22" s="11"/>
      <c r="F22" s="29" t="s">
        <v>41</v>
      </c>
      <c r="G22" s="29">
        <f>-C9+D18/(1+C13)^1+D19/(1+C13)^2+D20/(1+C13)^3+D21/(1+C13)^4</f>
        <v>1041580.2329437119</v>
      </c>
      <c r="H22" s="60" t="s">
        <v>43</v>
      </c>
      <c r="I22" s="61"/>
      <c r="J22" s="11"/>
      <c r="K22" s="11"/>
    </row>
    <row r="23" spans="3:11" x14ac:dyDescent="0.25">
      <c r="C23" s="7"/>
      <c r="D23" s="11"/>
      <c r="E23" s="11"/>
      <c r="J23" s="11"/>
      <c r="K23" s="11"/>
    </row>
    <row r="24" spans="3:11" x14ac:dyDescent="0.25">
      <c r="C24" s="7"/>
      <c r="D24" s="11"/>
      <c r="E24" s="11"/>
      <c r="F24" s="11"/>
      <c r="G24" s="11"/>
      <c r="H24" s="11"/>
      <c r="I24" s="11"/>
      <c r="J24" s="11"/>
      <c r="K24" s="11"/>
    </row>
    <row r="25" spans="3:11" ht="15" customHeight="1" x14ac:dyDescent="0.25">
      <c r="C25" s="51" t="s">
        <v>59</v>
      </c>
      <c r="D25" s="52"/>
      <c r="E25" s="53"/>
      <c r="F25" s="11"/>
      <c r="G25" s="11"/>
      <c r="H25" s="11"/>
      <c r="I25" s="11"/>
      <c r="J25" s="11"/>
      <c r="K25" s="11"/>
    </row>
    <row r="26" spans="3:11" x14ac:dyDescent="0.25">
      <c r="C26" s="54"/>
      <c r="D26" s="55"/>
      <c r="E26" s="56"/>
    </row>
    <row r="27" spans="3:11" x14ac:dyDescent="0.25">
      <c r="C27" s="54"/>
      <c r="D27" s="55"/>
      <c r="E27" s="56"/>
    </row>
    <row r="28" spans="3:11" x14ac:dyDescent="0.25">
      <c r="C28" s="57"/>
      <c r="D28" s="58"/>
      <c r="E28" s="59"/>
    </row>
    <row r="29" spans="3:11" x14ac:dyDescent="0.25">
      <c r="D29" s="6"/>
    </row>
  </sheetData>
  <mergeCells count="11">
    <mergeCell ref="H6:I6"/>
    <mergeCell ref="C4:F4"/>
    <mergeCell ref="D3:E3"/>
    <mergeCell ref="F17:G17"/>
    <mergeCell ref="C17:D17"/>
    <mergeCell ref="C25:E28"/>
    <mergeCell ref="H18:I18"/>
    <mergeCell ref="H19:I19"/>
    <mergeCell ref="H20:I20"/>
    <mergeCell ref="H21:I21"/>
    <mergeCell ref="H22:I22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6CE9-6B0B-48E4-B6F3-500BBC1A1363}">
  <dimension ref="C2:O32"/>
  <sheetViews>
    <sheetView topLeftCell="A2" workbookViewId="0">
      <selection activeCell="C33" sqref="C33"/>
    </sheetView>
  </sheetViews>
  <sheetFormatPr baseColWidth="10" defaultColWidth="9.140625" defaultRowHeight="15" x14ac:dyDescent="0.25"/>
  <cols>
    <col min="1" max="2" width="9.140625" style="1"/>
    <col min="3" max="3" width="29.42578125" style="1" customWidth="1"/>
    <col min="4" max="4" width="15.5703125" style="1" customWidth="1"/>
    <col min="5" max="5" width="19.85546875" style="1" customWidth="1"/>
    <col min="6" max="6" width="19.7109375" style="1" customWidth="1"/>
    <col min="7" max="7" width="21" style="1" customWidth="1"/>
    <col min="8" max="10" width="9.140625" style="1"/>
    <col min="11" max="11" width="7.140625" style="1" customWidth="1"/>
    <col min="12" max="16384" width="9.140625" style="1"/>
  </cols>
  <sheetData>
    <row r="2" spans="3:15" x14ac:dyDescent="0.25">
      <c r="C2" s="65"/>
      <c r="D2" s="65"/>
      <c r="E2" s="65"/>
    </row>
    <row r="3" spans="3:15" x14ac:dyDescent="0.25">
      <c r="F3" s="66" t="s">
        <v>29</v>
      </c>
      <c r="G3" s="66"/>
      <c r="H3" s="50"/>
      <c r="I3" s="50"/>
    </row>
    <row r="4" spans="3:15" x14ac:dyDescent="0.25">
      <c r="C4" s="23" t="s">
        <v>14</v>
      </c>
      <c r="D4" s="22" t="s">
        <v>27</v>
      </c>
      <c r="F4" s="66"/>
      <c r="G4" s="66"/>
    </row>
    <row r="5" spans="3:15" x14ac:dyDescent="0.25">
      <c r="C5" s="10">
        <v>1000000</v>
      </c>
      <c r="D5" s="38">
        <v>0.05</v>
      </c>
      <c r="E5" s="14"/>
      <c r="F5" s="66"/>
      <c r="G5" s="66"/>
      <c r="H5" s="3"/>
      <c r="I5" s="3"/>
      <c r="J5" s="3"/>
      <c r="K5" s="3"/>
      <c r="L5" s="7"/>
      <c r="M5" s="7"/>
      <c r="N5" s="7"/>
      <c r="O5" s="7"/>
    </row>
    <row r="6" spans="3:15" x14ac:dyDescent="0.25">
      <c r="C6" s="15"/>
      <c r="D6" s="8"/>
      <c r="E6" s="15"/>
      <c r="F6" s="8"/>
      <c r="G6" s="15"/>
      <c r="H6" s="8"/>
      <c r="I6" s="8"/>
      <c r="J6" s="9"/>
      <c r="K6" s="9"/>
      <c r="L6" s="7"/>
      <c r="M6" s="7"/>
      <c r="N6" s="7"/>
      <c r="O6" s="7"/>
    </row>
    <row r="7" spans="3:15" x14ac:dyDescent="0.25">
      <c r="C7" s="15"/>
      <c r="D7" s="8"/>
      <c r="E7" s="15"/>
      <c r="F7" s="8"/>
      <c r="G7" s="15"/>
      <c r="H7" s="8"/>
      <c r="I7" s="8"/>
      <c r="J7" s="9"/>
      <c r="K7" s="9"/>
      <c r="L7" s="7"/>
      <c r="M7" s="7"/>
      <c r="N7" s="7"/>
      <c r="O7" s="7"/>
    </row>
    <row r="8" spans="3:15" x14ac:dyDescent="0.25">
      <c r="C8" s="30" t="s">
        <v>60</v>
      </c>
      <c r="D8" s="30"/>
      <c r="E8" s="30"/>
      <c r="F8" s="30"/>
      <c r="G8" s="30"/>
      <c r="H8" s="30"/>
      <c r="I8" s="30"/>
      <c r="J8" s="3"/>
      <c r="K8" s="3"/>
      <c r="L8" s="7"/>
      <c r="M8" s="7"/>
      <c r="N8" s="7"/>
      <c r="O8" s="7"/>
    </row>
    <row r="9" spans="3:15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3:15" x14ac:dyDescent="0.25">
      <c r="C10" s="22" t="s">
        <v>61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3:15" x14ac:dyDescent="0.25">
      <c r="C11" s="23">
        <f>C5*(1+D5)^24</f>
        <v>3225099.9437137009</v>
      </c>
      <c r="D11" s="11"/>
      <c r="E11" s="11"/>
      <c r="F11" s="11"/>
      <c r="G11" s="11"/>
      <c r="H11" s="11"/>
      <c r="I11" s="11"/>
      <c r="J11" s="11"/>
      <c r="K11" s="11"/>
    </row>
    <row r="12" spans="3:15" x14ac:dyDescent="0.25">
      <c r="C12" s="17"/>
      <c r="D12" s="11"/>
      <c r="E12" s="11"/>
      <c r="F12" s="11"/>
      <c r="G12" s="11"/>
      <c r="H12" s="11"/>
      <c r="I12" s="11"/>
      <c r="J12" s="11"/>
      <c r="K12" s="11"/>
    </row>
    <row r="13" spans="3:15" x14ac:dyDescent="0.25">
      <c r="C13" s="7"/>
      <c r="D13" s="11"/>
      <c r="E13" s="11"/>
      <c r="F13" s="11"/>
      <c r="G13" s="11"/>
      <c r="H13" s="11"/>
      <c r="I13" s="11"/>
      <c r="J13" s="11"/>
      <c r="K13" s="11"/>
    </row>
    <row r="14" spans="3:15" x14ac:dyDescent="0.25">
      <c r="C14" s="4" t="s">
        <v>28</v>
      </c>
      <c r="D14" s="18">
        <v>3225100</v>
      </c>
      <c r="E14" s="11"/>
      <c r="F14" s="11"/>
      <c r="G14" s="11"/>
      <c r="H14" s="11"/>
      <c r="I14" s="11"/>
      <c r="J14" s="11"/>
      <c r="K14" s="11"/>
    </row>
    <row r="15" spans="3:15" x14ac:dyDescent="0.25">
      <c r="C15" s="4" t="s">
        <v>33</v>
      </c>
      <c r="D15" s="10">
        <v>1000000</v>
      </c>
    </row>
    <row r="16" spans="3:15" x14ac:dyDescent="0.25">
      <c r="C16" s="4" t="s">
        <v>30</v>
      </c>
      <c r="D16" s="19">
        <v>0.05</v>
      </c>
    </row>
    <row r="17" spans="3:7" x14ac:dyDescent="0.25">
      <c r="C17" s="4" t="s">
        <v>31</v>
      </c>
      <c r="D17" s="4">
        <v>2</v>
      </c>
    </row>
    <row r="18" spans="3:7" x14ac:dyDescent="0.25">
      <c r="C18" s="20" t="s">
        <v>32</v>
      </c>
      <c r="D18" s="21">
        <f>+D14-D15</f>
        <v>2225100</v>
      </c>
    </row>
    <row r="23" spans="3:7" x14ac:dyDescent="0.25">
      <c r="C23" s="23" t="s">
        <v>14</v>
      </c>
      <c r="D23" s="27" t="s">
        <v>81</v>
      </c>
      <c r="E23" s="27" t="s">
        <v>76</v>
      </c>
      <c r="F23" s="27" t="s">
        <v>74</v>
      </c>
      <c r="G23" s="27" t="s">
        <v>75</v>
      </c>
    </row>
    <row r="24" spans="3:7" x14ac:dyDescent="0.25">
      <c r="C24" s="10">
        <v>1000</v>
      </c>
      <c r="D24" s="38">
        <v>0.02</v>
      </c>
      <c r="E24" s="38">
        <v>0.03</v>
      </c>
      <c r="F24" s="38">
        <v>0.04</v>
      </c>
      <c r="G24" s="38">
        <v>0.05</v>
      </c>
    </row>
    <row r="27" spans="3:7" ht="15.75" x14ac:dyDescent="0.25">
      <c r="C27" s="23">
        <f>C24*(1+D24)^2</f>
        <v>1040.4000000000001</v>
      </c>
      <c r="D27" s="81" t="s">
        <v>77</v>
      </c>
      <c r="E27" s="82"/>
    </row>
    <row r="28" spans="3:7" ht="15.75" x14ac:dyDescent="0.25">
      <c r="C28" s="23">
        <f>C24*(1+G24)^24</f>
        <v>3225.0999437137007</v>
      </c>
      <c r="D28" s="81" t="s">
        <v>78</v>
      </c>
      <c r="E28" s="82"/>
    </row>
    <row r="29" spans="3:7" ht="15.75" x14ac:dyDescent="0.25">
      <c r="C29" s="23">
        <f>C24*(1+E24)^4</f>
        <v>1125.5088099999998</v>
      </c>
      <c r="D29" s="81" t="s">
        <v>79</v>
      </c>
      <c r="E29" s="82"/>
    </row>
    <row r="30" spans="3:7" ht="15.75" x14ac:dyDescent="0.25">
      <c r="C30" s="23">
        <f>C24*(1+F24)^8</f>
        <v>1368.5690504052741</v>
      </c>
      <c r="D30" s="81" t="s">
        <v>80</v>
      </c>
      <c r="E30" s="82"/>
    </row>
    <row r="32" spans="3:7" x14ac:dyDescent="0.25">
      <c r="C32" s="80">
        <f>C24*(1+D24)^365</f>
        <v>1377408.2919660655</v>
      </c>
    </row>
  </sheetData>
  <mergeCells count="7">
    <mergeCell ref="D29:E29"/>
    <mergeCell ref="D30:E30"/>
    <mergeCell ref="C2:E2"/>
    <mergeCell ref="H3:I3"/>
    <mergeCell ref="F3:G5"/>
    <mergeCell ref="D27:E27"/>
    <mergeCell ref="D28:E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D142-2AF3-4B49-855D-9DA6327F8E6F}">
  <dimension ref="C2:O28"/>
  <sheetViews>
    <sheetView workbookViewId="0">
      <selection activeCell="D17" sqref="D17:E17"/>
    </sheetView>
  </sheetViews>
  <sheetFormatPr baseColWidth="10" defaultColWidth="9.140625" defaultRowHeight="15" x14ac:dyDescent="0.25"/>
  <cols>
    <col min="1" max="2" width="9.140625" style="1"/>
    <col min="3" max="3" width="40.28515625" style="1" customWidth="1"/>
    <col min="4" max="4" width="22" style="1" customWidth="1"/>
    <col min="5" max="5" width="19.85546875" style="1" customWidth="1"/>
    <col min="6" max="6" width="19.7109375" style="1" customWidth="1"/>
    <col min="7" max="7" width="21" style="1" customWidth="1"/>
    <col min="8" max="10" width="9.140625" style="1"/>
    <col min="11" max="11" width="7.140625" style="1" customWidth="1"/>
    <col min="12" max="16384" width="9.140625" style="1"/>
  </cols>
  <sheetData>
    <row r="2" spans="3:15" x14ac:dyDescent="0.25">
      <c r="C2" s="65"/>
      <c r="D2" s="65"/>
      <c r="E2" s="65"/>
    </row>
    <row r="3" spans="3:15" x14ac:dyDescent="0.25">
      <c r="C3" s="22" t="s">
        <v>62</v>
      </c>
      <c r="D3" s="45">
        <v>5000000</v>
      </c>
      <c r="E3" s="47"/>
      <c r="F3" s="75"/>
      <c r="G3" s="75"/>
    </row>
    <row r="4" spans="3:15" x14ac:dyDescent="0.25">
      <c r="C4" s="22" t="s">
        <v>63</v>
      </c>
      <c r="D4" s="76" t="s">
        <v>64</v>
      </c>
      <c r="E4" s="77"/>
      <c r="F4" s="7"/>
      <c r="G4" s="7"/>
    </row>
    <row r="5" spans="3:15" x14ac:dyDescent="0.25">
      <c r="C5" s="4" t="s">
        <v>66</v>
      </c>
      <c r="D5" s="76" t="s">
        <v>67</v>
      </c>
      <c r="E5" s="77"/>
      <c r="F5" s="3"/>
      <c r="G5" s="3"/>
      <c r="H5" s="3"/>
      <c r="I5" s="3"/>
      <c r="J5" s="7"/>
      <c r="K5" s="7"/>
      <c r="L5" s="7"/>
      <c r="M5" s="7"/>
    </row>
    <row r="6" spans="3:15" x14ac:dyDescent="0.25">
      <c r="C6" s="16"/>
      <c r="D6" s="8"/>
      <c r="E6" s="15"/>
      <c r="F6" s="8"/>
      <c r="G6" s="15"/>
      <c r="H6" s="8"/>
      <c r="I6" s="8"/>
      <c r="J6" s="8"/>
      <c r="K6" s="8"/>
      <c r="L6" s="7"/>
      <c r="M6" s="7"/>
      <c r="N6" s="7"/>
      <c r="O6" s="7"/>
    </row>
    <row r="7" spans="3:15" x14ac:dyDescent="0.25">
      <c r="C7" s="3"/>
      <c r="D7" s="3"/>
      <c r="E7" s="3"/>
      <c r="F7" s="3"/>
      <c r="G7" s="3"/>
      <c r="H7" s="3"/>
      <c r="I7" s="3"/>
      <c r="J7" s="3"/>
      <c r="K7" s="3"/>
      <c r="L7" s="7"/>
      <c r="M7" s="7"/>
      <c r="N7" s="7"/>
      <c r="O7" s="7"/>
    </row>
    <row r="8" spans="3:15" x14ac:dyDescent="0.25">
      <c r="C8" s="30" t="s">
        <v>60</v>
      </c>
      <c r="D8" s="30"/>
      <c r="E8" s="30"/>
      <c r="F8" s="30"/>
      <c r="G8" s="30"/>
      <c r="H8" s="30"/>
      <c r="I8" s="30"/>
      <c r="J8" s="7"/>
      <c r="K8" s="7"/>
      <c r="L8" s="7"/>
      <c r="M8" s="7"/>
      <c r="N8" s="7"/>
      <c r="O8" s="7"/>
    </row>
    <row r="9" spans="3:15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3:15" x14ac:dyDescent="0.25">
      <c r="C10" s="7"/>
      <c r="D10" s="7"/>
      <c r="E10" s="14"/>
      <c r="F10" s="14"/>
      <c r="G10" s="14"/>
      <c r="H10" s="14"/>
      <c r="I10" s="14"/>
      <c r="J10" s="5"/>
      <c r="K10" s="5"/>
      <c r="L10" s="5"/>
    </row>
    <row r="11" spans="3:15" x14ac:dyDescent="0.25">
      <c r="C11" s="39">
        <f>5000000/12</f>
        <v>416666.66666666669</v>
      </c>
      <c r="D11" s="71" t="s">
        <v>72</v>
      </c>
      <c r="E11" s="71"/>
      <c r="F11" s="7"/>
      <c r="G11" s="7"/>
      <c r="H11" s="7"/>
      <c r="I11" s="7"/>
      <c r="J11" s="7"/>
      <c r="K11" s="7"/>
    </row>
    <row r="12" spans="3:15" x14ac:dyDescent="0.25">
      <c r="C12" s="7"/>
      <c r="D12" s="11"/>
      <c r="E12" s="11"/>
      <c r="F12" s="11"/>
      <c r="G12" s="11"/>
      <c r="H12" s="11"/>
      <c r="I12" s="11"/>
      <c r="J12" s="11"/>
      <c r="K12" s="11"/>
    </row>
    <row r="13" spans="3:15" x14ac:dyDescent="0.25">
      <c r="C13" s="7"/>
      <c r="D13" s="11"/>
      <c r="E13" s="11"/>
      <c r="F13" s="11"/>
      <c r="G13" s="11"/>
      <c r="H13" s="11"/>
      <c r="I13" s="11"/>
      <c r="J13" s="11"/>
      <c r="K13" s="11"/>
    </row>
    <row r="14" spans="3:15" x14ac:dyDescent="0.25">
      <c r="C14" s="39" t="s">
        <v>33</v>
      </c>
      <c r="D14" s="67">
        <v>5000000</v>
      </c>
      <c r="E14" s="68"/>
      <c r="F14" s="11"/>
      <c r="G14" s="11"/>
      <c r="H14" s="11"/>
      <c r="I14" s="11"/>
      <c r="J14" s="11"/>
      <c r="K14" s="11"/>
    </row>
    <row r="15" spans="3:15" x14ac:dyDescent="0.25">
      <c r="C15" s="35" t="s">
        <v>71</v>
      </c>
      <c r="D15" s="69">
        <v>0.12</v>
      </c>
      <c r="E15" s="70"/>
      <c r="F15" s="11"/>
      <c r="G15" s="11"/>
      <c r="H15" s="11"/>
      <c r="I15" s="11"/>
      <c r="J15" s="11"/>
      <c r="K15" s="11"/>
    </row>
    <row r="16" spans="3:15" x14ac:dyDescent="0.25">
      <c r="C16" s="35" t="s">
        <v>27</v>
      </c>
      <c r="D16" s="74">
        <f>D19-D14</f>
        <v>7379815.8814740553</v>
      </c>
      <c r="E16" s="70"/>
      <c r="F16" s="11"/>
      <c r="G16" s="11"/>
      <c r="H16" s="11"/>
      <c r="I16" s="11"/>
      <c r="J16" s="11"/>
      <c r="K16" s="11"/>
    </row>
    <row r="17" spans="3:11" x14ac:dyDescent="0.25">
      <c r="C17" s="35" t="s">
        <v>66</v>
      </c>
      <c r="D17" s="67" t="s">
        <v>65</v>
      </c>
      <c r="E17" s="68"/>
      <c r="F17" s="11"/>
      <c r="G17" s="11"/>
      <c r="H17" s="11"/>
      <c r="I17" s="11"/>
      <c r="J17" s="11"/>
      <c r="K17" s="11"/>
    </row>
    <row r="18" spans="3:11" x14ac:dyDescent="0.25">
      <c r="C18" s="35" t="s">
        <v>69</v>
      </c>
      <c r="D18" s="67">
        <f>C11*(1+12%)^8</f>
        <v>1031651.3234561712</v>
      </c>
      <c r="E18" s="68"/>
      <c r="F18" s="11"/>
      <c r="G18" s="11"/>
      <c r="H18" s="11"/>
      <c r="I18" s="11"/>
      <c r="J18" s="11"/>
      <c r="K18" s="11"/>
    </row>
    <row r="19" spans="3:11" x14ac:dyDescent="0.25">
      <c r="C19" s="35" t="s">
        <v>70</v>
      </c>
      <c r="D19" s="72">
        <f>+D14*(1+12%)^8</f>
        <v>12379815.881474055</v>
      </c>
      <c r="E19" s="72"/>
      <c r="F19" s="11"/>
      <c r="G19" s="11"/>
      <c r="H19" s="11"/>
      <c r="I19" s="11"/>
      <c r="J19" s="11"/>
      <c r="K19" s="11"/>
    </row>
    <row r="20" spans="3:11" x14ac:dyDescent="0.25">
      <c r="C20" s="40"/>
      <c r="D20" s="73"/>
      <c r="E20" s="73"/>
      <c r="F20" s="11"/>
      <c r="G20" s="11"/>
      <c r="H20" s="11"/>
      <c r="I20" s="11"/>
      <c r="J20" s="11"/>
      <c r="K20" s="11"/>
    </row>
    <row r="21" spans="3:11" x14ac:dyDescent="0.25">
      <c r="C21" s="15"/>
      <c r="D21" s="15"/>
      <c r="E21" s="7"/>
      <c r="F21" s="11"/>
      <c r="G21" s="11"/>
      <c r="H21" s="11"/>
      <c r="I21" s="11"/>
      <c r="J21" s="11"/>
      <c r="K21" s="11"/>
    </row>
    <row r="22" spans="3:11" x14ac:dyDescent="0.25">
      <c r="C22" s="15"/>
      <c r="D22" s="36"/>
      <c r="E22" s="7"/>
      <c r="F22" s="7"/>
      <c r="G22" s="7"/>
      <c r="H22" s="7"/>
      <c r="I22" s="7"/>
    </row>
    <row r="23" spans="3:11" x14ac:dyDescent="0.25">
      <c r="C23" s="15"/>
      <c r="D23" s="14"/>
      <c r="E23" s="7"/>
      <c r="F23" s="7"/>
      <c r="G23" s="7"/>
      <c r="H23" s="7"/>
      <c r="I23" s="7"/>
    </row>
    <row r="24" spans="3:11" x14ac:dyDescent="0.25">
      <c r="C24" s="37"/>
      <c r="D24" s="37"/>
      <c r="E24" s="7"/>
      <c r="F24" s="7"/>
      <c r="G24" s="7"/>
      <c r="H24" s="7"/>
      <c r="I24" s="7"/>
    </row>
    <row r="25" spans="3:11" x14ac:dyDescent="0.25">
      <c r="C25" s="33"/>
      <c r="D25" s="7"/>
      <c r="E25" s="7"/>
      <c r="F25" s="7"/>
      <c r="G25" s="7"/>
      <c r="H25" s="7"/>
      <c r="I25" s="7"/>
    </row>
    <row r="26" spans="3:11" x14ac:dyDescent="0.25">
      <c r="C26" s="2"/>
      <c r="D26" s="7"/>
      <c r="E26" s="7"/>
      <c r="F26" s="7"/>
      <c r="G26" s="7"/>
      <c r="H26" s="7"/>
      <c r="I26" s="7"/>
    </row>
    <row r="27" spans="3:11" x14ac:dyDescent="0.25">
      <c r="C27" s="50" t="s">
        <v>68</v>
      </c>
      <c r="F27" s="7"/>
      <c r="G27" s="7"/>
      <c r="H27" s="7"/>
      <c r="I27" s="7"/>
    </row>
    <row r="28" spans="3:11" x14ac:dyDescent="0.25">
      <c r="C28" s="50"/>
    </row>
  </sheetData>
  <mergeCells count="14">
    <mergeCell ref="F3:G3"/>
    <mergeCell ref="D3:E3"/>
    <mergeCell ref="D4:E4"/>
    <mergeCell ref="D5:E5"/>
    <mergeCell ref="D11:E11"/>
    <mergeCell ref="D19:E19"/>
    <mergeCell ref="D20:E20"/>
    <mergeCell ref="D16:E16"/>
    <mergeCell ref="C2:E2"/>
    <mergeCell ref="D14:E14"/>
    <mergeCell ref="D15:E15"/>
    <mergeCell ref="D17:E17"/>
    <mergeCell ref="D18:E18"/>
    <mergeCell ref="C27:C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Parra</dc:creator>
  <cp:lastModifiedBy>Camilo Parra</cp:lastModifiedBy>
  <dcterms:created xsi:type="dcterms:W3CDTF">2015-06-05T18:19:34Z</dcterms:created>
  <dcterms:modified xsi:type="dcterms:W3CDTF">2021-06-02T13:23:36Z</dcterms:modified>
</cp:coreProperties>
</file>