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data" ContentType="application/vnd.openxmlformats-officedocument.model+data"/>
  <Override PartName="/docMetadata/LabelInfo.xml" ContentType="application/vnd.ms-office.classificationlabels+xml"/>
  <Override PartName="/xl/workbook.xml" ContentType="application/vnd.openxmlformats-officedocument.spreadsheetml.sheet.main+xml"/>
  <Override PartName="/xl/worksheets/sheet81.xml" ContentType="application/vnd.openxmlformats-officedocument.spreadsheetml.worksheet+xml"/>
  <Override PartName="/xl/tables/table71.xml" ContentType="application/vnd.openxmlformats-officedocument.spreadsheetml.table+xml"/>
  <Override PartName="/xl/drawings/drawing81.xml" ContentType="application/vnd.openxmlformats-officedocument.drawing+xml"/>
  <Override PartName="/xl/theme/theme11.xml" ContentType="application/vnd.openxmlformats-officedocument.theme+xml"/>
  <Override PartName="/xl/calcChain.xml" ContentType="application/vnd.openxmlformats-officedocument.spreadsheetml.calcChain+xml"/>
  <Override PartName="/xl/worksheets/sheet32.xml" ContentType="application/vnd.openxmlformats-officedocument.spreadsheetml.worksheet+xml"/>
  <Override PartName="/xl/tables/table32.xml" ContentType="application/vnd.openxmlformats-officedocument.spreadsheetml.table+xml"/>
  <Override PartName="/xl/drawings/drawing32.xml" ContentType="application/vnd.openxmlformats-officedocument.drawing+xml"/>
  <Override PartName="/customXml/item3.xml" ContentType="application/xml"/>
  <Override PartName="/customXml/itemProps31.xml" ContentType="application/vnd.openxmlformats-officedocument.customXmlProperties+xml"/>
  <Override PartName="/xl/worksheets/sheet73.xml" ContentType="application/vnd.openxmlformats-officedocument.spreadsheetml.worksheet+xml"/>
  <Override PartName="/xl/tables/table63.xml" ContentType="application/vnd.openxmlformats-officedocument.spreadsheetml.table+xml"/>
  <Override PartName="/xl/drawings/drawing73.xml" ContentType="application/vnd.openxmlformats-officedocument.drawing+xml"/>
  <Override PartName="/xl/pivotCache/pivotCacheDefinition41.xml" ContentType="application/vnd.openxmlformats-officedocument.spreadsheetml.pivotCacheDefinition+xml"/>
  <Override PartName="/xl/worksheets/sheet24.xml" ContentType="application/vnd.openxmlformats-officedocument.spreadsheetml.worksheet+xml"/>
  <Override PartName="/xl/tables/table14.xml" ContentType="application/vnd.openxmlformats-officedocument.spreadsheetml.table+xml"/>
  <Override PartName="/xl/drawings/drawing24.xml" ContentType="application/vnd.openxmlformats-officedocument.drawing+xml"/>
  <Override PartName="/xl/tables/table25.xml" ContentType="application/vnd.openxmlformats-officedocument.spreadsheetml.table+xml"/>
  <Override PartName="/xl/sharedStrings.xml" ContentType="application/vnd.openxmlformats-officedocument.spreadsheetml.sharedStrings+xml"/>
  <Override PartName="/customXml/item22.xml" ContentType="application/xml"/>
  <Override PartName="/customXml/itemProps22.xml" ContentType="application/vnd.openxmlformats-officedocument.customXmlProperties+xml"/>
  <Override PartName="/xl/worksheets/sheet15.xml" ContentType="application/vnd.openxmlformats-officedocument.spreadsheetml.worksheet+xml"/>
  <Override PartName="/xl/drawings/drawing15.xml" ContentType="application/vnd.openxmlformats-officedocument.drawing+xml"/>
  <Override PartName="/xl/worksheets/sheet66.xml" ContentType="application/vnd.openxmlformats-officedocument.spreadsheetml.worksheet+xml"/>
  <Override PartName="/xl/tables/table56.xml" ContentType="application/vnd.openxmlformats-officedocument.spreadsheetml.table+xml"/>
  <Override PartName="/xl/drawings/drawing66.xml" ContentType="application/vnd.openxmlformats-officedocument.drawing+xml"/>
  <Override PartName="/xl/pivotCache/pivotCacheDefinition32.xml" ContentType="application/vnd.openxmlformats-officedocument.spreadsheetml.pivotCacheDefinition+xml"/>
  <Override PartName="/xl/worksheets/sheet57.xml" ContentType="application/vnd.openxmlformats-officedocument.spreadsheetml.worksheet+xml"/>
  <Override PartName="/xl/tables/table47.xml" ContentType="application/vnd.openxmlformats-officedocument.spreadsheetml.table+xml"/>
  <Override PartName="/xl/drawings/drawing57.xml" ContentType="application/vnd.openxmlformats-officedocument.drawing+xml"/>
  <Override PartName="/xl/styles.xml" ContentType="application/vnd.openxmlformats-officedocument.spreadsheetml.styles+xml"/>
  <Override PartName="/xl/pivotCache/pivotCacheDefinition23.xml" ContentType="application/vnd.openxmlformats-officedocument.spreadsheetml.pivotCacheDefinition+xml"/>
  <Override PartName="/customXml/item13.xml" ContentType="application/xml"/>
  <Override PartName="/customXml/itemProps13.xml" ContentType="application/vnd.openxmlformats-officedocument.customXmlProperties+xml"/>
  <Override PartName="/xl/worksheets/sheet48.xml" ContentType="application/vnd.openxmlformats-officedocument.spreadsheetml.worksheet+xml"/>
  <Override PartName="/xl/pivotTables/pivotTable3.xml" ContentType="application/vnd.openxmlformats-officedocument.spreadsheetml.pivotTable+xml"/>
  <Override PartName="/xl/pivotTables/pivotTable22.xml" ContentType="application/vnd.openxmlformats-officedocument.spreadsheetml.pivotTable+xml"/>
  <Override PartName="/xl/pivotTables/pivotTable13.xml" ContentType="application/vnd.openxmlformats-officedocument.spreadsheetml.pivotTable+xml"/>
  <Override PartName="/xl/drawings/drawing48.xml" ContentType="application/vnd.openxmlformats-officedocument.drawing+xml"/>
  <Override PartName="/xl/charts/chart31.xml" ContentType="application/vnd.openxmlformats-officedocument.drawingml.chart+xml"/>
  <Override PartName="/xl/charts/colors3.xml" ContentType="application/vnd.ms-office.chartcolorstyle+xml"/>
  <Override PartName="/xl/charts/style3.xml" ContentType="application/vnd.ms-office.chartstyle+xml"/>
  <Override PartName="/xl/charts/chart22.xml" ContentType="application/vnd.openxmlformats-officedocument.drawingml.chart+xml"/>
  <Override PartName="/xl/charts/colors22.xml" ContentType="application/vnd.ms-office.chartcolorstyle+xml"/>
  <Override PartName="/xl/charts/style22.xml" ContentType="application/vnd.ms-office.chartstyle+xml"/>
  <Override PartName="/xl/charts/chart13.xml" ContentType="application/vnd.openxmlformats-officedocument.drawingml.chart+xml"/>
  <Override PartName="/xl/charts/colors13.xml" ContentType="application/vnd.ms-office.chartcolorstyle+xml"/>
  <Override PartName="/xl/charts/style13.xml" ContentType="application/vnd.ms-office.chartstyle+xml"/>
  <Override PartName="/xl/charts/chart44.xml" ContentType="application/vnd.openxmlformats-officedocument.drawingml.chart+xml"/>
  <Override PartName="/xl/charts/colors44.xml" ContentType="application/vnd.ms-office.chartcolorstyle+xml"/>
  <Override PartName="/xl/charts/style44.xml" ContentType="application/vnd.ms-office.chartstyle+xml"/>
  <Override PartName="/xl/pivotTables/pivotTable44.xml" ContentType="application/vnd.openxmlformats-officedocument.spreadsheetml.pivotTable+xml"/>
  <Override PartName="/xl/pivotCache/pivotCacheDefinition14.xml" ContentType="application/vnd.openxmlformats-officedocument.spreadsheetml.pivotCacheDefinition+xml"/>
  <Override PartName="/xl/connections.xml" ContentType="application/vnd.openxmlformats-officedocument.spreadsheetml.connection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filterPrivacy="1" codeName="ThisWorkbook"/>
  <bookViews>
    <workbookView xWindow="-108" yWindow="-108" windowWidth="23256" windowHeight="12720" tabRatio="843" xr2:uid="{00000000-000D-0000-FFFF-FFFF00000000}"/>
  </bookViews>
  <sheets>
    <sheet name="Guide" sheetId="4" r:id="rId1"/>
    <sheet name="Daily cash flow" sheetId="9" r:id="rId2"/>
    <sheet name="Monthly cash flow" sheetId="2" r:id="rId3"/>
    <sheet name="Annual cash flow" sheetId="10" r:id="rId4"/>
    <sheet name="Income" sheetId="5" r:id="rId5"/>
    <sheet name="Expenses" sheetId="6" r:id="rId6"/>
    <sheet name="Discretionary" sheetId="7" r:id="rId7"/>
    <sheet name="Savings" sheetId="8" r:id="rId8"/>
  </sheets>
  <definedNames>
    <definedName name="_xlcn.WorksheetConnection_PersonalCashFlow.xlsxDiscretionary1" hidden="1">Discretionary[]</definedName>
    <definedName name="_xlcn.WorksheetConnection_PersonalCashFlow.xlsxExpenses1" hidden="1">Expenses[]</definedName>
    <definedName name="_xlcn.WorksheetConnection_PersonalCashFlow.xlsxIncome1" hidden="1">Income[]</definedName>
    <definedName name="_xlcn.WorksheetConnection_PersonalCashFlow.xlsxSavings1" hidden="1">Savings[]</definedName>
    <definedName name="AnnualCashFlowToDate">Income[[#Totals],[Annual]]-Expenses[[#Totals],[Annual]]-Discretionary[[#Totals],[Annual]]-Savings[[#Totals],[Annual]]</definedName>
    <definedName name="ColumnTitleRegion1..B6.1">Guide!$D$3</definedName>
    <definedName name="ColumnTitleRegion1..E8.4">'Daily cash flow'!$B$4</definedName>
    <definedName name="ColumnTitleRegion2..D6.1">Guide!$C$3</definedName>
    <definedName name="ColumnTitleRegion3..F6.1">Guide!$B$3</definedName>
    <definedName name="DailyCashFlow">SUM('Daily cash flow'!$C$5:$C$8)</definedName>
    <definedName name="MonthlyCashFlowToDate">Monthly[[#Totals],[Total]]</definedName>
    <definedName name="_xlnm.Print_Area" localSheetId="3">'Annual cash flow'!$A:$Q</definedName>
    <definedName name="_xlnm.Print_Titles" localSheetId="1">'Daily cash flow'!$10:$10</definedName>
    <definedName name="_xlnm.Print_Titles" localSheetId="2">'Monthly cash flow'!$3:$3</definedName>
    <definedName name="RowTitleRegion1..D2.2">'Annual cash flow'!#REF!</definedName>
    <definedName name="RowTitleRegion1..D2.3">'Monthly cash flow'!#REF!</definedName>
    <definedName name="RowTitleRegion1..D2.4">'Daily cash flow'!#REF!</definedName>
    <definedName name="RowTitleRegion1..D2.5">Income!#REF!</definedName>
    <definedName name="RowTitleRegion1..D2.6">Expenses!#REF!</definedName>
    <definedName name="RowTitleRegion1..D2.7">Discretionary!#REF!</definedName>
    <definedName name="RowTitleRegion1..D2.8">Savings!#REF!</definedName>
    <definedName name="RowTitleRegion2..C4.2">'Annual cash flow'!$B$4</definedName>
    <definedName name="RowTitleRegion3..G4.2">'Annual cash flow'!$F$4</definedName>
    <definedName name="RowTitleRegion4..K4.2">'Annual cash flow'!$J$4</definedName>
    <definedName name="RowTitleRegion5..O4.2">'Annual cash flow'!$N$4</definedName>
    <definedName name="RowTitleRegion6..C6.2">'Annual cash flow'!$B$7</definedName>
    <definedName name="RowTitleRegion7..G6.2">'Annual cash flow'!$F$7</definedName>
    <definedName name="RowTitleRegion8..K6.2">'Annual cash flow'!$J$7</definedName>
    <definedName name="RowTitleRegion9..O6.2">'Annual cash flow'!$N$7</definedName>
    <definedName name="Title3">Monthly[[#Headers],[Type]]</definedName>
    <definedName name="Title4">Daily[[#Headers],[Type]]</definedName>
    <definedName name="Title5">Income[[#Headers],[Income]]</definedName>
    <definedName name="Title6">Expenses[[#Headers],[Expenses]]</definedName>
    <definedName name="Title7">Discretionary[[#Headers],[Expenses]]</definedName>
    <definedName name="Type8">Savings[[#Headers],[Savings]]</definedName>
  </definedNames>
  <calcPr calcId="191029"/>
  <pivotCaches>
    <pivotCache cacheId="10" r:id="rId9"/>
    <pivotCache cacheId="13" r:id="rId10"/>
    <pivotCache cacheId="16" r:id="rId11"/>
    <pivotCache cacheId="19" r:id="rId12"/>
  </pivotCaches>
  <extLst>
    <ext xmlns:x15="http://schemas.microsoft.com/office/spreadsheetml/2010/11/main" uri="{FCE2AD5D-F65C-4FA6-A056-5C36A1767C68}">
      <x15:dataModel>
        <x15:modelTables>
          <x15:modelTable id="Savings" name="Savings" connection="WorksheetConnection_Personal Cash Flow.xlsx!Savings"/>
          <x15:modelTable id="Income" name="Income" connection="WorksheetConnection_Personal Cash Flow.xlsx!Income"/>
          <x15:modelTable id="Expenses" name="Expenses" connection="WorksheetConnection_Personal Cash Flow.xlsx!Expenses"/>
          <x15:modelTable id="Discretionary" name="Discretionary" connection="WorksheetConnection_Personal Cash Flow.xlsx!Discretionar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8" l="1"/>
  <c r="C8" i="9" l="1"/>
  <c r="C7" i="9"/>
  <c r="C6" i="9"/>
  <c r="C5" i="9"/>
  <c r="K5" i="9"/>
  <c r="J5" i="9" s="1"/>
  <c r="K6" i="9"/>
  <c r="J6" i="9" s="1"/>
  <c r="K7" i="9"/>
  <c r="J7" i="9" s="1"/>
  <c r="K8" i="9"/>
  <c r="J8" i="9" s="1"/>
  <c r="K9" i="9"/>
  <c r="J9" i="9" s="1"/>
  <c r="K10" i="9"/>
  <c r="J10" i="9" s="1"/>
  <c r="K11" i="9"/>
  <c r="J11" i="9" s="1"/>
  <c r="K12" i="9"/>
  <c r="J12" i="9" s="1"/>
  <c r="K13" i="9"/>
  <c r="J13" i="9" s="1"/>
  <c r="K14" i="9"/>
  <c r="J14" i="9" s="1"/>
  <c r="K15" i="9"/>
  <c r="J15" i="9" s="1"/>
  <c r="K16" i="9"/>
  <c r="J16" i="9" s="1"/>
  <c r="K17" i="9"/>
  <c r="J17" i="9" s="1"/>
  <c r="K18" i="9"/>
  <c r="J18" i="9" s="1"/>
  <c r="K19" i="9"/>
  <c r="J19" i="9"/>
  <c r="K20" i="9"/>
  <c r="J20" i="9" s="1"/>
  <c r="K21" i="9"/>
  <c r="J21" i="9" s="1"/>
  <c r="K22" i="9"/>
  <c r="J22" i="9" s="1"/>
  <c r="K23" i="9"/>
  <c r="J23" i="9" s="1"/>
  <c r="K24" i="9"/>
  <c r="J24" i="9" s="1"/>
  <c r="K25" i="9"/>
  <c r="J25" i="9" s="1"/>
  <c r="K26" i="9"/>
  <c r="J26" i="9" s="1"/>
  <c r="K27" i="9"/>
  <c r="J27" i="9"/>
  <c r="K28" i="9"/>
  <c r="J28" i="9" s="1"/>
  <c r="K29" i="9"/>
  <c r="J29" i="9" s="1"/>
  <c r="K30" i="9"/>
  <c r="J30" i="9" s="1"/>
  <c r="K31" i="9"/>
  <c r="J31" i="9" s="1"/>
  <c r="K32" i="9"/>
  <c r="J32" i="9" s="1"/>
  <c r="K33" i="9"/>
  <c r="J33" i="9" s="1"/>
  <c r="K34" i="9"/>
  <c r="J34" i="9" s="1"/>
  <c r="K35" i="9"/>
  <c r="J35" i="9" s="1"/>
  <c r="K36" i="9"/>
  <c r="J36" i="9" s="1"/>
  <c r="K37" i="9"/>
  <c r="J37" i="9" s="1"/>
  <c r="K38" i="9"/>
  <c r="J38" i="9" s="1"/>
  <c r="K39" i="9"/>
  <c r="J39" i="9" s="1"/>
  <c r="K40" i="9"/>
  <c r="J40" i="9" s="1"/>
  <c r="K41" i="9"/>
  <c r="J41" i="9" s="1"/>
  <c r="K42" i="9"/>
  <c r="J42" i="9" s="1"/>
  <c r="K43" i="9"/>
  <c r="J43" i="9" s="1"/>
  <c r="K44" i="9"/>
  <c r="J44" i="9" s="1"/>
  <c r="K45" i="9"/>
  <c r="J45" i="9" s="1"/>
  <c r="K46" i="9"/>
  <c r="J46" i="9" s="1"/>
  <c r="K47" i="9"/>
  <c r="J47" i="9" s="1"/>
  <c r="I48" i="9"/>
  <c r="O4" i="10"/>
  <c r="D8" i="8"/>
  <c r="D7" i="8"/>
  <c r="D6" i="8"/>
  <c r="D5" i="8"/>
  <c r="D4" i="8"/>
  <c r="D9" i="8" s="1"/>
  <c r="C15" i="7"/>
  <c r="K4" i="10" s="1"/>
  <c r="D14" i="7"/>
  <c r="D13" i="7"/>
  <c r="D12" i="7"/>
  <c r="D11" i="7"/>
  <c r="D10" i="7"/>
  <c r="D9" i="7"/>
  <c r="D8" i="7"/>
  <c r="D7" i="7"/>
  <c r="D6" i="7"/>
  <c r="D5" i="7"/>
  <c r="D4" i="7"/>
  <c r="C22" i="6"/>
  <c r="G4" i="10" s="1"/>
  <c r="D21" i="6"/>
  <c r="D20" i="6"/>
  <c r="D19" i="6"/>
  <c r="D18" i="6"/>
  <c r="D17" i="6"/>
  <c r="D16" i="6"/>
  <c r="D15" i="6"/>
  <c r="D14" i="6"/>
  <c r="D13" i="6"/>
  <c r="D12" i="6"/>
  <c r="D11" i="6"/>
  <c r="D10" i="6"/>
  <c r="D9" i="6"/>
  <c r="D8" i="6"/>
  <c r="D7" i="6"/>
  <c r="D6" i="6"/>
  <c r="D5" i="6"/>
  <c r="D4" i="6"/>
  <c r="C10" i="5"/>
  <c r="C4" i="10" s="1"/>
  <c r="D9" i="5"/>
  <c r="D8" i="5"/>
  <c r="D7" i="5"/>
  <c r="D6" i="5"/>
  <c r="D5" i="5"/>
  <c r="D4" i="5"/>
  <c r="D10" i="5" s="1"/>
  <c r="O47" i="2"/>
  <c r="N47" i="2"/>
  <c r="M47" i="2"/>
  <c r="L47" i="2"/>
  <c r="K47" i="2"/>
  <c r="J47" i="2"/>
  <c r="I47" i="2"/>
  <c r="H47" i="2"/>
  <c r="G47" i="2"/>
  <c r="F47" i="2"/>
  <c r="E47" i="2"/>
  <c r="D47"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D22" i="6" l="1"/>
  <c r="G7" i="10" s="1"/>
  <c r="D2" i="6"/>
  <c r="P47" i="2"/>
  <c r="D2" i="2" s="1"/>
  <c r="C7" i="10"/>
  <c r="O7" i="10"/>
  <c r="K48" i="9"/>
  <c r="E6" i="9"/>
  <c r="D15" i="7"/>
  <c r="K7" i="10" s="1"/>
  <c r="D7" i="9"/>
  <c r="D2" i="9"/>
  <c r="D2" i="10"/>
  <c r="E5" i="9"/>
  <c r="D8" i="9"/>
  <c r="D6" i="9"/>
  <c r="D5" i="9"/>
  <c r="J48" i="9"/>
  <c r="D2" i="7"/>
  <c r="D2" i="5"/>
  <c r="E8" i="9"/>
  <c r="E7" i="9"/>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ersonal Cash Flow.xlsx!Discretionary" type="102" refreshedVersion="8" minRefreshableVersion="5">
    <extLst>
      <ext xmlns:x15="http://schemas.microsoft.com/office/spreadsheetml/2010/11/main" uri="{DE250136-89BD-433C-8126-D09CA5730AF9}">
        <x15:connection id="Discretionary" autoDelete="1">
          <x15:rangePr sourceName="_xlcn.WorksheetConnection_PersonalCashFlow.xlsxDiscretionary1"/>
        </x15:connection>
      </ext>
    </extLst>
  </connection>
  <connection id="3" xr16:uid="{00000000-0015-0000-FFFF-FFFF02000000}" name="WorksheetConnection_Personal Cash Flow.xlsx!Expenses" type="102" refreshedVersion="8" minRefreshableVersion="5">
    <extLst>
      <ext xmlns:x15="http://schemas.microsoft.com/office/spreadsheetml/2010/11/main" uri="{DE250136-89BD-433C-8126-D09CA5730AF9}">
        <x15:connection id="Expenses" autoDelete="1">
          <x15:rangePr sourceName="_xlcn.WorksheetConnection_PersonalCashFlow.xlsxExpenses1"/>
        </x15:connection>
      </ext>
    </extLst>
  </connection>
  <connection id="4" xr16:uid="{00000000-0015-0000-FFFF-FFFF03000000}" name="WorksheetConnection_Personal Cash Flow.xlsx!Income" type="102" refreshedVersion="8" minRefreshableVersion="5">
    <extLst>
      <ext xmlns:x15="http://schemas.microsoft.com/office/spreadsheetml/2010/11/main" uri="{DE250136-89BD-433C-8126-D09CA5730AF9}">
        <x15:connection id="Income" autoDelete="1">
          <x15:rangePr sourceName="_xlcn.WorksheetConnection_PersonalCashFlow.xlsxIncome1"/>
        </x15:connection>
      </ext>
    </extLst>
  </connection>
  <connection id="5" xr16:uid="{00000000-0015-0000-FFFF-FFFF04000000}" name="WorksheetConnection_Personal Cash Flow.xlsx!Savings" type="102" refreshedVersion="8" minRefreshableVersion="5">
    <extLst>
      <ext xmlns:x15="http://schemas.microsoft.com/office/spreadsheetml/2010/11/main" uri="{DE250136-89BD-433C-8126-D09CA5730AF9}">
        <x15:connection id="Savings" autoDelete="1">
          <x15:rangePr sourceName="_xlcn.WorksheetConnection_PersonalCashFlow.xlsxSavings1"/>
        </x15:connection>
      </ext>
    </extLst>
  </connection>
</connections>
</file>

<file path=xl/sharedStrings.xml><?xml version="1.0" encoding="utf-8"?>
<sst xmlns="http://schemas.openxmlformats.org/spreadsheetml/2006/main" count="353" uniqueCount="99">
  <si>
    <t>Income</t>
  </si>
  <si>
    <t>Salary</t>
  </si>
  <si>
    <t>Commissions/bonus</t>
  </si>
  <si>
    <t>Other 2</t>
  </si>
  <si>
    <t>Other 1</t>
  </si>
  <si>
    <t>Annual</t>
  </si>
  <si>
    <t>Monthly</t>
  </si>
  <si>
    <t>Expenses</t>
  </si>
  <si>
    <t>Federal/SS/Medicare</t>
  </si>
  <si>
    <t>Insurance</t>
  </si>
  <si>
    <t>Electricity</t>
  </si>
  <si>
    <t>Gas</t>
  </si>
  <si>
    <t>Water</t>
  </si>
  <si>
    <t>Sewer</t>
  </si>
  <si>
    <t>Garbage</t>
  </si>
  <si>
    <t>Phone</t>
  </si>
  <si>
    <t>Internet</t>
  </si>
  <si>
    <t>Food</t>
  </si>
  <si>
    <t>Clothing</t>
  </si>
  <si>
    <t>Other 3</t>
  </si>
  <si>
    <t>Total</t>
  </si>
  <si>
    <t>Dining</t>
  </si>
  <si>
    <t>Gifts</t>
  </si>
  <si>
    <t>Travel</t>
  </si>
  <si>
    <t>Entertainment</t>
  </si>
  <si>
    <t>Shopping</t>
  </si>
  <si>
    <t>Charity</t>
  </si>
  <si>
    <t>Other 4</t>
  </si>
  <si>
    <t>Savings</t>
  </si>
  <si>
    <t>Daily</t>
  </si>
  <si>
    <t>Bus</t>
  </si>
  <si>
    <t>Type</t>
  </si>
  <si>
    <t>Description</t>
  </si>
  <si>
    <t>May</t>
  </si>
  <si>
    <t>Discretionary</t>
  </si>
  <si>
    <t>PERSONAL CASH FLOW</t>
  </si>
  <si>
    <t>Total Monthly:</t>
  </si>
  <si>
    <t>Jan</t>
  </si>
  <si>
    <t>Feb</t>
  </si>
  <si>
    <t>Mar</t>
  </si>
  <si>
    <t>Apr</t>
  </si>
  <si>
    <t>Jun</t>
  </si>
  <si>
    <t>Jul</t>
  </si>
  <si>
    <t>Aug</t>
  </si>
  <si>
    <t>Sep</t>
  </si>
  <si>
    <t>Oct</t>
  </si>
  <si>
    <t>Nov</t>
  </si>
  <si>
    <t>Dec</t>
  </si>
  <si>
    <t>Enter an estimated amount of cash flow you experience daily and review the estimated monthly and annual totals.  Use this to get a sense of what your daily spending habits will look like over the course of a month or year.</t>
  </si>
  <si>
    <t xml:space="preserve">Annual </t>
  </si>
  <si>
    <t xml:space="preserve"> </t>
  </si>
  <si>
    <t>Totals</t>
  </si>
  <si>
    <t>Row Labels</t>
  </si>
  <si>
    <t>Sum of Annual</t>
  </si>
  <si>
    <t>Annual Income</t>
  </si>
  <si>
    <t>Enter an annual cash flow amount in four worksheets: Income, Expenses, Discretionary, and Savings. 
See the monthly break down and how everything compares, and most importantly what your bottom line is in both annual and monthly figures.</t>
  </si>
  <si>
    <t>Daily cash flow</t>
  </si>
  <si>
    <t>Monthly cash flow</t>
  </si>
  <si>
    <t>Annual cash flow</t>
  </si>
  <si>
    <t>Total available cash:</t>
  </si>
  <si>
    <t>State income tax</t>
  </si>
  <si>
    <t>Vehicle tax/fees</t>
  </si>
  <si>
    <t>Vehicle payments</t>
  </si>
  <si>
    <t>Mortgage/rent</t>
  </si>
  <si>
    <t>Disability premiums</t>
  </si>
  <si>
    <t>Medical/dental/Rx</t>
  </si>
  <si>
    <t>Personal care</t>
  </si>
  <si>
    <t>Club memberships</t>
  </si>
  <si>
    <t>Home improvements</t>
  </si>
  <si>
    <t>Cash reserves</t>
  </si>
  <si>
    <t>401k etc.</t>
  </si>
  <si>
    <t>Savings account</t>
  </si>
  <si>
    <t>Total monthly cash flow:</t>
  </si>
  <si>
    <t>Total cash flow to date:</t>
  </si>
  <si>
    <t>Total annual:</t>
  </si>
  <si>
    <t>Water/sewer</t>
  </si>
  <si>
    <t>This is an annual estimation.  Use this worksheet if you wish to view annual amounts with estimated monthly values
If you wish to add daily items to the tables, estimate their annual amount/value and place value in the annual column.</t>
  </si>
  <si>
    <t>Savings/investment</t>
  </si>
  <si>
    <t>NOTE: If you wish to add daily items to the table, estimate their monthly amount/value and place value in the appropriate month column.</t>
  </si>
  <si>
    <t>This is an annual estimation.  Use this worksheet if you wish to view annual amounts with estimated monthly values.
If you wish to add daily items to the tables, estimate their annual amount/value and place value in the annual column.</t>
  </si>
  <si>
    <t>DAILY CASH FLOW</t>
  </si>
  <si>
    <t>MONTHLY CASH FLOW</t>
  </si>
  <si>
    <t>ANNUAL CASH FLOW</t>
  </si>
  <si>
    <t>INCOME</t>
  </si>
  <si>
    <t>EXPENSES</t>
  </si>
  <si>
    <t>DISCRETIONARY</t>
  </si>
  <si>
    <t>SAVINGS</t>
  </si>
  <si>
    <t>NOTE: For daily items, estimate the monthly amount/value and place that value in the appropriate month column.</t>
  </si>
  <si>
    <t>Income Summary</t>
  </si>
  <si>
    <t>Expenses Summary</t>
  </si>
  <si>
    <t>Discretionary Summary</t>
  </si>
  <si>
    <t>Savings Summary</t>
  </si>
  <si>
    <t>This workbook has annual, monthly and daily cash flow worksheets. Choose the cash flow type that works best for you or use them all to help gain insight on your personal cash flow.</t>
  </si>
  <si>
    <t>Daily summary</t>
  </si>
  <si>
    <t>Descriptions</t>
  </si>
  <si>
    <t>Enter the monthly cash flow you experience or estimate the remaining months to see the projected cash flow for the year for each month.</t>
  </si>
  <si>
    <t>Commissions/Bonus</t>
  </si>
  <si>
    <t>This is an annual estimation. Use this worksheet if you wish to view annual amounts with estimated monthly values. Use income, expenses, discretionary, and savings worksheets to enter items.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</si>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</sst>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7" formatCode="&quot;$&quot;#,##0.00_);\(&quot;$&quot;#,##0.00\)"/>
    <numFmt numFmtId="43" formatCode="_(* #,##0.00_);_(* \(#,##0.00\);_(* &quot;-&quot;??_);_(@_)"/>
    <numFmt numFmtId="164" formatCode="_ &quot;₹&quot;\ * #,##0_ ;_ &quot;₹&quot;\ * \-#,##0_ ;_ &quot;₹&quot;\ * &quot;-&quot;_ ;_ @_ "/>
    <numFmt numFmtId="165" formatCode="_ * #,##0_ ;_ * \-#,##0_ ;_ * &quot;-&quot;_ ;_ @_ "/>
    <numFmt numFmtId="166" formatCode="_ &quot;₹&quot;\ * #,##0.00_ ;_ &quot;₹&quot;\ * \-#,##0.00_ ;_ &quot;₹&quot;\ * &quot;-&quot;??_ ;_ @_ "/>
    <numFmt numFmtId="167" formatCode="&quot;$&quot;#,##0.00"/>
    <numFmt numFmtId="168" formatCode="_)@"/>
    <numFmt numFmtId="169" formatCode="&quot;$&quot;#,##0"/>
  </numFmts>
  <fonts count="42" x14ac:knownFonts="1">
    <font>
      <sz val="11"/>
      <name val="Arial"/>
      <family val="2"/>
      <scheme val="minor"/>
    </font>
    <font>
      <b/>
      <sz val="24"/>
      <color theme="5" tint="-0.24994659260841701"/>
      <name val="Arial"/>
      <family val="2"/>
      <scheme val="major"/>
    </font>
    <font>
      <b/>
      <sz val="14"/>
      <color theme="3" tint="0.24994659260841701"/>
      <name val="Arial"/>
      <family val="2"/>
      <scheme val="major"/>
    </font>
    <font>
      <b/>
      <sz val="11"/>
      <color theme="3" tint="0.24994659260841701"/>
      <name val="Arial"/>
      <family val="2"/>
      <scheme val="major"/>
    </font>
    <font>
      <b/>
      <sz val="12"/>
      <color theme="3" tint="0.24994659260841701"/>
      <name val="Arial"/>
      <family val="2"/>
      <scheme val="major"/>
    </font>
    <font>
      <sz val="36"/>
      <color theme="3" tint="0.24994659260841701"/>
      <name val="Arial"/>
      <family val="2"/>
      <scheme val="major"/>
    </font>
    <font>
      <b/>
      <sz val="11"/>
      <color theme="1"/>
      <name val="Arial"/>
      <family val="2"/>
      <scheme val="minor"/>
    </font>
    <font>
      <sz val="11"/>
      <name val="Arial"/>
      <family val="2"/>
      <scheme val="minor"/>
    </font>
    <font>
      <i/>
      <sz val="11"/>
      <color theme="1" tint="0.34998626667073579"/>
      <name val="Arial"/>
      <family val="2"/>
      <scheme val="minor"/>
    </font>
    <font>
      <b/>
      <sz val="16"/>
      <color theme="3" tint="0.89996032593768116"/>
      <name val="Arial"/>
      <family val="2"/>
      <scheme val="minor"/>
    </font>
    <font>
      <b/>
      <sz val="12"/>
      <color theme="3" tint="0.89996032593768116"/>
      <name val="Arial"/>
      <family val="2"/>
      <scheme val="minor"/>
    </font>
    <font>
      <b/>
      <sz val="12"/>
      <color theme="3" tint="0.89992980742820516"/>
      <name val="Arial"/>
      <family val="2"/>
      <scheme val="minor"/>
    </font>
    <font>
      <b/>
      <sz val="11"/>
      <color theme="3" tint="0.89996032593768116"/>
      <name val="Arial"/>
      <family val="2"/>
      <scheme val="minor"/>
    </font>
    <font>
      <sz val="11"/>
      <color theme="1" tint="0.249977111117893"/>
      <name val="Arial"/>
      <family val="2"/>
      <scheme val="minor"/>
    </font>
    <font>
      <sz val="11"/>
      <color theme="1" tint="0.34998626667073579"/>
      <name val="Arial"/>
      <family val="2"/>
      <scheme val="minor"/>
    </font>
    <font>
      <sz val="11"/>
      <color theme="4" tint="-0.249977111117893"/>
      <name val="Arial"/>
      <family val="2"/>
    </font>
    <font>
      <sz val="8"/>
      <name val="Arial"/>
      <family val="2"/>
      <scheme val="minor"/>
    </font>
    <font>
      <b/>
      <sz val="36"/>
      <color rgb="FF0B0BD0"/>
      <name val="Arial"/>
      <family val="2"/>
      <scheme val="minor"/>
    </font>
    <font>
      <sz val="16"/>
      <color theme="3" tint="0.89996032593768116"/>
      <name val="Arial"/>
      <family val="2"/>
      <scheme val="minor"/>
    </font>
    <font>
      <sz val="16"/>
      <color theme="4" tint="-0.249977111117893"/>
      <name val="Arial"/>
      <family val="2"/>
      <scheme val="minor"/>
    </font>
    <font>
      <sz val="11"/>
      <color theme="4" tint="-0.249977111117893"/>
      <name val="Arial"/>
      <family val="2"/>
      <scheme val="minor"/>
    </font>
    <font>
      <b/>
      <sz val="18"/>
      <color theme="4" tint="-0.249977111117893"/>
      <name val="Arial"/>
      <family val="2"/>
      <scheme val="minor"/>
    </font>
    <font>
      <b/>
      <sz val="16"/>
      <color theme="4" tint="-0.249977111117893"/>
      <name val="Arial"/>
      <family val="2"/>
      <scheme val="minor"/>
    </font>
    <font>
      <b/>
      <sz val="11"/>
      <color theme="4" tint="-0.249977111117893"/>
      <name val="Arial"/>
      <family val="2"/>
      <scheme val="minor"/>
    </font>
    <font>
      <b/>
      <sz val="8"/>
      <color theme="3" tint="0.89996032593768116"/>
      <name val="Arial"/>
      <family val="2"/>
      <scheme val="minor"/>
    </font>
    <font>
      <b/>
      <sz val="36"/>
      <color theme="4" tint="-0.249977111117893"/>
      <name val="Arial"/>
      <family val="2"/>
      <scheme val="minor"/>
    </font>
    <font>
      <sz val="11"/>
      <color theme="3" tint="0.249977111117893"/>
      <name val="Arial"/>
      <family val="2"/>
      <scheme val="minor"/>
    </font>
    <font>
      <b/>
      <sz val="14"/>
      <color theme="4" tint="-0.249977111117893"/>
      <name val="Arial"/>
      <family val="2"/>
      <scheme val="minor"/>
    </font>
    <font>
      <sz val="10"/>
      <color theme="1" tint="0.249977111117893"/>
      <name val="Arial"/>
      <family val="2"/>
      <scheme val="minor"/>
    </font>
    <font>
      <b/>
      <sz val="12"/>
      <name val="Arial"/>
      <family val="2"/>
      <scheme val="minor"/>
    </font>
    <font>
      <b/>
      <sz val="24"/>
      <color theme="4" tint="-0.249977111117893"/>
      <name val="Arial"/>
      <family val="2"/>
      <scheme val="minor"/>
    </font>
    <font>
      <sz val="10"/>
      <color theme="4" tint="-0.249977111117893"/>
      <name val="Arial"/>
      <family val="2"/>
      <scheme val="minor"/>
    </font>
    <font>
      <sz val="16"/>
      <name val="Arial"/>
      <family val="2"/>
      <scheme val="minor"/>
    </font>
    <font>
      <b/>
      <sz val="36"/>
      <color indexed="12"/>
      <name val="Arial"/>
      <family val="2"/>
      <scheme val="minor"/>
    </font>
    <font>
      <b/>
      <sz val="36"/>
      <color indexed="12" tint="-0.249977111117893"/>
      <name val="Arial"/>
      <family val="2"/>
      <scheme val="minor"/>
    </font>
    <font>
      <b/>
      <sz val="14"/>
      <color theme="1" tint="0.249977111117893"/>
      <name val="Arial"/>
      <family val="2"/>
      <scheme val="minor"/>
    </font>
    <font>
      <b/>
      <sz val="16"/>
      <color theme="1" tint="0.249977111117893"/>
      <name val="Arial"/>
      <family val="2"/>
      <scheme val="minor"/>
    </font>
    <font>
      <b/>
      <sz val="12"/>
      <color theme="1" tint="0.249977111117893"/>
      <name val="Arial"/>
      <family val="2"/>
      <scheme val="minor"/>
    </font>
    <font>
      <b/>
      <sz val="11"/>
      <color theme="1" tint="0.249977111117893"/>
      <name val="Arial"/>
      <family val="2"/>
      <scheme val="minor"/>
    </font>
    <font>
      <b/>
      <sz val="11"/>
      <name val="Arial"/>
      <family val="2"/>
      <scheme val="minor"/>
    </font>
    <font>
      <b/>
      <sz val="16"/>
      <name val="Arial"/>
      <family val="2"/>
      <scheme val="minor"/>
    </font>
    <font>
      <sz val="14"/>
      <name val="Arial"/>
      <family val="2"/>
      <scheme val="minor"/>
    </font>
  </fonts>
  <fills count="9">
    <fill>
      <patternFill patternType="none"/>
    </fill>
    <fill>
      <patternFill patternType="gray125"/>
    </fill>
    <fill>
      <patternFill patternType="solid">
        <fgColor theme="3" tint="0.24994659260841701"/>
        <bgColor indexed="64"/>
      </patternFill>
    </fill>
    <fill>
      <patternFill patternType="solid">
        <fgColor theme="2"/>
        <bgColor indexed="64"/>
      </patternFill>
    </fill>
    <fill>
      <patternFill patternType="solid">
        <fgColor theme="4" tint="0.79998168889431442"/>
        <bgColor indexed="64"/>
      </patternFill>
    </fill>
    <fill>
      <patternFill patternType="solid">
        <fgColor rgb="FFFFFFCC"/>
      </patternFill>
    </fill>
    <fill>
      <patternFill patternType="solid">
        <fgColor theme="6"/>
        <bgColor indexed="64"/>
      </patternFill>
    </fill>
    <fill>
      <patternFill patternType="solid">
        <fgColor theme="6" tint="0.79998168889431442"/>
        <bgColor indexed="64"/>
      </patternFill>
    </fill>
    <fill>
      <patternFill patternType="solid">
        <fgColor theme="6"/>
        <bgColor rgb="FF000000"/>
      </patternFill>
    </fill>
  </fills>
  <borders count="10">
    <border>
      <left/>
      <right/>
      <top/>
      <bottom/>
      <diagonal/>
    </border>
    <border>
      <left/>
      <right/>
      <top/>
      <bottom style="thin">
        <color theme="3" tint="0.24994659260841701"/>
      </bottom>
      <diagonal/>
    </border>
    <border>
      <left/>
      <right/>
      <top/>
      <bottom style="medium">
        <color theme="3" tint="0.2499465926084170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dashed">
        <color theme="3" tint="0.24994659260841701"/>
      </bottom>
      <diagonal/>
    </border>
    <border>
      <left/>
      <right/>
      <top style="thin">
        <color theme="4" tint="-0.499984740745262"/>
      </top>
      <bottom style="double">
        <color theme="4" tint="-0.499984740745262"/>
      </bottom>
      <diagonal/>
    </border>
    <border>
      <left style="thin">
        <color auto="1"/>
      </left>
      <right style="thin">
        <color auto="1"/>
      </right>
      <top/>
      <bottom/>
      <diagonal/>
    </border>
    <border>
      <left/>
      <right/>
      <top style="thick">
        <color theme="6"/>
      </top>
      <bottom/>
      <diagonal/>
    </border>
    <border>
      <left/>
      <right/>
      <top/>
      <bottom style="thick">
        <color theme="6"/>
      </bottom>
      <diagonal/>
    </border>
    <border>
      <left/>
      <right/>
      <top style="thick">
        <color theme="6"/>
      </top>
      <bottom style="thick">
        <color theme="6"/>
      </bottom>
      <diagonal/>
    </border>
  </borders>
  <cellStyleXfs count="17">
    <xf numFmtId="0" fontId="0" fillId="3" borderId="0">
      <alignment vertical="center" wrapText="1"/>
    </xf>
    <xf numFmtId="0" fontId="9" fillId="2" borderId="0" applyNumberFormat="0" applyProtection="0">
      <alignment vertical="center"/>
    </xf>
    <xf numFmtId="0" fontId="1" fillId="2" borderId="0" applyNumberFormat="0" applyFill="0" applyProtection="0">
      <alignment horizontal="left" vertical="center"/>
    </xf>
    <xf numFmtId="0" fontId="2" fillId="0" borderId="1" applyNumberFormat="0" applyFill="0" applyProtection="0"/>
    <xf numFmtId="0" fontId="3" fillId="0" borderId="4" applyNumberFormat="0" applyFill="0" applyProtection="0">
      <alignment vertical="center"/>
    </xf>
    <xf numFmtId="0" fontId="4" fillId="4" borderId="2" applyNumberFormat="0" applyProtection="0">
      <alignment horizontal="left"/>
    </xf>
    <xf numFmtId="0" fontId="5" fillId="3" borderId="0" applyNumberFormat="0" applyBorder="0" applyAlignment="0" applyProtection="0"/>
    <xf numFmtId="43" fontId="7" fillId="0" borderId="0" applyFill="0" applyBorder="0" applyAlignment="0" applyProtection="0"/>
    <xf numFmtId="165" fontId="7" fillId="0" borderId="0" applyFill="0" applyBorder="0" applyAlignment="0" applyProtection="0"/>
    <xf numFmtId="166" fontId="7" fillId="0" borderId="0" applyFill="0" applyBorder="0" applyAlignment="0" applyProtection="0"/>
    <xf numFmtId="164" fontId="7" fillId="0" borderId="0" applyFill="0" applyBorder="0" applyAlignment="0" applyProtection="0"/>
    <xf numFmtId="9" fontId="7" fillId="0" borderId="0" applyFill="0" applyBorder="0" applyAlignment="0" applyProtection="0"/>
    <xf numFmtId="0" fontId="7" fillId="5" borderId="3" applyNumberFormat="0" applyAlignment="0" applyProtection="0"/>
    <xf numFmtId="0" fontId="8" fillId="0" borderId="0" applyNumberFormat="0" applyFill="0" applyBorder="0" applyAlignment="0" applyProtection="0"/>
    <xf numFmtId="0" fontId="6" fillId="0" borderId="5" applyNumberFormat="0" applyFill="0" applyAlignment="0" applyProtection="0"/>
    <xf numFmtId="0" fontId="10" fillId="2" borderId="6" applyNumberFormat="0" applyProtection="0">
      <alignment horizontal="center" vertical="center" wrapText="1"/>
    </xf>
    <xf numFmtId="0" fontId="11" fillId="2" borderId="6" applyNumberFormat="0" applyProtection="0">
      <alignment horizontal="center" vertical="center" wrapText="1"/>
    </xf>
  </cellStyleXfs>
  <cellXfs count="104">
    <xf numFmtId="0" fontId="0" fillId="3" borderId="0" xfId="0">
      <alignment vertical="center" wrapText="1"/>
    </xf>
    <xf numFmtId="0" fontId="12" fillId="6" borderId="0" xfId="1" applyFont="1" applyFill="1">
      <alignment vertical="center"/>
    </xf>
    <xf numFmtId="0" fontId="14" fillId="0" borderId="0" xfId="0" applyFont="1" applyFill="1">
      <alignment vertical="center" wrapText="1"/>
    </xf>
    <xf numFmtId="0" fontId="7" fillId="0" borderId="0" xfId="0" applyFont="1" applyFill="1">
      <alignment vertical="center" wrapText="1"/>
    </xf>
    <xf numFmtId="0" fontId="13" fillId="0" borderId="0" xfId="0" applyFont="1" applyFill="1">
      <alignment vertical="center" wrapText="1"/>
    </xf>
    <xf numFmtId="0" fontId="14" fillId="7" borderId="0" xfId="0" applyFont="1" applyFill="1">
      <alignment vertical="center" wrapText="1"/>
    </xf>
    <xf numFmtId="0" fontId="13" fillId="7" borderId="0" xfId="0" applyFont="1" applyFill="1">
      <alignment vertical="center" wrapText="1"/>
    </xf>
    <xf numFmtId="0" fontId="7" fillId="7" borderId="0" xfId="0" applyFont="1" applyFill="1">
      <alignment vertical="center" wrapText="1"/>
    </xf>
    <xf numFmtId="0" fontId="12" fillId="7" borderId="0" xfId="1" applyFont="1" applyFill="1">
      <alignment vertical="center"/>
    </xf>
    <xf numFmtId="0" fontId="14" fillId="7" borderId="8" xfId="0" applyFont="1" applyFill="1" applyBorder="1">
      <alignment vertical="center" wrapText="1"/>
    </xf>
    <xf numFmtId="0" fontId="15" fillId="7" borderId="0" xfId="0" applyFont="1" applyFill="1">
      <alignment vertical="center" wrapText="1"/>
    </xf>
    <xf numFmtId="0" fontId="9" fillId="6" borderId="0" xfId="1" applyFill="1">
      <alignment vertical="center"/>
    </xf>
    <xf numFmtId="0" fontId="18" fillId="6" borderId="0" xfId="1" applyFont="1" applyFill="1">
      <alignment vertical="center"/>
    </xf>
    <xf numFmtId="0" fontId="9" fillId="7" borderId="0" xfId="1" applyFill="1">
      <alignment vertical="center"/>
    </xf>
    <xf numFmtId="0" fontId="19" fillId="7" borderId="0" xfId="0" applyFont="1" applyFill="1" applyAlignment="1">
      <alignment horizontal="left" vertical="center"/>
    </xf>
    <xf numFmtId="0" fontId="20" fillId="7" borderId="0" xfId="0" applyFont="1" applyFill="1">
      <alignment vertical="center" wrapText="1"/>
    </xf>
    <xf numFmtId="167" fontId="21" fillId="7" borderId="0" xfId="2" applyNumberFormat="1" applyFont="1" applyFill="1" applyAlignment="1">
      <alignment horizontal="right" vertical="center"/>
    </xf>
    <xf numFmtId="167" fontId="21" fillId="7" borderId="0" xfId="2" applyNumberFormat="1" applyFont="1" applyFill="1">
      <alignment horizontal="left" vertical="center"/>
    </xf>
    <xf numFmtId="0" fontId="13" fillId="7" borderId="0" xfId="0" applyFont="1" applyFill="1" applyAlignment="1">
      <alignment horizontal="left" vertical="center" wrapText="1"/>
    </xf>
    <xf numFmtId="0" fontId="18" fillId="7" borderId="0" xfId="1" applyFont="1" applyFill="1">
      <alignment vertical="center"/>
    </xf>
    <xf numFmtId="167" fontId="21" fillId="7" borderId="8" xfId="2" applyNumberFormat="1" applyFont="1" applyFill="1" applyBorder="1" applyAlignment="1">
      <alignment horizontal="right" vertical="center"/>
    </xf>
    <xf numFmtId="0" fontId="17" fillId="6" borderId="0" xfId="0" applyFont="1" applyFill="1" applyAlignment="1">
      <alignment horizontal="left" vertical="center" indent="1"/>
    </xf>
    <xf numFmtId="0" fontId="20" fillId="7" borderId="8" xfId="0" applyFont="1" applyFill="1" applyBorder="1">
      <alignment vertical="center" wrapText="1"/>
    </xf>
    <xf numFmtId="0" fontId="14" fillId="7" borderId="0" xfId="0" applyFont="1" applyFill="1" applyAlignment="1">
      <alignment horizontal="left" vertical="center" wrapText="1"/>
    </xf>
    <xf numFmtId="0" fontId="19" fillId="6" borderId="0" xfId="1" applyFont="1" applyFill="1">
      <alignment vertical="center"/>
    </xf>
    <xf numFmtId="0" fontId="19" fillId="7" borderId="0" xfId="1" applyFont="1" applyFill="1">
      <alignment vertical="center"/>
    </xf>
    <xf numFmtId="0" fontId="20" fillId="7" borderId="0" xfId="0" applyFont="1" applyFill="1" applyAlignment="1">
      <alignment horizontal="left" vertical="center"/>
    </xf>
    <xf numFmtId="0" fontId="20" fillId="7" borderId="0" xfId="0" applyFont="1" applyFill="1" applyAlignment="1">
      <alignment vertical="center"/>
    </xf>
    <xf numFmtId="0" fontId="22" fillId="7" borderId="9" xfId="3" applyFont="1" applyFill="1" applyBorder="1" applyAlignment="1">
      <alignment horizontal="left" vertical="center"/>
    </xf>
    <xf numFmtId="0" fontId="22" fillId="7" borderId="0" xfId="0" applyFont="1" applyFill="1" applyAlignment="1">
      <alignment horizontal="left" vertical="center" wrapText="1"/>
    </xf>
    <xf numFmtId="0" fontId="23" fillId="7" borderId="0" xfId="4" applyNumberFormat="1" applyFont="1" applyFill="1" applyBorder="1" applyAlignment="1">
      <alignment horizontal="left" vertical="center"/>
    </xf>
    <xf numFmtId="0" fontId="23" fillId="7" borderId="0" xfId="4" applyFont="1" applyFill="1" applyBorder="1" applyAlignment="1">
      <alignment horizontal="left" vertical="center"/>
    </xf>
    <xf numFmtId="0" fontId="20" fillId="7" borderId="0" xfId="0" applyFont="1" applyFill="1" applyAlignment="1">
      <alignment horizontal="center" vertical="center" wrapText="1"/>
    </xf>
    <xf numFmtId="0" fontId="23" fillId="7" borderId="9" xfId="4" applyNumberFormat="1" applyFont="1" applyFill="1" applyBorder="1" applyAlignment="1">
      <alignment horizontal="left" vertical="center"/>
    </xf>
    <xf numFmtId="0" fontId="23" fillId="7" borderId="9" xfId="4" applyFont="1" applyFill="1" applyBorder="1">
      <alignment vertical="center"/>
    </xf>
    <xf numFmtId="0" fontId="24" fillId="6" borderId="0" xfId="1" applyFont="1" applyFill="1">
      <alignment vertical="center"/>
    </xf>
    <xf numFmtId="0" fontId="25" fillId="6" borderId="0" xfId="6" applyFont="1" applyFill="1" applyBorder="1" applyAlignment="1">
      <alignment horizontal="left" vertical="center"/>
    </xf>
    <xf numFmtId="0" fontId="24" fillId="7" borderId="0" xfId="1" applyFont="1" applyFill="1">
      <alignment vertical="center"/>
    </xf>
    <xf numFmtId="0" fontId="26" fillId="7" borderId="0" xfId="0" applyFont="1" applyFill="1">
      <alignment vertical="center" wrapText="1"/>
    </xf>
    <xf numFmtId="0" fontId="7" fillId="7" borderId="8" xfId="0" applyFont="1" applyFill="1" applyBorder="1">
      <alignment vertical="center" wrapText="1"/>
    </xf>
    <xf numFmtId="0" fontId="27" fillId="7" borderId="0" xfId="0" applyFont="1" applyFill="1">
      <alignment vertical="center" wrapText="1"/>
    </xf>
    <xf numFmtId="0" fontId="27" fillId="7" borderId="9" xfId="0" applyFont="1" applyFill="1" applyBorder="1">
      <alignment vertical="center" wrapText="1"/>
    </xf>
    <xf numFmtId="0" fontId="28" fillId="7" borderId="0" xfId="0" applyFont="1" applyFill="1">
      <alignment vertical="center" wrapText="1"/>
    </xf>
    <xf numFmtId="0" fontId="28" fillId="7" borderId="0" xfId="0" applyFont="1" applyFill="1" applyAlignment="1">
      <alignment wrapText="1"/>
    </xf>
    <xf numFmtId="0" fontId="13" fillId="7" borderId="0" xfId="0" applyFont="1" applyFill="1" applyAlignment="1">
      <alignment horizontal="center"/>
    </xf>
    <xf numFmtId="0" fontId="13" fillId="7" borderId="8" xfId="0" applyFont="1" applyFill="1" applyBorder="1" applyAlignment="1">
      <alignment horizontal="left" vertical="center" wrapText="1"/>
    </xf>
    <xf numFmtId="0" fontId="22" fillId="7" borderId="9" xfId="0" applyFont="1" applyFill="1" applyBorder="1" applyAlignment="1">
      <alignment horizontal="left" vertical="center"/>
    </xf>
    <xf numFmtId="168" fontId="22" fillId="7" borderId="7" xfId="5" applyNumberFormat="1" applyFont="1" applyFill="1" applyBorder="1" applyAlignment="1">
      <alignment horizontal="left" vertical="center"/>
    </xf>
    <xf numFmtId="168" fontId="29" fillId="7" borderId="7" xfId="5" applyNumberFormat="1" applyFont="1" applyFill="1" applyBorder="1" applyAlignment="1">
      <alignment horizontal="left" vertical="center"/>
    </xf>
    <xf numFmtId="167" fontId="30" fillId="7" borderId="0" xfId="2" applyNumberFormat="1" applyFont="1" applyFill="1">
      <alignment horizontal="left" vertical="center"/>
    </xf>
    <xf numFmtId="0" fontId="31" fillId="7" borderId="0" xfId="0" applyFont="1" applyFill="1">
      <alignment vertical="center" wrapText="1"/>
    </xf>
    <xf numFmtId="0" fontId="32" fillId="7" borderId="0" xfId="0" applyFont="1" applyFill="1">
      <alignment vertical="center" wrapText="1"/>
    </xf>
    <xf numFmtId="0" fontId="22" fillId="7" borderId="9" xfId="0" applyFont="1" applyFill="1" applyBorder="1" applyAlignment="1">
      <alignment horizontal="left" vertical="center" indent="1"/>
    </xf>
    <xf numFmtId="0" fontId="32" fillId="0" borderId="0" xfId="0" applyFont="1" applyFill="1">
      <alignment vertical="center" wrapText="1"/>
    </xf>
    <xf numFmtId="0" fontId="22" fillId="7" borderId="0" xfId="0" applyFont="1" applyFill="1" applyAlignment="1">
      <alignment horizontal="left" vertical="center"/>
    </xf>
    <xf numFmtId="0" fontId="22" fillId="7" borderId="0" xfId="0" applyFont="1" applyFill="1" applyAlignment="1">
      <alignment horizontal="left" vertical="center" indent="1"/>
    </xf>
    <xf numFmtId="0" fontId="13" fillId="7" borderId="0" xfId="0" applyFont="1" applyFill="1" applyAlignment="1">
      <alignment horizontal="left" vertical="top" wrapText="1"/>
    </xf>
    <xf numFmtId="0" fontId="13" fillId="7" borderId="0" xfId="0" applyFont="1" applyFill="1" applyAlignment="1">
      <alignment horizontal="left" vertical="top" wrapText="1" indent="1"/>
    </xf>
    <xf numFmtId="0" fontId="33" fillId="6" borderId="0" xfId="0" applyFont="1" applyFill="1" applyAlignment="1">
      <alignment horizontal="left" vertical="center"/>
    </xf>
    <xf numFmtId="0" fontId="35" fillId="7" borderId="0" xfId="0" applyFont="1" applyFill="1">
      <alignment vertical="center" wrapText="1"/>
    </xf>
    <xf numFmtId="0" fontId="36" fillId="7" borderId="0" xfId="0" applyFont="1" applyFill="1">
      <alignment vertical="center" wrapText="1"/>
    </xf>
    <xf numFmtId="0" fontId="37" fillId="7" borderId="0" xfId="0" applyFont="1" applyFill="1">
      <alignment vertical="center" wrapText="1"/>
    </xf>
    <xf numFmtId="0" fontId="38" fillId="7" borderId="0" xfId="0" applyFont="1" applyFill="1" applyAlignment="1">
      <alignment vertical="top" wrapText="1"/>
    </xf>
    <xf numFmtId="0" fontId="22" fillId="7" borderId="0" xfId="0" applyFont="1" applyFill="1" applyAlignment="1">
      <alignment horizontal="left" vertical="center" wrapText="1" indent="1"/>
    </xf>
    <xf numFmtId="0" fontId="23" fillId="7" borderId="0" xfId="0" applyFont="1" applyFill="1">
      <alignment vertical="center" wrapText="1"/>
    </xf>
    <xf numFmtId="0" fontId="39" fillId="7" borderId="7" xfId="0" applyFont="1" applyFill="1" applyBorder="1" applyAlignment="1">
      <alignment horizontal="left" vertical="center" wrapText="1"/>
    </xf>
    <xf numFmtId="0" fontId="23" fillId="7" borderId="9" xfId="0" applyFont="1" applyFill="1" applyBorder="1" applyAlignment="1">
      <alignment horizontal="left" vertical="center" wrapText="1"/>
    </xf>
    <xf numFmtId="0" fontId="23" fillId="7" borderId="7" xfId="0" applyFont="1" applyFill="1" applyBorder="1" applyAlignment="1">
      <alignment horizontal="left" vertical="center" wrapText="1"/>
    </xf>
    <xf numFmtId="0" fontId="23" fillId="7" borderId="0" xfId="0" applyFont="1" applyFill="1" applyAlignment="1">
      <alignment horizontal="left" vertical="center" wrapText="1"/>
    </xf>
    <xf numFmtId="0" fontId="40" fillId="7" borderId="0" xfId="0" applyFont="1" applyFill="1">
      <alignment vertical="center" wrapText="1"/>
    </xf>
    <xf numFmtId="0" fontId="40" fillId="7" borderId="9" xfId="0" applyFont="1" applyFill="1" applyBorder="1">
      <alignment vertical="center" wrapText="1"/>
    </xf>
    <xf numFmtId="0" fontId="40" fillId="0" borderId="0" xfId="0" applyFont="1" applyFill="1">
      <alignment vertical="center" wrapText="1"/>
    </xf>
    <xf numFmtId="0" fontId="22" fillId="7" borderId="8" xfId="0" applyFont="1" applyFill="1" applyBorder="1" applyAlignment="1">
      <alignment horizontal="left" vertical="center"/>
    </xf>
    <xf numFmtId="0" fontId="0" fillId="3" borderId="0" xfId="0" applyAlignment="1">
      <alignment horizontal="left" vertical="center"/>
    </xf>
    <xf numFmtId="9" fontId="0" fillId="3" borderId="0" xfId="0" applyNumberFormat="1" applyAlignment="1">
      <alignment vertical="center"/>
    </xf>
    <xf numFmtId="7" fontId="0" fillId="3" borderId="0" xfId="0" applyNumberFormat="1" applyAlignment="1">
      <alignment horizontal="right" vertical="center"/>
    </xf>
    <xf numFmtId="0" fontId="41" fillId="3" borderId="0" xfId="0" applyFont="1" applyAlignment="1">
      <alignment horizontal="left" vertical="center"/>
    </xf>
    <xf numFmtId="0" fontId="41" fillId="3" borderId="0" xfId="0" applyFont="1" applyAlignment="1">
      <alignment horizontal="right" vertical="center"/>
    </xf>
    <xf numFmtId="0" fontId="0" fillId="3" borderId="0" xfId="0" applyAlignment="1">
      <alignment horizontal="left" vertical="center" wrapText="1"/>
    </xf>
    <xf numFmtId="169" fontId="0" fillId="3" borderId="0" xfId="0" applyNumberFormat="1" applyAlignment="1">
      <alignment vertical="center"/>
    </xf>
    <xf numFmtId="7" fontId="0" fillId="3" borderId="0" xfId="0" applyNumberFormat="1" applyAlignment="1">
      <alignment horizontal="left" vertical="center" wrapText="1"/>
    </xf>
    <xf numFmtId="10" fontId="0" fillId="3" borderId="0" xfId="0" applyNumberFormat="1" applyAlignment="1">
      <alignment horizontal="left" vertical="center" wrapText="1"/>
    </xf>
    <xf numFmtId="167" fontId="0" fillId="3" borderId="0" xfId="0" applyNumberFormat="1" applyAlignment="1">
      <alignment horizontal="left" vertical="center" wrapText="1"/>
    </xf>
    <xf numFmtId="7" fontId="0" fillId="3" borderId="0" xfId="0" applyNumberFormat="1" applyAlignment="1">
      <alignment horizontal="left" vertical="center"/>
    </xf>
    <xf numFmtId="0" fontId="0" fillId="3" borderId="0" xfId="0" applyAlignment="1">
      <alignment horizontal="right" vertical="center"/>
    </xf>
    <xf numFmtId="0" fontId="25" fillId="6" borderId="0" xfId="6" applyFont="1" applyFill="1" applyBorder="1" applyAlignment="1">
      <alignment horizontal="left" vertical="center"/>
    </xf>
    <xf numFmtId="0" fontId="13" fillId="7" borderId="8" xfId="0" applyFont="1" applyFill="1" applyBorder="1" applyAlignment="1">
      <alignment horizontal="left" vertical="center" wrapText="1"/>
    </xf>
    <xf numFmtId="167" fontId="21" fillId="7" borderId="0" xfId="2" applyNumberFormat="1" applyFont="1" applyFill="1">
      <alignment horizontal="left" vertical="center"/>
    </xf>
    <xf numFmtId="0" fontId="13" fillId="7" borderId="0" xfId="0" applyFont="1" applyFill="1" applyAlignment="1">
      <alignment horizontal="left" vertical="center" wrapText="1" indent="4"/>
    </xf>
    <xf numFmtId="0" fontId="34" fillId="6" borderId="0" xfId="6" applyFont="1" applyFill="1" applyBorder="1" applyAlignment="1">
      <alignment horizontal="left" vertical="center"/>
    </xf>
    <xf numFmtId="0" fontId="33" fillId="8" borderId="0" xfId="0" applyFont="1" applyFill="1" applyAlignment="1">
      <alignment horizontal="left" vertical="center"/>
    </xf>
    <xf numFmtId="0" fontId="17" fillId="8" borderId="0" xfId="0" applyFont="1" applyFill="1" applyAlignment="1">
      <alignment horizontal="left" vertical="center"/>
    </xf>
    <xf numFmtId="0" fontId="13" fillId="7" borderId="0" xfId="0" applyFont="1" applyFill="1" applyAlignment="1">
      <alignment horizontal="left" vertical="center" wrapText="1" indent="5"/>
    </xf>
    <xf numFmtId="0" fontId="22" fillId="7" borderId="9" xfId="3" applyFont="1" applyFill="1" applyBorder="1" applyAlignment="1">
      <alignment horizontal="left" vertical="center"/>
    </xf>
    <xf numFmtId="167" fontId="23" fillId="7" borderId="9" xfId="4" applyNumberFormat="1" applyFont="1" applyFill="1" applyBorder="1" applyAlignment="1">
      <alignment horizontal="right" vertical="center"/>
    </xf>
    <xf numFmtId="167" fontId="23" fillId="7" borderId="0" xfId="4" applyNumberFormat="1" applyFont="1" applyFill="1" applyBorder="1" applyAlignment="1">
      <alignment horizontal="right" vertical="center"/>
    </xf>
    <xf numFmtId="7" fontId="23" fillId="7" borderId="9" xfId="4" applyNumberFormat="1" applyFont="1" applyFill="1" applyBorder="1" applyAlignment="1">
      <alignment horizontal="right" vertical="center"/>
    </xf>
    <xf numFmtId="7" fontId="23" fillId="7" borderId="0" xfId="4" applyNumberFormat="1" applyFont="1" applyFill="1" applyBorder="1" applyAlignment="1">
      <alignment horizontal="right" vertical="center"/>
    </xf>
    <xf numFmtId="0" fontId="14" fillId="7" borderId="0" xfId="0" applyFont="1" applyFill="1" applyAlignment="1">
      <alignment horizontal="left" vertical="center" wrapText="1"/>
    </xf>
    <xf numFmtId="0" fontId="13" fillId="7" borderId="0" xfId="0" applyFont="1" applyFill="1">
      <alignment vertical="center" wrapText="1"/>
    </xf>
    <xf numFmtId="0" fontId="13" fillId="7" borderId="0" xfId="0" applyFont="1" applyFill="1" applyAlignment="1">
      <alignment horizontal="left" vertical="center" wrapText="1"/>
    </xf>
    <xf numFmtId="0" fontId="15" fillId="7" borderId="0" xfId="0" applyFont="1" applyFill="1" applyAlignment="1">
      <alignment horizontal="left" vertical="center" wrapText="1"/>
    </xf>
    <xf numFmtId="169" fontId="15" fillId="7" borderId="0" xfId="0" applyNumberFormat="1" applyFont="1" applyFill="1">
      <alignment vertical="center" wrapText="1"/>
    </xf>
    <xf numFmtId="5" fontId="15" fillId="7" borderId="0" xfId="0" applyNumberFormat="1" applyFont="1" applyFill="1">
      <alignment vertical="center" wrapText="1"/>
    </xf>
  </cellXfs>
  <cellStyles count="17">
    <cellStyle name="Comma" xfId="7" builtinId="3" customBuiltin="1"/>
    <cellStyle name="Comma [0]" xfId="8" builtinId="6" customBuiltin="1"/>
    <cellStyle name="Currency" xfId="9" builtinId="4" customBuiltin="1"/>
    <cellStyle name="Currency [0]" xfId="10" builtinId="7" customBuiltin="1"/>
    <cellStyle name="Explanatory Text" xfId="13" builtinId="53" customBuiltin="1"/>
    <cellStyle name="Followed Hyperlink" xfId="16" builtinId="9" customBuiltin="1"/>
    <cellStyle name="Heading 1" xfId="1" builtinId="16" customBuiltin="1"/>
    <cellStyle name="Heading 2" xfId="2" builtinId="17" customBuiltin="1"/>
    <cellStyle name="Heading 3" xfId="3" builtinId="18" customBuiltin="1"/>
    <cellStyle name="Heading 4" xfId="4" builtinId="19" customBuiltin="1"/>
    <cellStyle name="Heading 5" xfId="5" xr:uid="{00000000-0005-0000-0000-00000A000000}"/>
    <cellStyle name="Hyperlink" xfId="15" builtinId="8" customBuiltin="1"/>
    <cellStyle name="Normal" xfId="0" builtinId="0" customBuiltin="1"/>
    <cellStyle name="Note" xfId="12" builtinId="10" customBuiltin="1"/>
    <cellStyle name="Percent" xfId="11" builtinId="5" customBuiltin="1"/>
    <cellStyle name="Title" xfId="6" builtinId="15" customBuiltin="1"/>
    <cellStyle name="Total" xfId="14" builtinId="25" customBuiltin="1"/>
  </cellStyles>
  <dxfs count="329">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strike val="0"/>
        <outline val="0"/>
        <shadow val="0"/>
        <u val="none"/>
        <vertAlign val="baseline"/>
        <sz val="14"/>
        <color auto="1"/>
        <name val="Arial"/>
        <family val="2"/>
        <scheme val="minor"/>
      </font>
    </dxf>
    <dxf>
      <font>
        <strike val="0"/>
        <outline val="0"/>
        <shadow val="0"/>
        <u val="none"/>
        <vertAlign val="baseline"/>
        <sz val="14"/>
        <color auto="1"/>
        <name val="Arial"/>
        <family val="2"/>
        <scheme val="minor"/>
      </font>
    </dxf>
    <dxf>
      <font>
        <strike val="0"/>
        <outline val="0"/>
        <shadow val="0"/>
        <u val="none"/>
        <vertAlign val="baseline"/>
        <sz val="14"/>
        <color auto="1"/>
        <name val="Arial"/>
        <family val="2"/>
        <scheme val="minor"/>
      </font>
    </dxf>
    <dxf>
      <font>
        <b val="0"/>
        <i val="0"/>
        <strike val="0"/>
        <condense val="0"/>
        <extend val="0"/>
        <outline val="0"/>
        <shadow val="0"/>
        <u val="none"/>
        <vertAlign val="baseline"/>
        <sz val="11"/>
        <color auto="1"/>
        <name val="Arial"/>
        <family val="2"/>
        <scheme val="minor"/>
      </font>
      <numFmt numFmtId="11"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family val="2"/>
        <scheme val="minor"/>
      </font>
      <numFmt numFmtId="11" formatCode="&quot;$&quot;#,##0.00_);\(&quot;$&quot;#,##0.0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family val="2"/>
        <scheme val="minor"/>
      </font>
      <fill>
        <patternFill patternType="solid">
          <fgColor indexed="64"/>
          <bgColor theme="2"/>
        </patternFill>
      </fill>
      <alignment horizontal="left" vertical="center" textRotation="0" wrapText="0" indent="0" justifyLastLine="0" shrinkToFit="0" readingOrder="0"/>
      <border diagonalUp="0" diagonalDown="0" outline="0">
        <left/>
        <right/>
        <top/>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color theme="4" tint="-0.249977111117893"/>
      </font>
    </dxf>
    <dxf>
      <font>
        <color theme="4" tint="-0.249977111117893"/>
      </font>
    </dxf>
    <dxf>
      <font>
        <color theme="4" tint="-0.249977111117893"/>
      </font>
    </dxf>
    <dxf>
      <font>
        <color theme="4" tint="-0.249977111117893"/>
      </font>
    </dxf>
    <dxf>
      <font>
        <color theme="4" tint="-0.249977111117893"/>
      </font>
    </dxf>
    <dxf>
      <font>
        <color theme="4" tint="-0.249977111117893"/>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1" formatCode="&quot;$&quot;#,##0.00_);\(&quot;$&quot;#,##0.00\)"/>
      <alignment horizontal="left" vertical="center" textRotation="0" wrapText="1" indent="0" justifyLastLine="0" shrinkToFit="0" readingOrder="0"/>
    </dxf>
    <dxf>
      <numFmt numFmtId="167" formatCode="&quot;$&quot;#,##0.00"/>
      <alignment horizontal="left" vertical="center" textRotation="0" wrapText="1" indent="0" justifyLastLine="0" shrinkToFit="0" readingOrder="0"/>
    </dxf>
    <dxf>
      <alignment horizontal="left" vertical="center" textRotation="0" wrapText="0" indent="0" justifyLastLine="0" shrinkToFit="0" readingOrder="0"/>
    </dxf>
    <dxf>
      <font>
        <strike val="0"/>
        <outline val="0"/>
        <shadow val="0"/>
        <u val="none"/>
        <vertAlign val="baseline"/>
        <sz val="14"/>
        <color auto="1"/>
        <name val="Arial"/>
        <family val="2"/>
        <scheme val="minor"/>
      </font>
    </dxf>
    <dxf>
      <font>
        <strike val="0"/>
        <outline val="0"/>
        <shadow val="0"/>
        <u val="none"/>
        <vertAlign val="baseline"/>
        <sz val="14"/>
        <color auto="1"/>
        <name val="Arial"/>
        <family val="2"/>
        <scheme val="minor"/>
      </font>
    </dxf>
    <dxf>
      <font>
        <strike val="0"/>
        <outline val="0"/>
        <shadow val="0"/>
        <u val="none"/>
        <vertAlign val="baseline"/>
        <sz val="14"/>
        <color auto="1"/>
        <name val="Arial"/>
        <family val="2"/>
        <scheme val="minor"/>
      </font>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9.9948118533890809E-2"/>
      </font>
      <fill>
        <patternFill>
          <bgColor theme="5" tint="0.79998168889431442"/>
        </patternFill>
      </fill>
      <border diagonalUp="0" diagonalDown="0">
        <left/>
        <right/>
        <top/>
        <bottom/>
        <vertical/>
        <horizontal/>
      </border>
    </dxf>
    <dxf>
      <font>
        <b val="0"/>
        <i val="0"/>
        <color theme="3" tint="9.9948118533890809E-2"/>
      </font>
      <fill>
        <patternFill>
          <bgColor theme="0"/>
        </patternFill>
      </fill>
      <border diagonalUp="0" diagonalDown="0">
        <left/>
        <right/>
        <top/>
        <bottom/>
        <vertical/>
        <horizontal/>
      </border>
    </dxf>
    <dxf>
      <font>
        <b val="0"/>
        <i val="0"/>
        <color theme="3" tint="9.9948118533890809E-2"/>
      </font>
      <fill>
        <patternFill>
          <bgColor theme="3" tint="0.89996032593768116"/>
        </patternFill>
      </fill>
      <border diagonalUp="0" diagonalDown="0">
        <left/>
        <right/>
        <top style="medium">
          <color theme="3" tint="0.24994659260841701"/>
        </top>
        <bottom/>
        <vertical/>
        <horizontal/>
      </border>
    </dxf>
    <dxf>
      <font>
        <b val="0"/>
        <i val="0"/>
        <color theme="3" tint="9.9948118533890809E-2"/>
      </font>
      <fill>
        <patternFill patternType="solid">
          <fgColor theme="3" tint="0.89996032593768116"/>
          <bgColor theme="3" tint="0.89992980742820516"/>
        </patternFill>
      </fill>
      <border diagonalUp="0" diagonalDown="0">
        <left/>
        <right/>
        <top/>
        <bottom style="medium">
          <color theme="3" tint="0.24994659260841701"/>
        </bottom>
        <vertical/>
        <horizontal/>
      </border>
    </dxf>
    <dxf>
      <font>
        <b val="0"/>
        <i val="0"/>
        <color theme="3" tint="9.9948118533890809E-2"/>
      </font>
      <fill>
        <patternFill>
          <bgColor theme="3" tint="0.89996032593768116"/>
        </patternFill>
      </fill>
      <border diagonalUp="0" diagonalDown="0">
        <left/>
        <right/>
        <top/>
        <bottom/>
        <vertical/>
        <horizontal/>
      </border>
    </dxf>
    <dxf>
      <font>
        <color theme="3" tint="9.9948118533890809E-2"/>
      </font>
      <fill>
        <patternFill>
          <fgColor theme="0" tint="-4.9989318521683403E-2"/>
          <bgColor theme="0" tint="-4.9989318521683403E-2"/>
        </patternFill>
      </fill>
    </dxf>
    <dxf>
      <font>
        <b val="0"/>
        <i val="0"/>
        <color theme="3" tint="9.9948118533890809E-2"/>
      </font>
      <fill>
        <patternFill>
          <fgColor theme="0"/>
          <bgColor theme="0"/>
        </patternFill>
      </fill>
      <border diagonalUp="0" diagonalDown="0">
        <left/>
        <right style="dashed">
          <color theme="3" tint="0.24994659260841701"/>
        </right>
        <top/>
        <bottom/>
        <vertical style="dashed">
          <color theme="3" tint="0.24994659260841701"/>
        </vertical>
        <horizontal/>
      </border>
    </dxf>
    <dxf>
      <font>
        <b val="0"/>
        <i val="0"/>
        <color theme="3" tint="9.9948118533890809E-2"/>
      </font>
      <fill>
        <patternFill>
          <fgColor theme="0"/>
          <bgColor theme="0"/>
        </patternFill>
      </fill>
      <border diagonalUp="0" diagonalDown="0">
        <left/>
        <right/>
        <top style="medium">
          <color theme="3" tint="0.24994659260841701"/>
        </top>
        <bottom/>
        <vertical/>
        <horizontal/>
      </border>
    </dxf>
    <dxf>
      <font>
        <b val="0"/>
        <i val="0"/>
        <color theme="3" tint="9.9948118533890809E-2"/>
      </font>
      <fill>
        <patternFill patternType="solid">
          <fgColor theme="2"/>
          <bgColor theme="2"/>
        </patternFill>
      </fill>
      <border diagonalUp="0" diagonalDown="0">
        <left/>
        <right/>
        <top/>
        <bottom style="medium">
          <color theme="3" tint="0.24994659260841701"/>
        </bottom>
        <vertical/>
        <horizontal/>
      </border>
    </dxf>
    <dxf>
      <font>
        <b val="0"/>
        <i val="0"/>
        <color theme="3" tint="9.9948118533890809E-2"/>
      </font>
      <border diagonalUp="0" diagonalDown="0">
        <left/>
        <right style="dashed">
          <color theme="3" tint="0.24994659260841701"/>
        </right>
        <top/>
        <bottom/>
        <vertical style="dashed">
          <color theme="3" tint="0.24994659260841701"/>
        </vertical>
        <horizontal/>
      </border>
    </dxf>
    <dxf>
      <font>
        <b/>
        <i val="0"/>
        <color theme="4" tint="-0.24994659260841701"/>
      </font>
      <fill>
        <patternFill>
          <bgColor theme="6" tint="0.79998168889431442"/>
        </patternFill>
      </fill>
      <border>
        <top style="thick">
          <color theme="6"/>
        </top>
        <bottom style="thick">
          <color theme="6"/>
        </bottom>
      </border>
    </dxf>
    <dxf>
      <font>
        <b/>
        <i val="0"/>
        <color theme="4" tint="-0.24994659260841701"/>
      </font>
      <fill>
        <patternFill>
          <bgColor theme="6" tint="0.79998168889431442"/>
        </patternFill>
      </fill>
      <border>
        <top style="thick">
          <color theme="6"/>
        </top>
        <bottom style="thick">
          <color theme="6"/>
        </bottom>
      </border>
    </dxf>
    <dxf>
      <font>
        <color theme="1" tint="0.24994659260841701"/>
      </font>
      <fill>
        <patternFill>
          <fgColor theme="6" tint="0.79998168889431442"/>
          <bgColor theme="6" tint="0.79998168889431442"/>
        </patternFill>
      </fill>
      <border diagonalUp="0" diagonalDown="0">
        <left/>
        <right/>
        <top style="medium">
          <color theme="6"/>
        </top>
        <bottom style="medium">
          <color theme="6"/>
        </bottom>
        <vertical/>
        <horizontal style="thin">
          <color theme="6"/>
        </horizontal>
      </border>
    </dxf>
  </dxfs>
  <tableStyles count="3" defaultTableStyle="Personal Cash Flow Statement" defaultPivotStyle="PivotStyleLight15">
    <tableStyle name="Daily Summary" pivot="0" count="3" xr9:uid="{00000000-0011-0000-FFFF-FFFF00000000}">
      <tableStyleElement type="wholeTable" dxfId="328"/>
      <tableStyleElement type="headerRow" dxfId="327"/>
      <tableStyleElement type="totalRow" dxfId="326"/>
    </tableStyle>
    <tableStyle name="Monthly Cash Flow" pivot="0" count="5" xr9:uid="{00000000-0011-0000-FFFF-FFFF01000000}">
      <tableStyleElement type="wholeTable" dxfId="325"/>
      <tableStyleElement type="headerRow" dxfId="324"/>
      <tableStyleElement type="totalRow" dxfId="323"/>
      <tableStyleElement type="firstRowStripe" dxfId="322"/>
      <tableStyleElement type="secondRowStripe" dxfId="321"/>
    </tableStyle>
    <tableStyle name="Personal Cash Flow Statement" pivot="0" count="9" xr9:uid="{00000000-0011-0000-FFFF-FFFF02000000}">
      <tableStyleElement type="wholeTable" dxfId="320"/>
      <tableStyleElement type="headerRow" dxfId="319"/>
      <tableStyleElement type="totalRow" dxfId="318"/>
      <tableStyleElement type="firstColumn" dxfId="317"/>
      <tableStyleElement type="lastColumn" dxfId="316"/>
      <tableStyleElement type="firstHeaderCell" dxfId="315"/>
      <tableStyleElement type="lastHeaderCell" dxfId="314"/>
      <tableStyleElement type="firstTotalCell" dxfId="313"/>
      <tableStyleElement type="lastTotalCell" dxfId="3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xl/worksheets/sheet81.xml" Id="rId8" /><Relationship Type="http://schemas.openxmlformats.org/officeDocument/2006/relationships/theme" Target="/xl/theme/theme11.xml" Id="rId13" /><Relationship Type="http://schemas.openxmlformats.org/officeDocument/2006/relationships/calcChain" Target="/xl/calcChain.xml" Id="rId18" /><Relationship Type="http://schemas.openxmlformats.org/officeDocument/2006/relationships/worksheet" Target="/xl/worksheets/sheet32.xml" Id="rId3" /><Relationship Type="http://schemas.openxmlformats.org/officeDocument/2006/relationships/customXml" Target="/customXml/item3.xml" Id="rId21" /><Relationship Type="http://schemas.openxmlformats.org/officeDocument/2006/relationships/worksheet" Target="/xl/worksheets/sheet73.xml" Id="rId7" /><Relationship Type="http://schemas.openxmlformats.org/officeDocument/2006/relationships/pivotCacheDefinition" Target="/xl/pivotCache/pivotCacheDefinition41.xml" Id="rId12" /><Relationship Type="http://schemas.openxmlformats.org/officeDocument/2006/relationships/powerPivotData" Target="/xl/model/item.data" Id="rId17" /><Relationship Type="http://schemas.openxmlformats.org/officeDocument/2006/relationships/worksheet" Target="/xl/worksheets/sheet24.xml" Id="rId2" /><Relationship Type="http://schemas.openxmlformats.org/officeDocument/2006/relationships/sharedStrings" Target="/xl/sharedStrings.xml" Id="rId16" /><Relationship Type="http://schemas.openxmlformats.org/officeDocument/2006/relationships/customXml" Target="/customXml/item22.xml" Id="rId20" /><Relationship Type="http://schemas.openxmlformats.org/officeDocument/2006/relationships/worksheet" Target="/xl/worksheets/sheet15.xml" Id="rId1" /><Relationship Type="http://schemas.openxmlformats.org/officeDocument/2006/relationships/worksheet" Target="/xl/worksheets/sheet66.xml" Id="rId6" /><Relationship Type="http://schemas.openxmlformats.org/officeDocument/2006/relationships/pivotCacheDefinition" Target="/xl/pivotCache/pivotCacheDefinition32.xml" Id="rId11" /><Relationship Type="http://schemas.openxmlformats.org/officeDocument/2006/relationships/worksheet" Target="/xl/worksheets/sheet57.xml" Id="rId5" /><Relationship Type="http://schemas.openxmlformats.org/officeDocument/2006/relationships/styles" Target="/xl/styles.xml" Id="rId15" /><Relationship Type="http://schemas.openxmlformats.org/officeDocument/2006/relationships/pivotCacheDefinition" Target="/xl/pivotCache/pivotCacheDefinition23.xml" Id="rId10" /><Relationship Type="http://schemas.openxmlformats.org/officeDocument/2006/relationships/customXml" Target="/customXml/item13.xml" Id="rId19" /><Relationship Type="http://schemas.openxmlformats.org/officeDocument/2006/relationships/worksheet" Target="/xl/worksheets/sheet48.xml" Id="rId4" /><Relationship Type="http://schemas.openxmlformats.org/officeDocument/2006/relationships/pivotCacheDefinition" Target="/xl/pivotCache/pivotCacheDefinition14.xml" Id="rId9" /><Relationship Type="http://schemas.openxmlformats.org/officeDocument/2006/relationships/connections" Target="/xl/connections.xml" Id="rId14" /></Relationships>
</file>

<file path=xl/charts/_rels/chart13.xml.rels>&#65279;<?xml version="1.0" encoding="utf-8"?><Relationships xmlns="http://schemas.openxmlformats.org/package/2006/relationships"><Relationship Type="http://schemas.microsoft.com/office/2011/relationships/chartColorStyle" Target="/xl/charts/colors13.xml" Id="rId2" /><Relationship Type="http://schemas.microsoft.com/office/2011/relationships/chartStyle" Target="/xl/charts/style13.xml" Id="rId1" /></Relationships>
</file>

<file path=xl/charts/_rels/chart22.xml.rels>&#65279;<?xml version="1.0" encoding="utf-8"?><Relationships xmlns="http://schemas.openxmlformats.org/package/2006/relationships"><Relationship Type="http://schemas.microsoft.com/office/2011/relationships/chartColorStyle" Target="/xl/charts/colors22.xml" Id="rId2" /><Relationship Type="http://schemas.microsoft.com/office/2011/relationships/chartStyle" Target="/xl/charts/style22.xml" Id="rId1" /></Relationships>
</file>

<file path=xl/charts/_rels/chart31.xml.rels>&#65279;<?xml version="1.0" encoding="utf-8"?><Relationships xmlns="http://schemas.openxmlformats.org/package/2006/relationships"><Relationship Type="http://schemas.microsoft.com/office/2011/relationships/chartColorStyle" Target="/xl/charts/colors3.xml" Id="rId2" /><Relationship Type="http://schemas.microsoft.com/office/2011/relationships/chartStyle" Target="/xl/charts/style3.xml" Id="rId1" /></Relationships>
</file>

<file path=xl/charts/_rels/chart44.xml.rels>&#65279;<?xml version="1.0" encoding="utf-8"?><Relationships xmlns="http://schemas.openxmlformats.org/package/2006/relationships"><Relationship Type="http://schemas.microsoft.com/office/2011/relationships/chartColorStyle" Target="/xl/charts/colors44.xml" Id="rId2" /><Relationship Type="http://schemas.microsoft.com/office/2011/relationships/chartStyle" Target="/xl/charts/style44.xml" Id="rId1" /></Relationships>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[TM00000055_wac_EF_v5.xlsx]Annual cash flow!PVT_Income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90342654536604"/>
          <c:y val="3.4108527131782945E-2"/>
          <c:w val="0.55960399686881246"/>
          <c:h val="0.89669266923029967"/>
        </c:manualLayout>
      </c:layout>
      <c:barChart>
        <c:barDir val="bar"/>
        <c:grouping val="clustered"/>
        <c:varyColors val="0"/>
        <c:ser>
          <c:idx val="0"/>
          <c:order val="0"/>
          <c:tx>
            <c:strRef>
              <c:f>'Annual cash flow'!$S$9</c:f>
              <c:strCache>
                <c:ptCount val="1"/>
                <c:pt idx="0">
                  <c:v>Total</c:v>
                </c:pt>
              </c:strCache>
            </c:strRef>
          </c:tx>
          <c:spPr>
            <a:solidFill>
              <a:schemeClr val="accent1"/>
            </a:solidFill>
            <a:ln>
              <a:noFill/>
            </a:ln>
            <a:effectLst/>
          </c:spPr>
          <c:invertIfNegative val="0"/>
          <c:cat>
            <c:strRef>
              <c:f>'Annual cash flow'!$R$10:$R$16</c:f>
              <c:strCache>
                <c:ptCount val="6"/>
                <c:pt idx="0">
                  <c:v>Other 2</c:v>
                </c:pt>
                <c:pt idx="1">
                  <c:v>Other 3</c:v>
                </c:pt>
                <c:pt idx="2">
                  <c:v>Other 4</c:v>
                </c:pt>
                <c:pt idx="3">
                  <c:v>Commissions/Bonus</c:v>
                </c:pt>
                <c:pt idx="4">
                  <c:v>Other 1</c:v>
                </c:pt>
                <c:pt idx="5">
                  <c:v>Salary</c:v>
                </c:pt>
              </c:strCache>
            </c:strRef>
          </c:cat>
          <c:val>
            <c:numRef>
              <c:f>'Annual cash flow'!$S$10:$S$16</c:f>
              <c:numCache>
                <c:formatCode>"$"#,##0</c:formatCode>
                <c:ptCount val="6"/>
                <c:pt idx="0">
                  <c:v>0</c:v>
                </c:pt>
                <c:pt idx="1">
                  <c:v>0</c:v>
                </c:pt>
                <c:pt idx="2">
                  <c:v>0</c:v>
                </c:pt>
                <c:pt idx="3">
                  <c:v>5000</c:v>
                </c:pt>
                <c:pt idx="4">
                  <c:v>30000</c:v>
                </c:pt>
                <c:pt idx="5">
                  <c:v>90000</c:v>
                </c:pt>
              </c:numCache>
            </c:numRef>
          </c:val>
          <c:extLst>
            <c:ext xmlns:c16="http://schemas.microsoft.com/office/drawing/2014/chart" uri="{C3380CC4-5D6E-409C-BE32-E72D297353CC}">
              <c16:uniqueId val="{00000000-A78C-4BAB-B571-00AD643586B3}"/>
            </c:ext>
          </c:extLst>
        </c:ser>
        <c:dLbls>
          <c:showLegendKey val="0"/>
          <c:showVal val="0"/>
          <c:showCatName val="0"/>
          <c:showSerName val="0"/>
          <c:showPercent val="0"/>
          <c:showBubbleSize val="0"/>
        </c:dLbls>
        <c:gapWidth val="100"/>
        <c:axId val="305458912"/>
        <c:axId val="305465800"/>
      </c:barChart>
      <c:catAx>
        <c:axId val="3054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305465800"/>
        <c:crosses val="autoZero"/>
        <c:auto val="1"/>
        <c:lblAlgn val="ctr"/>
        <c:lblOffset val="100"/>
        <c:noMultiLvlLbl val="0"/>
      </c:catAx>
      <c:valAx>
        <c:axId val="30546580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3054589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75000"/>
              <a:lumOff val="25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[TM00000055_wac_EF_v5.xlsx]Annual cash flow!PVT_Expenses2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95863674935368"/>
          <c:y val="3.4108527131782945E-2"/>
          <c:w val="0.57569382774521605"/>
          <c:h val="0.89669266923029967"/>
        </c:manualLayout>
      </c:layout>
      <c:barChart>
        <c:barDir val="bar"/>
        <c:grouping val="clustered"/>
        <c:varyColors val="0"/>
        <c:ser>
          <c:idx val="0"/>
          <c:order val="0"/>
          <c:tx>
            <c:strRef>
              <c:f>'Annual cash flow'!$Y$9</c:f>
              <c:strCache>
                <c:ptCount val="1"/>
                <c:pt idx="0">
                  <c:v>Total</c:v>
                </c:pt>
              </c:strCache>
            </c:strRef>
          </c:tx>
          <c:spPr>
            <a:solidFill>
              <a:schemeClr val="accent1"/>
            </a:solidFill>
            <a:ln>
              <a:noFill/>
            </a:ln>
            <a:effectLst/>
          </c:spPr>
          <c:invertIfNegative val="0"/>
          <c:cat>
            <c:strRef>
              <c:f>'Annual cash flow'!$X$10:$X$21</c:f>
              <c:strCache>
                <c:ptCount val="11"/>
                <c:pt idx="0">
                  <c:v>Other 2</c:v>
                </c:pt>
                <c:pt idx="1">
                  <c:v>Other 1</c:v>
                </c:pt>
                <c:pt idx="2">
                  <c:v>Club memberships</c:v>
                </c:pt>
                <c:pt idx="3">
                  <c:v>Personal care</c:v>
                </c:pt>
                <c:pt idx="4">
                  <c:v>Gifts</c:v>
                </c:pt>
                <c:pt idx="5">
                  <c:v>Charity</c:v>
                </c:pt>
                <c:pt idx="6">
                  <c:v>Entertainment</c:v>
                </c:pt>
                <c:pt idx="7">
                  <c:v>Dining</c:v>
                </c:pt>
                <c:pt idx="8">
                  <c:v>Shopping</c:v>
                </c:pt>
                <c:pt idx="9">
                  <c:v>Travel</c:v>
                </c:pt>
                <c:pt idx="10">
                  <c:v>Home improvements</c:v>
                </c:pt>
              </c:strCache>
            </c:strRef>
          </c:cat>
          <c:val>
            <c:numRef>
              <c:f>'Annual cash flow'!$Y$10:$Y$21</c:f>
              <c:numCache>
                <c:formatCode>"$"#,##0</c:formatCode>
                <c:ptCount val="11"/>
                <c:pt idx="0">
                  <c:v>0</c:v>
                </c:pt>
                <c:pt idx="1">
                  <c:v>0</c:v>
                </c:pt>
                <c:pt idx="2">
                  <c:v>300</c:v>
                </c:pt>
                <c:pt idx="3">
                  <c:v>300</c:v>
                </c:pt>
                <c:pt idx="4">
                  <c:v>600</c:v>
                </c:pt>
                <c:pt idx="5">
                  <c:v>600</c:v>
                </c:pt>
                <c:pt idx="6">
                  <c:v>1200</c:v>
                </c:pt>
                <c:pt idx="7">
                  <c:v>1200</c:v>
                </c:pt>
                <c:pt idx="8">
                  <c:v>2000</c:v>
                </c:pt>
                <c:pt idx="9">
                  <c:v>2250</c:v>
                </c:pt>
                <c:pt idx="10">
                  <c:v>4800</c:v>
                </c:pt>
              </c:numCache>
            </c:numRef>
          </c:val>
          <c:extLst>
            <c:ext xmlns:c16="http://schemas.microsoft.com/office/drawing/2014/chart" uri="{C3380CC4-5D6E-409C-BE32-E72D297353CC}">
              <c16:uniqueId val="{00000000-96DA-44BA-B66F-9AF210D57AD6}"/>
            </c:ext>
          </c:extLst>
        </c:ser>
        <c:dLbls>
          <c:showLegendKey val="0"/>
          <c:showVal val="0"/>
          <c:showCatName val="0"/>
          <c:showSerName val="0"/>
          <c:showPercent val="0"/>
          <c:showBubbleSize val="0"/>
        </c:dLbls>
        <c:gapWidth val="100"/>
        <c:axId val="512411144"/>
        <c:axId val="512410816"/>
      </c:barChart>
      <c:catAx>
        <c:axId val="512411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512410816"/>
        <c:crosses val="autoZero"/>
        <c:auto val="1"/>
        <c:lblAlgn val="ctr"/>
        <c:lblOffset val="100"/>
        <c:noMultiLvlLbl val="0"/>
      </c:catAx>
      <c:valAx>
        <c:axId val="512410816"/>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512411144"/>
        <c:crosses val="autoZero"/>
        <c:crossBetween val="between"/>
        <c:majorUnit val="2000"/>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75000"/>
              <a:lumOff val="25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[TM00000055_wac_EF_v5.xlsx]Annual cash flow!PVT_Expenses1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'Annual cash flow'!$V$9</c:f>
              <c:strCache>
                <c:ptCount val="1"/>
                <c:pt idx="0">
                  <c:v>Total</c:v>
                </c:pt>
              </c:strCache>
            </c:strRef>
          </c:tx>
          <c:spPr>
            <a:solidFill>
              <a:schemeClr val="accent1"/>
            </a:solidFill>
            <a:ln>
              <a:noFill/>
            </a:ln>
            <a:effectLst/>
          </c:spPr>
          <c:invertIfNegative val="0"/>
          <c:cat>
            <c:strRef>
              <c:f>'Annual cash flow'!$U$10:$U$28</c:f>
              <c:strCache>
                <c:ptCount val="18"/>
                <c:pt idx="0">
                  <c:v>Other 1</c:v>
                </c:pt>
                <c:pt idx="1">
                  <c:v>Other 2</c:v>
                </c:pt>
                <c:pt idx="2">
                  <c:v>Garbage</c:v>
                </c:pt>
                <c:pt idx="3">
                  <c:v>Vehicle tax/fees</c:v>
                </c:pt>
                <c:pt idx="4">
                  <c:v>Insurance</c:v>
                </c:pt>
                <c:pt idx="5">
                  <c:v>Internet</c:v>
                </c:pt>
                <c:pt idx="6">
                  <c:v>Gas</c:v>
                </c:pt>
                <c:pt idx="7">
                  <c:v>Water/sewer</c:v>
                </c:pt>
                <c:pt idx="8">
                  <c:v>Phone</c:v>
                </c:pt>
                <c:pt idx="9">
                  <c:v>Medical/dental/Rx</c:v>
                </c:pt>
                <c:pt idx="10">
                  <c:v>Electricity</c:v>
                </c:pt>
                <c:pt idx="11">
                  <c:v>Clothing</c:v>
                </c:pt>
                <c:pt idx="12">
                  <c:v>Disability premiums</c:v>
                </c:pt>
                <c:pt idx="13">
                  <c:v>State income tax</c:v>
                </c:pt>
                <c:pt idx="14">
                  <c:v>Vehicle payments</c:v>
                </c:pt>
                <c:pt idx="15">
                  <c:v>Food</c:v>
                </c:pt>
                <c:pt idx="16">
                  <c:v>Federal/SS/Medicare</c:v>
                </c:pt>
                <c:pt idx="17">
                  <c:v>Mortgage/rent</c:v>
                </c:pt>
              </c:strCache>
            </c:strRef>
          </c:cat>
          <c:val>
            <c:numRef>
              <c:f>'Annual cash flow'!$V$10:$V$28</c:f>
              <c:numCache>
                <c:formatCode>"$"#,##0_);\("$"#,##0\)</c:formatCode>
                <c:ptCount val="18"/>
                <c:pt idx="0">
                  <c:v>0</c:v>
                </c:pt>
                <c:pt idx="1">
                  <c:v>0</c:v>
                </c:pt>
                <c:pt idx="2">
                  <c:v>150</c:v>
                </c:pt>
                <c:pt idx="3">
                  <c:v>200</c:v>
                </c:pt>
                <c:pt idx="4">
                  <c:v>250</c:v>
                </c:pt>
                <c:pt idx="5">
                  <c:v>600</c:v>
                </c:pt>
                <c:pt idx="6">
                  <c:v>600</c:v>
                </c:pt>
                <c:pt idx="7">
                  <c:v>600</c:v>
                </c:pt>
                <c:pt idx="8">
                  <c:v>600</c:v>
                </c:pt>
                <c:pt idx="9">
                  <c:v>600</c:v>
                </c:pt>
                <c:pt idx="10">
                  <c:v>1200</c:v>
                </c:pt>
                <c:pt idx="11">
                  <c:v>1200</c:v>
                </c:pt>
                <c:pt idx="12">
                  <c:v>1500</c:v>
                </c:pt>
                <c:pt idx="13">
                  <c:v>2500</c:v>
                </c:pt>
                <c:pt idx="14">
                  <c:v>4000</c:v>
                </c:pt>
                <c:pt idx="15">
                  <c:v>5000</c:v>
                </c:pt>
                <c:pt idx="16">
                  <c:v>12500</c:v>
                </c:pt>
                <c:pt idx="17">
                  <c:v>15000</c:v>
                </c:pt>
              </c:numCache>
            </c:numRef>
          </c:val>
          <c:extLst>
            <c:ext xmlns:c16="http://schemas.microsoft.com/office/drawing/2014/chart" uri="{C3380CC4-5D6E-409C-BE32-E72D297353CC}">
              <c16:uniqueId val="{00000000-361A-4E71-A30E-F8CB681E9C6D}"/>
            </c:ext>
          </c:extLst>
        </c:ser>
        <c:dLbls>
          <c:showLegendKey val="0"/>
          <c:showVal val="0"/>
          <c:showCatName val="0"/>
          <c:showSerName val="0"/>
          <c:showPercent val="0"/>
          <c:showBubbleSize val="0"/>
        </c:dLbls>
        <c:gapWidth val="100"/>
        <c:axId val="287964960"/>
        <c:axId val="287968896"/>
      </c:barChart>
      <c:catAx>
        <c:axId val="28796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287968896"/>
        <c:crosses val="autoZero"/>
        <c:auto val="1"/>
        <c:lblAlgn val="ctr"/>
        <c:lblOffset val="100"/>
        <c:noMultiLvlLbl val="0"/>
      </c:catAx>
      <c:valAx>
        <c:axId val="287968896"/>
        <c:scaling>
          <c:orientation val="minMax"/>
        </c:scaling>
        <c:delete val="0"/>
        <c:axPos val="b"/>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287964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75000"/>
              <a:lumOff val="25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[TM00000055_wac_EF_v5.xlsx]Annual cash flow!PVT_Savings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14336749572968"/>
          <c:y val="3.1828703703703706E-2"/>
          <c:w val="0.62122911719368412"/>
          <c:h val="0.90457175925925926"/>
        </c:manualLayout>
      </c:layout>
      <c:barChart>
        <c:barDir val="bar"/>
        <c:grouping val="clustered"/>
        <c:varyColors val="0"/>
        <c:ser>
          <c:idx val="0"/>
          <c:order val="0"/>
          <c:tx>
            <c:strRef>
              <c:f>'Annual cash flow'!$AB$9</c:f>
              <c:strCache>
                <c:ptCount val="1"/>
                <c:pt idx="0">
                  <c:v>Total</c:v>
                </c:pt>
              </c:strCache>
            </c:strRef>
          </c:tx>
          <c:spPr>
            <a:solidFill>
              <a:schemeClr val="accent1"/>
            </a:solidFill>
            <a:ln>
              <a:noFill/>
            </a:ln>
            <a:effectLst/>
          </c:spPr>
          <c:invertIfNegative val="0"/>
          <c:cat>
            <c:strRef>
              <c:f>'Annual cash flow'!$AA$10:$AA$15</c:f>
              <c:strCache>
                <c:ptCount val="5"/>
                <c:pt idx="0">
                  <c:v>Other 1</c:v>
                </c:pt>
                <c:pt idx="1">
                  <c:v>Other 2</c:v>
                </c:pt>
                <c:pt idx="2">
                  <c:v>Cash reserves</c:v>
                </c:pt>
                <c:pt idx="3">
                  <c:v>Savings/investment</c:v>
                </c:pt>
                <c:pt idx="4">
                  <c:v>401k etc.</c:v>
                </c:pt>
              </c:strCache>
            </c:strRef>
          </c:cat>
          <c:val>
            <c:numRef>
              <c:f>'Annual cash flow'!$AB$10:$AB$15</c:f>
              <c:numCache>
                <c:formatCode>"$"#,##0</c:formatCode>
                <c:ptCount val="5"/>
                <c:pt idx="0">
                  <c:v>0</c:v>
                </c:pt>
                <c:pt idx="1">
                  <c:v>0</c:v>
                </c:pt>
                <c:pt idx="2">
                  <c:v>5000</c:v>
                </c:pt>
                <c:pt idx="3">
                  <c:v>6000</c:v>
                </c:pt>
                <c:pt idx="4">
                  <c:v>12000</c:v>
                </c:pt>
              </c:numCache>
            </c:numRef>
          </c:val>
          <c:extLst>
            <c:ext xmlns:c16="http://schemas.microsoft.com/office/drawing/2014/chart" uri="{C3380CC4-5D6E-409C-BE32-E72D297353CC}">
              <c16:uniqueId val="{00000000-56A4-4FD3-8B98-098863DE3228}"/>
            </c:ext>
          </c:extLst>
        </c:ser>
        <c:dLbls>
          <c:showLegendKey val="0"/>
          <c:showVal val="0"/>
          <c:showCatName val="0"/>
          <c:showSerName val="0"/>
          <c:showPercent val="0"/>
          <c:showBubbleSize val="0"/>
        </c:dLbls>
        <c:gapWidth val="100"/>
        <c:axId val="527863088"/>
        <c:axId val="527863416"/>
      </c:barChart>
      <c:catAx>
        <c:axId val="52786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527863416"/>
        <c:crosses val="autoZero"/>
        <c:auto val="1"/>
        <c:lblAlgn val="ctr"/>
        <c:lblOffset val="100"/>
        <c:noMultiLvlLbl val="0"/>
      </c:catAx>
      <c:valAx>
        <c:axId val="527863416"/>
        <c:scaling>
          <c:orientation val="minMax"/>
          <c:max val="14000"/>
          <c:min val="0"/>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crossAx val="527863088"/>
        <c:crosses val="autoZero"/>
        <c:crossBetween val="between"/>
        <c:majorUnit val="4000"/>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75000"/>
              <a:lumOff val="25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5.xml.rels>&#65279;<?xml version="1.0" encoding="utf-8"?><Relationships xmlns="http://schemas.openxmlformats.org/package/2006/relationships"><Relationship Type="http://schemas.openxmlformats.org/officeDocument/2006/relationships/hyperlink" Target="#'Monthly Cash Flow'!A1" TargetMode="External" Id="rId3" /><Relationship Type="http://schemas.openxmlformats.org/officeDocument/2006/relationships/hyperlink" Target="#'Annual Cash Flow'!A1" TargetMode="External" Id="rId2" /><Relationship Type="http://schemas.openxmlformats.org/officeDocument/2006/relationships/hyperlink" Target="#'Daily Cash Flow'!A1" TargetMode="External" Id="rId1" /></Relationships>
</file>

<file path=xl/drawings/_rels/drawing24.xml.rels>&#65279;<?xml version="1.0" encoding="utf-8"?><Relationships xmlns="http://schemas.openxmlformats.org/package/2006/relationships"><Relationship Type="http://schemas.openxmlformats.org/officeDocument/2006/relationships/hyperlink" Target="#'Monthly Cash Flow'!A1" TargetMode="External" Id="rId3" /><Relationship Type="http://schemas.openxmlformats.org/officeDocument/2006/relationships/hyperlink" Target="#'Annual Cash Flow'!A1" TargetMode="External" Id="rId2" /><Relationship Type="http://schemas.openxmlformats.org/officeDocument/2006/relationships/hyperlink" Target="#Guide!A1" TargetMode="External" Id="rId1" /></Relationships>
</file>

<file path=xl/drawings/_rels/drawing32.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aily Cash Flow'!A1" TargetMode="External" Id="rId2" /><Relationship Type="http://schemas.openxmlformats.org/officeDocument/2006/relationships/hyperlink" Target="#Guide!A1" TargetMode="External" Id="rId1" /></Relationships>
</file>

<file path=xl/drawings/_rels/drawing48.xml.rels>&#65279;<?xml version="1.0" encoding="utf-8"?><Relationships xmlns="http://schemas.openxmlformats.org/package/2006/relationships"><Relationship Type="http://schemas.openxmlformats.org/officeDocument/2006/relationships/chart" Target="/xl/charts/chart31.xml" Id="rId3" /><Relationship Type="http://schemas.openxmlformats.org/officeDocument/2006/relationships/chart" Target="/xl/charts/chart22.xml" Id="rId2" /><Relationship Type="http://schemas.openxmlformats.org/officeDocument/2006/relationships/chart" Target="/xl/charts/chart13.xml" Id="rId1" /><Relationship Type="http://schemas.openxmlformats.org/officeDocument/2006/relationships/chart" Target="/xl/charts/chart44.xml" Id="rId4" /><Relationship Type="http://schemas.openxmlformats.org/officeDocument/2006/relationships/hyperlink" Target="#Expenses!A1" TargetMode="External" Id="rId8" /><Relationship Type="http://schemas.openxmlformats.org/officeDocument/2006/relationships/hyperlink" Target="#Savings!A1" TargetMode="External" Id="rId7" /><Relationship Type="http://schemas.openxmlformats.org/officeDocument/2006/relationships/hyperlink" Target="#Discretionary!A1" TargetMode="External" Id="rId6" /><Relationship Type="http://schemas.openxmlformats.org/officeDocument/2006/relationships/hyperlink" Target="#Guide!A1" TargetMode="External" Id="rId5" /><Relationship Type="http://schemas.openxmlformats.org/officeDocument/2006/relationships/hyperlink" Target="#Income!A1" TargetMode="External" Id="rId9" /></Relationships>
</file>

<file path=xl/drawings/_rels/drawing57.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iscretionary!A1" TargetMode="External" Id="rId2" /><Relationship Type="http://schemas.openxmlformats.org/officeDocument/2006/relationships/hyperlink" Target="#Guide!A1" TargetMode="External" Id="rId1" /><Relationship Type="http://schemas.openxmlformats.org/officeDocument/2006/relationships/hyperlink" Target="#Expenses!A1" TargetMode="External" Id="rId5" /><Relationship Type="http://schemas.openxmlformats.org/officeDocument/2006/relationships/hyperlink" Target="#Savings!A1" TargetMode="External" Id="rId4" /></Relationships>
</file>

<file path=xl/drawings/_rels/drawing66.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iscretionary!A1" TargetMode="External" Id="rId2" /><Relationship Type="http://schemas.openxmlformats.org/officeDocument/2006/relationships/hyperlink" Target="#Guide!A1" TargetMode="External" Id="rId1" /><Relationship Type="http://schemas.openxmlformats.org/officeDocument/2006/relationships/hyperlink" Target="#Income!A1" TargetMode="External" Id="rId5" /><Relationship Type="http://schemas.openxmlformats.org/officeDocument/2006/relationships/hyperlink" Target="#Savings!A1" TargetMode="External" Id="rId4" /></Relationships>
</file>

<file path=xl/drawings/_rels/drawing73.xml.rels>&#65279;<?xml version="1.0" encoding="utf-8"?><Relationships xmlns="http://schemas.openxmlformats.org/package/2006/relationships"><Relationship Type="http://schemas.openxmlformats.org/officeDocument/2006/relationships/hyperlink" Target="#Savings!A1" TargetMode="External" Id="rId3" /><Relationship Type="http://schemas.openxmlformats.org/officeDocument/2006/relationships/hyperlink" Target="#'Annual Cash Flow'!A1" TargetMode="External" Id="rId2" /><Relationship Type="http://schemas.openxmlformats.org/officeDocument/2006/relationships/hyperlink" Target="#Guide!A1" TargetMode="External" Id="rId1" /><Relationship Type="http://schemas.openxmlformats.org/officeDocument/2006/relationships/hyperlink" Target="#Income!A1" TargetMode="External" Id="rId5" /><Relationship Type="http://schemas.openxmlformats.org/officeDocument/2006/relationships/hyperlink" Target="#Expenses!A1" TargetMode="External" Id="rId4" /></Relationships>
</file>

<file path=xl/drawings/_rels/drawing81.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iscretionary!A1" TargetMode="External" Id="rId2" /><Relationship Type="http://schemas.openxmlformats.org/officeDocument/2006/relationships/hyperlink" Target="#Guide!A1" TargetMode="External" Id="rId1" /><Relationship Type="http://schemas.openxmlformats.org/officeDocument/2006/relationships/hyperlink" Target="#Income!A1" TargetMode="External" Id="rId5" /><Relationship Type="http://schemas.openxmlformats.org/officeDocument/2006/relationships/hyperlink" Target="#Expenses!A1" TargetMode="External" Id="rId4" /></Relationships>
</file>

<file path=xl/drawings/drawing15.xml><?xml version="1.0" encoding="utf-8"?>
<xdr:wsDr xmlns:xdr="http://schemas.openxmlformats.org/drawingml/2006/spreadsheetDrawing" xmlns:a="http://schemas.openxmlformats.org/drawingml/2006/main">
  <xdr:twoCellAnchor editAs="absolute">
    <xdr:from>
      <xdr:col>3</xdr:col>
      <xdr:colOff>2075115</xdr:colOff>
      <xdr:row>0</xdr:row>
      <xdr:rowOff>228218</xdr:rowOff>
    </xdr:from>
    <xdr:to>
      <xdr:col>5</xdr:col>
      <xdr:colOff>21906</xdr:colOff>
      <xdr:row>0</xdr:row>
      <xdr:rowOff>667130</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7304975" y="228218"/>
          <a:ext cx="1271651" cy="438912"/>
        </a:xfrm>
        <a:prstGeom prst="roundRect">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a:solidFill>
                <a:schemeClr val="accent1">
                  <a:lumMod val="75000"/>
                </a:schemeClr>
              </a:solidFill>
              <a:latin typeface="Arial" panose="020B0604020202020204" pitchFamily="34" charset="0"/>
              <a:cs typeface="Arial" panose="020B0604020202020204" pitchFamily="34" charset="0"/>
            </a:rPr>
            <a:t>DAILY</a:t>
          </a:r>
          <a:br>
            <a:rPr lang="en-US" sz="900" b="1" i="0">
              <a:solidFill>
                <a:schemeClr val="accent1">
                  <a:lumMod val="75000"/>
                </a:schemeClr>
              </a:solidFill>
              <a:latin typeface="Arial" panose="020B0604020202020204" pitchFamily="34" charset="0"/>
              <a:cs typeface="Arial" panose="020B0604020202020204" pitchFamily="34" charset="0"/>
            </a:rPr>
          </a:br>
          <a:r>
            <a:rPr lang="en-US" sz="900" b="1" i="0">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twoCellAnchor editAs="absolute">
    <xdr:from>
      <xdr:col>7</xdr:col>
      <xdr:colOff>40821</xdr:colOff>
      <xdr:row>0</xdr:row>
      <xdr:rowOff>228600</xdr:rowOff>
    </xdr:from>
    <xdr:to>
      <xdr:col>8</xdr:col>
      <xdr:colOff>385372</xdr:colOff>
      <xdr:row>0</xdr:row>
      <xdr:rowOff>667512</xdr:rowOff>
    </xdr:to>
    <xdr:sp macro="" textlink="">
      <xdr:nvSpPr>
        <xdr:cNvPr id="6" name="Rounded Rectangle 5">
          <a:hlinkClick xmlns:r="http://schemas.openxmlformats.org/officeDocument/2006/relationships" r:id="rId2"/>
          <a:extLst>
            <a:ext uri="{FF2B5EF4-FFF2-40B4-BE49-F238E27FC236}">
              <a16:creationId xmlns:a16="http://schemas.microsoft.com/office/drawing/2014/main" id="{00000000-0008-0000-0000-000006000000}"/>
            </a:ext>
          </a:extLst>
        </xdr:cNvPr>
        <xdr:cNvSpPr/>
      </xdr:nvSpPr>
      <xdr:spPr>
        <a:xfrm>
          <a:off x="10348141" y="228600"/>
          <a:ext cx="1220851" cy="438912"/>
        </a:xfrm>
        <a:prstGeom prst="roundRect">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a:solidFill>
                <a:schemeClr val="accent1">
                  <a:lumMod val="75000"/>
                </a:schemeClr>
              </a:solidFill>
              <a:latin typeface="Arial" panose="020B0604020202020204" pitchFamily="34" charset="0"/>
              <a:cs typeface="Arial" panose="020B0604020202020204" pitchFamily="34" charset="0"/>
            </a:rPr>
            <a:t>ANNUAL </a:t>
          </a:r>
          <a:br>
            <a:rPr lang="en-US" sz="900" b="1" i="0">
              <a:solidFill>
                <a:schemeClr val="accent1">
                  <a:lumMod val="75000"/>
                </a:schemeClr>
              </a:solidFill>
              <a:latin typeface="Arial" panose="020B0604020202020204" pitchFamily="34" charset="0"/>
              <a:cs typeface="Arial" panose="020B0604020202020204" pitchFamily="34" charset="0"/>
            </a:rPr>
          </a:br>
          <a:r>
            <a:rPr lang="en-US" sz="900" b="1" i="0">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twoCellAnchor editAs="absolute">
    <xdr:from>
      <xdr:col>5</xdr:col>
      <xdr:colOff>298724</xdr:colOff>
      <xdr:row>0</xdr:row>
      <xdr:rowOff>228600</xdr:rowOff>
    </xdr:from>
    <xdr:to>
      <xdr:col>6</xdr:col>
      <xdr:colOff>643275</xdr:colOff>
      <xdr:row>0</xdr:row>
      <xdr:rowOff>667512</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00000000-0008-0000-0000-000007000000}"/>
            </a:ext>
          </a:extLst>
        </xdr:cNvPr>
        <xdr:cNvSpPr/>
      </xdr:nvSpPr>
      <xdr:spPr>
        <a:xfrm>
          <a:off x="8853444" y="228600"/>
          <a:ext cx="1220851" cy="438912"/>
        </a:xfrm>
        <a:prstGeom prst="roundRect">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a:solidFill>
                <a:schemeClr val="accent1">
                  <a:lumMod val="75000"/>
                </a:schemeClr>
              </a:solidFill>
              <a:latin typeface="Arial" panose="020B0604020202020204" pitchFamily="34" charset="0"/>
              <a:cs typeface="Arial" panose="020B0604020202020204" pitchFamily="34" charset="0"/>
            </a:rPr>
            <a:t>MONTHLY </a:t>
          </a:r>
          <a:br>
            <a:rPr lang="en-US" sz="900" b="1" i="0">
              <a:solidFill>
                <a:schemeClr val="accent1">
                  <a:lumMod val="75000"/>
                </a:schemeClr>
              </a:solidFill>
              <a:latin typeface="Arial" panose="020B0604020202020204" pitchFamily="34" charset="0"/>
              <a:cs typeface="Arial" panose="020B0604020202020204" pitchFamily="34" charset="0"/>
            </a:rPr>
          </a:br>
          <a:r>
            <a:rPr lang="en-US" sz="900" b="1" i="0">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editAs="absolute">
    <xdr:from>
      <xdr:col>9</xdr:col>
      <xdr:colOff>1106321</xdr:colOff>
      <xdr:row>0</xdr:row>
      <xdr:rowOff>228982</xdr:rowOff>
    </xdr:from>
    <xdr:to>
      <xdr:col>10</xdr:col>
      <xdr:colOff>980337</xdr:colOff>
      <xdr:row>0</xdr:row>
      <xdr:rowOff>667894</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DD93BB13-AAFC-B047-8A47-2D524E72D98E}"/>
            </a:ext>
          </a:extLst>
        </xdr:cNvPr>
        <xdr:cNvSpPr/>
      </xdr:nvSpPr>
      <xdr:spPr>
        <a:xfrm>
          <a:off x="11840361" y="228982"/>
          <a:ext cx="1230376" cy="438912"/>
        </a:xfrm>
        <a:prstGeom prst="roundRect">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a:solidFill>
                <a:schemeClr val="accent1">
                  <a:lumMod val="75000"/>
                </a:schemeClr>
              </a:solidFill>
              <a:latin typeface="Arial" panose="020B0604020202020204" pitchFamily="34" charset="0"/>
              <a:cs typeface="Arial" panose="020B0604020202020204" pitchFamily="34" charset="0"/>
            </a:rPr>
            <a:t>GUIDE</a:t>
          </a:r>
        </a:p>
      </xdr:txBody>
    </xdr:sp>
    <xdr:clientData fPrintsWithSheet="0"/>
  </xdr:twoCellAnchor>
  <xdr:twoCellAnchor editAs="absolute">
    <xdr:from>
      <xdr:col>8</xdr:col>
      <xdr:colOff>975606</xdr:colOff>
      <xdr:row>0</xdr:row>
      <xdr:rowOff>228982</xdr:rowOff>
    </xdr:from>
    <xdr:to>
      <xdr:col>9</xdr:col>
      <xdr:colOff>862957</xdr:colOff>
      <xdr:row>0</xdr:row>
      <xdr:rowOff>667894</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11FC778B-ACEE-194F-B969-7B630C11F6FC}"/>
            </a:ext>
          </a:extLst>
        </xdr:cNvPr>
        <xdr:cNvSpPr/>
      </xdr:nvSpPr>
      <xdr:spPr>
        <a:xfrm>
          <a:off x="10345666" y="228982"/>
          <a:ext cx="1220851" cy="438912"/>
        </a:xfrm>
        <a:prstGeom prst="roundRect">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a:solidFill>
                <a:schemeClr val="accent1">
                  <a:lumMod val="75000"/>
                </a:schemeClr>
              </a:solidFill>
              <a:latin typeface="Arial" panose="020B0604020202020204" pitchFamily="34" charset="0"/>
              <a:cs typeface="Arial" panose="020B0604020202020204" pitchFamily="34" charset="0"/>
            </a:rPr>
            <a:t>ANNUAL </a:t>
          </a:r>
          <a:br>
            <a:rPr lang="en-US" sz="900" b="1" i="0">
              <a:solidFill>
                <a:schemeClr val="accent1">
                  <a:lumMod val="75000"/>
                </a:schemeClr>
              </a:solidFill>
              <a:latin typeface="Arial" panose="020B0604020202020204" pitchFamily="34" charset="0"/>
              <a:cs typeface="Arial" panose="020B0604020202020204" pitchFamily="34" charset="0"/>
            </a:rPr>
          </a:br>
          <a:r>
            <a:rPr lang="en-US" sz="900" b="1" i="0">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twoCellAnchor editAs="absolute">
    <xdr:from>
      <xdr:col>7</xdr:col>
      <xdr:colOff>928709</xdr:colOff>
      <xdr:row>0</xdr:row>
      <xdr:rowOff>228982</xdr:rowOff>
    </xdr:from>
    <xdr:to>
      <xdr:col>8</xdr:col>
      <xdr:colOff>739860</xdr:colOff>
      <xdr:row>0</xdr:row>
      <xdr:rowOff>667894</xdr:rowOff>
    </xdr:to>
    <xdr:sp macro="" textlink="">
      <xdr:nvSpPr>
        <xdr:cNvPr id="5" name="Rounded Rectangle 4">
          <a:hlinkClick xmlns:r="http://schemas.openxmlformats.org/officeDocument/2006/relationships" r:id="rId3"/>
          <a:extLst>
            <a:ext uri="{FF2B5EF4-FFF2-40B4-BE49-F238E27FC236}">
              <a16:creationId xmlns:a16="http://schemas.microsoft.com/office/drawing/2014/main" id="{88142E62-2DD1-4C4E-9F36-A3FE37844045}"/>
            </a:ext>
          </a:extLst>
        </xdr:cNvPr>
        <xdr:cNvSpPr/>
      </xdr:nvSpPr>
      <xdr:spPr>
        <a:xfrm>
          <a:off x="8850969" y="228982"/>
          <a:ext cx="1220851" cy="438912"/>
        </a:xfrm>
        <a:prstGeom prst="roundRect">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a:solidFill>
                <a:schemeClr val="accent1">
                  <a:lumMod val="75000"/>
                </a:schemeClr>
              </a:solidFill>
              <a:latin typeface="Arial" panose="020B0604020202020204" pitchFamily="34" charset="0"/>
              <a:cs typeface="Arial" panose="020B0604020202020204" pitchFamily="34" charset="0"/>
            </a:rPr>
            <a:t>MONTHLY </a:t>
          </a:r>
          <a:br>
            <a:rPr lang="en-US" sz="900" b="1" i="0">
              <a:solidFill>
                <a:schemeClr val="accent1">
                  <a:lumMod val="75000"/>
                </a:schemeClr>
              </a:solidFill>
              <a:latin typeface="Arial" panose="020B0604020202020204" pitchFamily="34" charset="0"/>
              <a:cs typeface="Arial" panose="020B0604020202020204" pitchFamily="34" charset="0"/>
            </a:rPr>
          </a:br>
          <a:r>
            <a:rPr lang="en-US" sz="900" b="1" i="0">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wsDr>
</file>

<file path=xl/drawings/drawing32.xml><?xml version="1.0" encoding="utf-8"?>
<xdr:wsDr xmlns:xdr="http://schemas.openxmlformats.org/drawingml/2006/spreadsheetDrawing" xmlns:a="http://schemas.openxmlformats.org/drawingml/2006/main">
  <xdr:twoCellAnchor editAs="absolute">
    <xdr:from>
      <xdr:col>11</xdr:col>
      <xdr:colOff>655243</xdr:colOff>
      <xdr:row>0</xdr:row>
      <xdr:rowOff>229374</xdr:rowOff>
    </xdr:from>
    <xdr:to>
      <xdr:col>12</xdr:col>
      <xdr:colOff>846759</xdr:colOff>
      <xdr:row>0</xdr:row>
      <xdr:rowOff>668286</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598949CA-3E71-2849-83A3-15C8BF39D6EB}"/>
            </a:ext>
          </a:extLst>
        </xdr:cNvPr>
        <xdr:cNvSpPr/>
      </xdr:nvSpPr>
      <xdr:spPr>
        <a:xfrm>
          <a:off x="11856643" y="229374"/>
          <a:ext cx="1230376" cy="438912"/>
        </a:xfrm>
        <a:prstGeom prst="roundRect">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a:solidFill>
                <a:schemeClr val="accent1">
                  <a:lumMod val="75000"/>
                </a:schemeClr>
              </a:solidFill>
              <a:latin typeface="Arial" panose="020B0604020202020204" pitchFamily="34" charset="0"/>
              <a:cs typeface="Arial" panose="020B0604020202020204" pitchFamily="34" charset="0"/>
            </a:rPr>
            <a:t>GUIDE</a:t>
          </a:r>
        </a:p>
      </xdr:txBody>
    </xdr:sp>
    <xdr:clientData fPrintsWithSheet="0"/>
  </xdr:twoCellAnchor>
  <xdr:twoCellAnchor editAs="absolute">
    <xdr:from>
      <xdr:col>8</xdr:col>
      <xdr:colOff>665743</xdr:colOff>
      <xdr:row>0</xdr:row>
      <xdr:rowOff>228992</xdr:rowOff>
    </xdr:from>
    <xdr:to>
      <xdr:col>9</xdr:col>
      <xdr:colOff>898534</xdr:colOff>
      <xdr:row>0</xdr:row>
      <xdr:rowOff>667904</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FA29D6E9-9175-804B-9954-464020B9F188}"/>
            </a:ext>
          </a:extLst>
        </xdr:cNvPr>
        <xdr:cNvSpPr/>
      </xdr:nvSpPr>
      <xdr:spPr>
        <a:xfrm>
          <a:off x="8316223" y="228992"/>
          <a:ext cx="1208151" cy="438912"/>
        </a:xfrm>
        <a:prstGeom prst="roundRect">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a:solidFill>
                <a:schemeClr val="accent1">
                  <a:lumMod val="75000"/>
                </a:schemeClr>
              </a:solidFill>
              <a:latin typeface="Arial" panose="020B0604020202020204" pitchFamily="34" charset="0"/>
              <a:cs typeface="Arial" panose="020B0604020202020204" pitchFamily="34" charset="0"/>
            </a:rPr>
            <a:t>DAILY</a:t>
          </a:r>
          <a:br>
            <a:rPr lang="en-US" sz="900" b="1" i="0">
              <a:solidFill>
                <a:schemeClr val="accent1">
                  <a:lumMod val="75000"/>
                </a:schemeClr>
              </a:solidFill>
              <a:latin typeface="Arial" panose="020B0604020202020204" pitchFamily="34" charset="0"/>
              <a:cs typeface="Arial" panose="020B0604020202020204" pitchFamily="34" charset="0"/>
            </a:rPr>
          </a:br>
          <a:r>
            <a:rPr lang="en-US" sz="900" b="1" i="0">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twoCellAnchor editAs="absolute">
    <xdr:from>
      <xdr:col>10</xdr:col>
      <xdr:colOff>198214</xdr:colOff>
      <xdr:row>0</xdr:row>
      <xdr:rowOff>229374</xdr:rowOff>
    </xdr:from>
    <xdr:to>
      <xdr:col>11</xdr:col>
      <xdr:colOff>380205</xdr:colOff>
      <xdr:row>0</xdr:row>
      <xdr:rowOff>668286</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4DA9634C-7E07-7F48-B447-D1A4233AC055}"/>
            </a:ext>
          </a:extLst>
        </xdr:cNvPr>
        <xdr:cNvSpPr/>
      </xdr:nvSpPr>
      <xdr:spPr>
        <a:xfrm>
          <a:off x="10360754" y="229374"/>
          <a:ext cx="1220851" cy="438912"/>
        </a:xfrm>
        <a:prstGeom prst="roundRect">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i="0">
              <a:solidFill>
                <a:schemeClr val="accent1">
                  <a:lumMod val="75000"/>
                </a:schemeClr>
              </a:solidFill>
              <a:latin typeface="Arial" panose="020B0604020202020204" pitchFamily="34" charset="0"/>
              <a:cs typeface="Arial" panose="020B0604020202020204" pitchFamily="34" charset="0"/>
            </a:rPr>
            <a:t>ANNUAL </a:t>
          </a:r>
          <a:br>
            <a:rPr lang="en-US" sz="900" b="1" i="0">
              <a:solidFill>
                <a:schemeClr val="accent1">
                  <a:lumMod val="75000"/>
                </a:schemeClr>
              </a:solidFill>
              <a:latin typeface="Arial" panose="020B0604020202020204" pitchFamily="34" charset="0"/>
              <a:cs typeface="Arial" panose="020B0604020202020204" pitchFamily="34" charset="0"/>
            </a:rPr>
          </a:br>
          <a:r>
            <a:rPr lang="en-US" sz="900" b="1" i="0">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wsDr>
</file>

<file path=xl/drawings/drawing48.xml><?xml version="1.0" encoding="utf-8"?>
<xdr:wsDr xmlns:xdr="http://schemas.openxmlformats.org/drawingml/2006/spreadsheetDrawing" xmlns:a="http://schemas.openxmlformats.org/drawingml/2006/main">
  <xdr:twoCellAnchor>
    <xdr:from>
      <xdr:col>1</xdr:col>
      <xdr:colOff>0</xdr:colOff>
      <xdr:row>4</xdr:row>
      <xdr:rowOff>0</xdr:rowOff>
    </xdr:from>
    <xdr:to>
      <xdr:col>4</xdr:col>
      <xdr:colOff>0</xdr:colOff>
      <xdr:row>5</xdr:row>
      <xdr:rowOff>0</xdr:rowOff>
    </xdr:to>
    <xdr:graphicFrame macro="">
      <xdr:nvGraphicFramePr>
        <xdr:cNvPr id="4" name="Chart 3" descr="Pivot bar chart showing income from various sources">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12</xdr:col>
      <xdr:colOff>0</xdr:colOff>
      <xdr:row>5</xdr:row>
      <xdr:rowOff>0</xdr:rowOff>
    </xdr:to>
    <xdr:graphicFrame macro="">
      <xdr:nvGraphicFramePr>
        <xdr:cNvPr id="8" name="Chart 7" descr="Pivot bar chart showing discretionary expenses">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xdr:row>
      <xdr:rowOff>0</xdr:rowOff>
    </xdr:from>
    <xdr:to>
      <xdr:col>8</xdr:col>
      <xdr:colOff>0</xdr:colOff>
      <xdr:row>5</xdr:row>
      <xdr:rowOff>0</xdr:rowOff>
    </xdr:to>
    <xdr:graphicFrame macro="">
      <xdr:nvGraphicFramePr>
        <xdr:cNvPr id="9" name="Chart 8" descr="Pivot bar chart showing discretionary expenses">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3</xdr:row>
      <xdr:rowOff>428624</xdr:rowOff>
    </xdr:from>
    <xdr:to>
      <xdr:col>16</xdr:col>
      <xdr:colOff>0</xdr:colOff>
      <xdr:row>4</xdr:row>
      <xdr:rowOff>4314824</xdr:rowOff>
    </xdr:to>
    <xdr:graphicFrame macro="">
      <xdr:nvGraphicFramePr>
        <xdr:cNvPr id="10" name="Chart 9" descr="Pivot bar chart showing savings and investments">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14</xdr:col>
      <xdr:colOff>79657</xdr:colOff>
      <xdr:row>0</xdr:row>
      <xdr:rowOff>231354</xdr:rowOff>
    </xdr:from>
    <xdr:to>
      <xdr:col>15</xdr:col>
      <xdr:colOff>20676</xdr:colOff>
      <xdr:row>0</xdr:row>
      <xdr:rowOff>670266</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00000000-0008-0000-0300-000007000000}"/>
            </a:ext>
          </a:extLst>
        </xdr:cNvPr>
        <xdr:cNvSpPr/>
      </xdr:nvSpPr>
      <xdr:spPr>
        <a:xfrm>
          <a:off x="14783717" y="231354"/>
          <a:ext cx="1228799"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GUIDE</a:t>
          </a:r>
        </a:p>
      </xdr:txBody>
    </xdr:sp>
    <xdr:clientData fPrintsWithSheet="0"/>
  </xdr:twoCellAnchor>
  <xdr:twoCellAnchor editAs="absolute">
    <xdr:from>
      <xdr:col>12</xdr:col>
      <xdr:colOff>256012</xdr:colOff>
      <xdr:row>0</xdr:row>
      <xdr:rowOff>230972</xdr:rowOff>
    </xdr:from>
    <xdr:to>
      <xdr:col>13</xdr:col>
      <xdr:colOff>1108563</xdr:colOff>
      <xdr:row>0</xdr:row>
      <xdr:rowOff>669884</xdr:rowOff>
    </xdr:to>
    <xdr:sp macro="" textlink="">
      <xdr:nvSpPr>
        <xdr:cNvPr id="11" name="Rounded Rectangle 10">
          <a:hlinkClick xmlns:r="http://schemas.openxmlformats.org/officeDocument/2006/relationships" r:id="rId6"/>
          <a:extLst>
            <a:ext uri="{FF2B5EF4-FFF2-40B4-BE49-F238E27FC236}">
              <a16:creationId xmlns:a16="http://schemas.microsoft.com/office/drawing/2014/main" id="{00000000-0008-0000-0300-00000B000000}"/>
            </a:ext>
          </a:extLst>
        </xdr:cNvPr>
        <xdr:cNvSpPr/>
      </xdr:nvSpPr>
      <xdr:spPr>
        <a:xfrm>
          <a:off x="12569932" y="230972"/>
          <a:ext cx="1142111"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DISCRETIONARY</a:t>
          </a:r>
        </a:p>
      </xdr:txBody>
    </xdr:sp>
    <xdr:clientData fPrintsWithSheet="0"/>
  </xdr:twoCellAnchor>
  <xdr:twoCellAnchor editAs="absolute">
    <xdr:from>
      <xdr:col>11</xdr:col>
      <xdr:colOff>137399</xdr:colOff>
      <xdr:row>0</xdr:row>
      <xdr:rowOff>231354</xdr:rowOff>
    </xdr:from>
    <xdr:to>
      <xdr:col>11</xdr:col>
      <xdr:colOff>1269350</xdr:colOff>
      <xdr:row>0</xdr:row>
      <xdr:rowOff>670266</xdr:rowOff>
    </xdr:to>
    <xdr:sp macro="" textlink="">
      <xdr:nvSpPr>
        <xdr:cNvPr id="13" name="Rounded Rectangle 12">
          <a:hlinkClick xmlns:r="http://schemas.openxmlformats.org/officeDocument/2006/relationships" r:id="rId7"/>
          <a:extLst>
            <a:ext uri="{FF2B5EF4-FFF2-40B4-BE49-F238E27FC236}">
              <a16:creationId xmlns:a16="http://schemas.microsoft.com/office/drawing/2014/main" id="{00000000-0008-0000-0300-00000D000000}"/>
            </a:ext>
          </a:extLst>
        </xdr:cNvPr>
        <xdr:cNvSpPr/>
      </xdr:nvSpPr>
      <xdr:spPr>
        <a:xfrm>
          <a:off x="11171159" y="231354"/>
          <a:ext cx="1131951"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SAVINGS</a:t>
          </a:r>
        </a:p>
      </xdr:txBody>
    </xdr:sp>
    <xdr:clientData fPrintsWithSheet="0"/>
  </xdr:twoCellAnchor>
  <xdr:twoCellAnchor editAs="absolute">
    <xdr:from>
      <xdr:col>10</xdr:col>
      <xdr:colOff>26406</xdr:colOff>
      <xdr:row>0</xdr:row>
      <xdr:rowOff>230972</xdr:rowOff>
    </xdr:from>
    <xdr:to>
      <xdr:col>10</xdr:col>
      <xdr:colOff>1145657</xdr:colOff>
      <xdr:row>0</xdr:row>
      <xdr:rowOff>669884</xdr:rowOff>
    </xdr:to>
    <xdr:sp macro="" textlink="">
      <xdr:nvSpPr>
        <xdr:cNvPr id="14" name="Rounded Rectangle 13">
          <a:hlinkClick xmlns:r="http://schemas.openxmlformats.org/officeDocument/2006/relationships" r:id="rId8"/>
          <a:extLst>
            <a:ext uri="{FF2B5EF4-FFF2-40B4-BE49-F238E27FC236}">
              <a16:creationId xmlns:a16="http://schemas.microsoft.com/office/drawing/2014/main" id="{00000000-0008-0000-0300-00000E000000}"/>
            </a:ext>
          </a:extLst>
        </xdr:cNvPr>
        <xdr:cNvSpPr/>
      </xdr:nvSpPr>
      <xdr:spPr>
        <a:xfrm>
          <a:off x="9780006" y="230972"/>
          <a:ext cx="1119251"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EXPENSES</a:t>
          </a:r>
        </a:p>
      </xdr:txBody>
    </xdr:sp>
    <xdr:clientData fPrintsWithSheet="0"/>
  </xdr:twoCellAnchor>
  <xdr:twoCellAnchor editAs="absolute">
    <xdr:from>
      <xdr:col>8</xdr:col>
      <xdr:colOff>169413</xdr:colOff>
      <xdr:row>0</xdr:row>
      <xdr:rowOff>230972</xdr:rowOff>
    </xdr:from>
    <xdr:to>
      <xdr:col>9</xdr:col>
      <xdr:colOff>1011804</xdr:colOff>
      <xdr:row>0</xdr:row>
      <xdr:rowOff>669884</xdr:rowOff>
    </xdr:to>
    <xdr:sp macro="" textlink="">
      <xdr:nvSpPr>
        <xdr:cNvPr id="16" name="Rounded Rectangle 15">
          <a:hlinkClick xmlns:r="http://schemas.openxmlformats.org/officeDocument/2006/relationships" r:id="rId9"/>
          <a:extLst>
            <a:ext uri="{FF2B5EF4-FFF2-40B4-BE49-F238E27FC236}">
              <a16:creationId xmlns:a16="http://schemas.microsoft.com/office/drawing/2014/main" id="{00000000-0008-0000-0300-000010000000}"/>
            </a:ext>
          </a:extLst>
        </xdr:cNvPr>
        <xdr:cNvSpPr/>
      </xdr:nvSpPr>
      <xdr:spPr>
        <a:xfrm>
          <a:off x="8353293" y="230972"/>
          <a:ext cx="1131951"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INCOME</a:t>
          </a:r>
        </a:p>
      </xdr:txBody>
    </xdr:sp>
    <xdr:clientData fPrintsWithSheet="0"/>
  </xdr:twoCellAnchor>
</xdr:wsDr>
</file>

<file path=xl/drawings/drawing57.xml><?xml version="1.0" encoding="utf-8"?>
<xdr:wsDr xmlns:xdr="http://schemas.openxmlformats.org/drawingml/2006/spreadsheetDrawing" xmlns:a="http://schemas.openxmlformats.org/drawingml/2006/main">
  <xdr:twoCellAnchor editAs="absolute">
    <xdr:from>
      <xdr:col>12</xdr:col>
      <xdr:colOff>759460</xdr:colOff>
      <xdr:row>0</xdr:row>
      <xdr:rowOff>218654</xdr:rowOff>
    </xdr:from>
    <xdr:to>
      <xdr:col>13</xdr:col>
      <xdr:colOff>786839</xdr:colOff>
      <xdr:row>0</xdr:row>
      <xdr:rowOff>657566</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6C2AEC5C-9C09-A444-88E1-E5207CD29844}"/>
            </a:ext>
          </a:extLst>
        </xdr:cNvPr>
        <xdr:cNvSpPr/>
      </xdr:nvSpPr>
      <xdr:spPr>
        <a:xfrm>
          <a:off x="14752320" y="218654"/>
          <a:ext cx="1228799"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GUIDE</a:t>
          </a:r>
        </a:p>
      </xdr:txBody>
    </xdr:sp>
    <xdr:clientData fPrintsWithSheet="0"/>
  </xdr:twoCellAnchor>
  <xdr:twoCellAnchor editAs="absolute">
    <xdr:from>
      <xdr:col>8</xdr:col>
      <xdr:colOff>1026672</xdr:colOff>
      <xdr:row>0</xdr:row>
      <xdr:rowOff>218272</xdr:rowOff>
    </xdr:from>
    <xdr:to>
      <xdr:col>9</xdr:col>
      <xdr:colOff>1048361</xdr:colOff>
      <xdr:row>0</xdr:row>
      <xdr:rowOff>657184</xdr:rowOff>
    </xdr:to>
    <xdr:sp macro="" textlink="">
      <xdr:nvSpPr>
        <xdr:cNvPr id="5" name="Rounded Rectangle 4">
          <a:hlinkClick xmlns:r="http://schemas.openxmlformats.org/officeDocument/2006/relationships" r:id="rId2"/>
          <a:extLst>
            <a:ext uri="{FF2B5EF4-FFF2-40B4-BE49-F238E27FC236}">
              <a16:creationId xmlns:a16="http://schemas.microsoft.com/office/drawing/2014/main" id="{49654619-B31F-F84E-B390-CDEA66D2A39A}"/>
            </a:ext>
          </a:extLst>
        </xdr:cNvPr>
        <xdr:cNvSpPr/>
      </xdr:nvSpPr>
      <xdr:spPr>
        <a:xfrm>
          <a:off x="10287512" y="218272"/>
          <a:ext cx="1223109"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DISCRETIONARY</a:t>
          </a:r>
        </a:p>
      </xdr:txBody>
    </xdr:sp>
    <xdr:clientData fPrintsWithSheet="0"/>
  </xdr:twoCellAnchor>
  <xdr:twoCellAnchor editAs="absolute">
    <xdr:from>
      <xdr:col>11</xdr:col>
      <xdr:colOff>476639</xdr:colOff>
      <xdr:row>0</xdr:row>
      <xdr:rowOff>218654</xdr:rowOff>
    </xdr:from>
    <xdr:to>
      <xdr:col>12</xdr:col>
      <xdr:colOff>493248</xdr:colOff>
      <xdr:row>0</xdr:row>
      <xdr:rowOff>657566</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1F04EBC2-E77B-7343-8BD1-2D830C233247}"/>
            </a:ext>
          </a:extLst>
        </xdr:cNvPr>
        <xdr:cNvSpPr/>
      </xdr:nvSpPr>
      <xdr:spPr>
        <a:xfrm>
          <a:off x="13268079" y="218654"/>
          <a:ext cx="1218029"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ANNUAL </a:t>
          </a:r>
        </a:p>
        <a:p>
          <a:pPr algn="ctr"/>
          <a:r>
            <a:rPr lang="en-US" sz="900" b="1">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twoCellAnchor editAs="absolute">
    <xdr:from>
      <xdr:col>10</xdr:col>
      <xdr:colOff>192503</xdr:colOff>
      <xdr:row>0</xdr:row>
      <xdr:rowOff>218654</xdr:rowOff>
    </xdr:from>
    <xdr:to>
      <xdr:col>11</xdr:col>
      <xdr:colOff>204737</xdr:colOff>
      <xdr:row>0</xdr:row>
      <xdr:rowOff>657566</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5D435F2A-4925-664D-97FA-DE64BC6F322C}"/>
            </a:ext>
          </a:extLst>
        </xdr:cNvPr>
        <xdr:cNvSpPr/>
      </xdr:nvSpPr>
      <xdr:spPr>
        <a:xfrm>
          <a:off x="11782523" y="218654"/>
          <a:ext cx="1213654"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SAVINGS</a:t>
          </a:r>
        </a:p>
      </xdr:txBody>
    </xdr:sp>
    <xdr:clientData fPrintsWithSheet="0"/>
  </xdr:twoCellAnchor>
  <xdr:twoCellAnchor editAs="absolute">
    <xdr:from>
      <xdr:col>7</xdr:col>
      <xdr:colOff>738161</xdr:colOff>
      <xdr:row>0</xdr:row>
      <xdr:rowOff>218272</xdr:rowOff>
    </xdr:from>
    <xdr:to>
      <xdr:col>8</xdr:col>
      <xdr:colOff>754770</xdr:colOff>
      <xdr:row>0</xdr:row>
      <xdr:rowOff>657184</xdr:rowOff>
    </xdr:to>
    <xdr:sp macro="" textlink="">
      <xdr:nvSpPr>
        <xdr:cNvPr id="8" name="Rounded Rectangle 7">
          <a:hlinkClick xmlns:r="http://schemas.openxmlformats.org/officeDocument/2006/relationships" r:id="rId5"/>
          <a:extLst>
            <a:ext uri="{FF2B5EF4-FFF2-40B4-BE49-F238E27FC236}">
              <a16:creationId xmlns:a16="http://schemas.microsoft.com/office/drawing/2014/main" id="{EAFF5C32-DBEC-6848-9935-5095588146BB}"/>
            </a:ext>
          </a:extLst>
        </xdr:cNvPr>
        <xdr:cNvSpPr/>
      </xdr:nvSpPr>
      <xdr:spPr>
        <a:xfrm>
          <a:off x="8797581" y="218272"/>
          <a:ext cx="1218029"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EXPENSES</a:t>
          </a:r>
        </a:p>
      </xdr:txBody>
    </xdr:sp>
    <xdr:clientData fPrintsWithSheet="0"/>
  </xdr:twoCellAnchor>
</xdr:wsDr>
</file>

<file path=xl/drawings/drawing66.xml><?xml version="1.0" encoding="utf-8"?>
<xdr:wsDr xmlns:xdr="http://schemas.openxmlformats.org/drawingml/2006/spreadsheetDrawing" xmlns:a="http://schemas.openxmlformats.org/drawingml/2006/main">
  <xdr:twoCellAnchor editAs="absolute">
    <xdr:from>
      <xdr:col>12</xdr:col>
      <xdr:colOff>747668</xdr:colOff>
      <xdr:row>0</xdr:row>
      <xdr:rowOff>216282</xdr:rowOff>
    </xdr:from>
    <xdr:to>
      <xdr:col>13</xdr:col>
      <xdr:colOff>770965</xdr:colOff>
      <xdr:row>0</xdr:row>
      <xdr:rowOff>655194</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E11F9ED6-5B3B-6549-8962-3FBFD32D9A20}"/>
            </a:ext>
          </a:extLst>
        </xdr:cNvPr>
        <xdr:cNvSpPr/>
      </xdr:nvSpPr>
      <xdr:spPr>
        <a:xfrm>
          <a:off x="14740528" y="216282"/>
          <a:ext cx="1224717"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GUIDE</a:t>
          </a:r>
        </a:p>
      </xdr:txBody>
    </xdr:sp>
    <xdr:clientData fPrintsWithSheet="0"/>
  </xdr:twoCellAnchor>
  <xdr:twoCellAnchor editAs="absolute">
    <xdr:from>
      <xdr:col>8</xdr:col>
      <xdr:colOff>1027127</xdr:colOff>
      <xdr:row>0</xdr:row>
      <xdr:rowOff>215900</xdr:rowOff>
    </xdr:from>
    <xdr:to>
      <xdr:col>9</xdr:col>
      <xdr:colOff>1044734</xdr:colOff>
      <xdr:row>0</xdr:row>
      <xdr:rowOff>654812</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3646E8B5-ED68-3743-B426-84BB18C2C123}"/>
            </a:ext>
          </a:extLst>
        </xdr:cNvPr>
        <xdr:cNvSpPr/>
      </xdr:nvSpPr>
      <xdr:spPr>
        <a:xfrm>
          <a:off x="10287967" y="215900"/>
          <a:ext cx="1219027"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DISCRETIONARY</a:t>
          </a:r>
        </a:p>
      </xdr:txBody>
    </xdr:sp>
    <xdr:clientData fPrintsWithSheet="0"/>
  </xdr:twoCellAnchor>
  <xdr:twoCellAnchor editAs="absolute">
    <xdr:from>
      <xdr:col>11</xdr:col>
      <xdr:colOff>468930</xdr:colOff>
      <xdr:row>0</xdr:row>
      <xdr:rowOff>216282</xdr:rowOff>
    </xdr:from>
    <xdr:to>
      <xdr:col>12</xdr:col>
      <xdr:colOff>481456</xdr:colOff>
      <xdr:row>0</xdr:row>
      <xdr:rowOff>655194</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D5632DE6-BE78-3C42-B35B-31C011A58986}"/>
            </a:ext>
          </a:extLst>
        </xdr:cNvPr>
        <xdr:cNvSpPr/>
      </xdr:nvSpPr>
      <xdr:spPr>
        <a:xfrm>
          <a:off x="13260370" y="216282"/>
          <a:ext cx="1213946"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ANNUAL </a:t>
          </a:r>
        </a:p>
        <a:p>
          <a:pPr algn="ctr"/>
          <a:r>
            <a:rPr lang="en-US" sz="900" b="1">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twoCellAnchor editAs="absolute">
    <xdr:from>
      <xdr:col>10</xdr:col>
      <xdr:colOff>188876</xdr:colOff>
      <xdr:row>0</xdr:row>
      <xdr:rowOff>216282</xdr:rowOff>
    </xdr:from>
    <xdr:to>
      <xdr:col>11</xdr:col>
      <xdr:colOff>197028</xdr:colOff>
      <xdr:row>0</xdr:row>
      <xdr:rowOff>655194</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id="{01C15635-B066-6843-B520-D5E71B9F2296}"/>
            </a:ext>
          </a:extLst>
        </xdr:cNvPr>
        <xdr:cNvSpPr/>
      </xdr:nvSpPr>
      <xdr:spPr>
        <a:xfrm>
          <a:off x="11778896" y="216282"/>
          <a:ext cx="1209572"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SAVINGS</a:t>
          </a:r>
        </a:p>
      </xdr:txBody>
    </xdr:sp>
    <xdr:clientData fPrintsWithSheet="0"/>
  </xdr:twoCellAnchor>
  <xdr:twoCellAnchor editAs="absolute">
    <xdr:from>
      <xdr:col>7</xdr:col>
      <xdr:colOff>677495</xdr:colOff>
      <xdr:row>0</xdr:row>
      <xdr:rowOff>215900</xdr:rowOff>
    </xdr:from>
    <xdr:to>
      <xdr:col>8</xdr:col>
      <xdr:colOff>759307</xdr:colOff>
      <xdr:row>0</xdr:row>
      <xdr:rowOff>654812</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175CE3FD-C59E-3042-9C54-5E0E65328AEC}"/>
            </a:ext>
          </a:extLst>
        </xdr:cNvPr>
        <xdr:cNvSpPr/>
      </xdr:nvSpPr>
      <xdr:spPr>
        <a:xfrm>
          <a:off x="8251775" y="215900"/>
          <a:ext cx="1209572"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INCOME</a:t>
          </a:r>
        </a:p>
      </xdr:txBody>
    </xdr:sp>
    <xdr:clientData fPrintsWithSheet="0"/>
  </xdr:twoCellAnchor>
</xdr:wsDr>
</file>

<file path=xl/drawings/drawing73.xml><?xml version="1.0" encoding="utf-8"?>
<xdr:wsDr xmlns:xdr="http://schemas.openxmlformats.org/drawingml/2006/spreadsheetDrawing" xmlns:a="http://schemas.openxmlformats.org/drawingml/2006/main">
  <xdr:twoCellAnchor editAs="absolute">
    <xdr:from>
      <xdr:col>12</xdr:col>
      <xdr:colOff>729998</xdr:colOff>
      <xdr:row>0</xdr:row>
      <xdr:rowOff>221251</xdr:rowOff>
    </xdr:from>
    <xdr:to>
      <xdr:col>13</xdr:col>
      <xdr:colOff>749430</xdr:colOff>
      <xdr:row>0</xdr:row>
      <xdr:rowOff>660163</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05DBBE08-E820-6345-90CB-961605737A95}"/>
            </a:ext>
          </a:extLst>
        </xdr:cNvPr>
        <xdr:cNvSpPr/>
      </xdr:nvSpPr>
      <xdr:spPr>
        <a:xfrm>
          <a:off x="14722858" y="221251"/>
          <a:ext cx="1220852"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GUIDE</a:t>
          </a:r>
        </a:p>
      </xdr:txBody>
    </xdr:sp>
    <xdr:clientData fPrintsWithSheet="0"/>
  </xdr:twoCellAnchor>
  <xdr:twoCellAnchor editAs="absolute">
    <xdr:from>
      <xdr:col>11</xdr:col>
      <xdr:colOff>455125</xdr:colOff>
      <xdr:row>0</xdr:row>
      <xdr:rowOff>221251</xdr:rowOff>
    </xdr:from>
    <xdr:to>
      <xdr:col>12</xdr:col>
      <xdr:colOff>463786</xdr:colOff>
      <xdr:row>0</xdr:row>
      <xdr:rowOff>660163</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F514E1EF-C084-484C-A70A-FE9D270228D6}"/>
            </a:ext>
          </a:extLst>
        </xdr:cNvPr>
        <xdr:cNvSpPr/>
      </xdr:nvSpPr>
      <xdr:spPr>
        <a:xfrm>
          <a:off x="13246565" y="221251"/>
          <a:ext cx="1210081"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ANNUAL </a:t>
          </a:r>
        </a:p>
        <a:p>
          <a:pPr algn="ctr"/>
          <a:r>
            <a:rPr lang="en-US" sz="900" b="1">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twoCellAnchor editAs="absolute">
    <xdr:from>
      <xdr:col>10</xdr:col>
      <xdr:colOff>178937</xdr:colOff>
      <xdr:row>0</xdr:row>
      <xdr:rowOff>221251</xdr:rowOff>
    </xdr:from>
    <xdr:to>
      <xdr:col>11</xdr:col>
      <xdr:colOff>183223</xdr:colOff>
      <xdr:row>0</xdr:row>
      <xdr:rowOff>660163</xdr:rowOff>
    </xdr:to>
    <xdr:sp macro="" textlink="">
      <xdr:nvSpPr>
        <xdr:cNvPr id="9" name="Rounded Rectangle 8">
          <a:hlinkClick xmlns:r="http://schemas.openxmlformats.org/officeDocument/2006/relationships" r:id="rId3"/>
          <a:extLst>
            <a:ext uri="{FF2B5EF4-FFF2-40B4-BE49-F238E27FC236}">
              <a16:creationId xmlns:a16="http://schemas.microsoft.com/office/drawing/2014/main" id="{A539AD06-BB26-A341-B362-64BAC413BF31}"/>
            </a:ext>
          </a:extLst>
        </xdr:cNvPr>
        <xdr:cNvSpPr/>
      </xdr:nvSpPr>
      <xdr:spPr>
        <a:xfrm>
          <a:off x="11768957" y="221251"/>
          <a:ext cx="1205706"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SAVINGS</a:t>
          </a:r>
        </a:p>
      </xdr:txBody>
    </xdr:sp>
    <xdr:clientData fPrintsWithSheet="0"/>
  </xdr:twoCellAnchor>
  <xdr:twoCellAnchor editAs="absolute">
    <xdr:from>
      <xdr:col>8</xdr:col>
      <xdr:colOff>1025581</xdr:colOff>
      <xdr:row>0</xdr:row>
      <xdr:rowOff>220869</xdr:rowOff>
    </xdr:from>
    <xdr:to>
      <xdr:col>9</xdr:col>
      <xdr:colOff>1034795</xdr:colOff>
      <xdr:row>0</xdr:row>
      <xdr:rowOff>659781</xdr:rowOff>
    </xdr:to>
    <xdr:sp macro="" textlink="">
      <xdr:nvSpPr>
        <xdr:cNvPr id="10" name="Rounded Rectangle 9">
          <a:hlinkClick xmlns:r="http://schemas.openxmlformats.org/officeDocument/2006/relationships" r:id="rId4"/>
          <a:extLst>
            <a:ext uri="{FF2B5EF4-FFF2-40B4-BE49-F238E27FC236}">
              <a16:creationId xmlns:a16="http://schemas.microsoft.com/office/drawing/2014/main" id="{CBC62EF9-F96E-EC46-89D8-FE2138CBB023}"/>
            </a:ext>
          </a:extLst>
        </xdr:cNvPr>
        <xdr:cNvSpPr/>
      </xdr:nvSpPr>
      <xdr:spPr>
        <a:xfrm>
          <a:off x="9727621" y="220869"/>
          <a:ext cx="1136974"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EXPENSES</a:t>
          </a:r>
        </a:p>
      </xdr:txBody>
    </xdr:sp>
    <xdr:clientData fPrintsWithSheet="0"/>
  </xdr:twoCellAnchor>
  <xdr:twoCellAnchor editAs="absolute">
    <xdr:from>
      <xdr:col>7</xdr:col>
      <xdr:colOff>674182</xdr:colOff>
      <xdr:row>0</xdr:row>
      <xdr:rowOff>220869</xdr:rowOff>
    </xdr:from>
    <xdr:to>
      <xdr:col>8</xdr:col>
      <xdr:colOff>752681</xdr:colOff>
      <xdr:row>0</xdr:row>
      <xdr:rowOff>659781</xdr:rowOff>
    </xdr:to>
    <xdr:sp macro="" textlink="">
      <xdr:nvSpPr>
        <xdr:cNvPr id="11" name="Rounded Rectangle 10">
          <a:hlinkClick xmlns:r="http://schemas.openxmlformats.org/officeDocument/2006/relationships" r:id="rId5"/>
          <a:extLst>
            <a:ext uri="{FF2B5EF4-FFF2-40B4-BE49-F238E27FC236}">
              <a16:creationId xmlns:a16="http://schemas.microsoft.com/office/drawing/2014/main" id="{32B78DD5-ED81-EA41-A6C3-76296E40D61F}"/>
            </a:ext>
          </a:extLst>
        </xdr:cNvPr>
        <xdr:cNvSpPr/>
      </xdr:nvSpPr>
      <xdr:spPr>
        <a:xfrm>
          <a:off x="8248462" y="220869"/>
          <a:ext cx="1206259"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INCOME</a:t>
          </a:r>
        </a:p>
      </xdr:txBody>
    </xdr:sp>
    <xdr:clientData fPrintsWithSheet="0"/>
  </xdr:twoCellAnchor>
</xdr:wsDr>
</file>

<file path=xl/drawings/drawing81.xml><?xml version="1.0" encoding="utf-8"?>
<xdr:wsDr xmlns:xdr="http://schemas.openxmlformats.org/drawingml/2006/spreadsheetDrawing" xmlns:a="http://schemas.openxmlformats.org/drawingml/2006/main">
  <xdr:twoCellAnchor editAs="absolute">
    <xdr:from>
      <xdr:col>12</xdr:col>
      <xdr:colOff>729686</xdr:colOff>
      <xdr:row>0</xdr:row>
      <xdr:rowOff>216282</xdr:rowOff>
    </xdr:from>
    <xdr:to>
      <xdr:col>13</xdr:col>
      <xdr:colOff>752983</xdr:colOff>
      <xdr:row>0</xdr:row>
      <xdr:rowOff>655194</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F2F57B76-9ACA-F049-8BBF-E31264E758AC}"/>
            </a:ext>
          </a:extLst>
        </xdr:cNvPr>
        <xdr:cNvSpPr/>
      </xdr:nvSpPr>
      <xdr:spPr>
        <a:xfrm>
          <a:off x="14722546" y="216282"/>
          <a:ext cx="1224717"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GUIDE</a:t>
          </a:r>
        </a:p>
      </xdr:txBody>
    </xdr:sp>
    <xdr:clientData fPrintsWithSheet="0"/>
  </xdr:twoCellAnchor>
  <xdr:twoCellAnchor editAs="absolute">
    <xdr:from>
      <xdr:col>10</xdr:col>
      <xdr:colOff>166721</xdr:colOff>
      <xdr:row>0</xdr:row>
      <xdr:rowOff>215900</xdr:rowOff>
    </xdr:from>
    <xdr:to>
      <xdr:col>11</xdr:col>
      <xdr:colOff>184328</xdr:colOff>
      <xdr:row>0</xdr:row>
      <xdr:rowOff>654812</xdr:rowOff>
    </xdr:to>
    <xdr:sp macro="" textlink="">
      <xdr:nvSpPr>
        <xdr:cNvPr id="7" name="Rounded Rectangle 6">
          <a:hlinkClick xmlns:r="http://schemas.openxmlformats.org/officeDocument/2006/relationships" r:id="rId2"/>
          <a:extLst>
            <a:ext uri="{FF2B5EF4-FFF2-40B4-BE49-F238E27FC236}">
              <a16:creationId xmlns:a16="http://schemas.microsoft.com/office/drawing/2014/main" id="{641801A9-6F62-314C-8FB9-F7F2907D99A3}"/>
            </a:ext>
          </a:extLst>
        </xdr:cNvPr>
        <xdr:cNvSpPr/>
      </xdr:nvSpPr>
      <xdr:spPr>
        <a:xfrm>
          <a:off x="11124281" y="215900"/>
          <a:ext cx="1145367"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DISCRETIONARY</a:t>
          </a:r>
        </a:p>
      </xdr:txBody>
    </xdr:sp>
    <xdr:clientData fPrintsWithSheet="0"/>
  </xdr:twoCellAnchor>
  <xdr:twoCellAnchor editAs="absolute">
    <xdr:from>
      <xdr:col>11</xdr:col>
      <xdr:colOff>456230</xdr:colOff>
      <xdr:row>0</xdr:row>
      <xdr:rowOff>216282</xdr:rowOff>
    </xdr:from>
    <xdr:to>
      <xdr:col>12</xdr:col>
      <xdr:colOff>463474</xdr:colOff>
      <xdr:row>0</xdr:row>
      <xdr:rowOff>655194</xdr:rowOff>
    </xdr:to>
    <xdr:sp macro="" textlink="">
      <xdr:nvSpPr>
        <xdr:cNvPr id="8" name="Rounded Rectangle 7">
          <a:hlinkClick xmlns:r="http://schemas.openxmlformats.org/officeDocument/2006/relationships" r:id="rId3"/>
          <a:extLst>
            <a:ext uri="{FF2B5EF4-FFF2-40B4-BE49-F238E27FC236}">
              <a16:creationId xmlns:a16="http://schemas.microsoft.com/office/drawing/2014/main" id="{00E9379A-24F6-A542-972E-B6BE6BCAE0B9}"/>
            </a:ext>
          </a:extLst>
        </xdr:cNvPr>
        <xdr:cNvSpPr/>
      </xdr:nvSpPr>
      <xdr:spPr>
        <a:xfrm>
          <a:off x="13247670" y="216282"/>
          <a:ext cx="1208664"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ANNUAL </a:t>
          </a:r>
        </a:p>
        <a:p>
          <a:pPr algn="ctr"/>
          <a:r>
            <a:rPr lang="en-US" sz="900" b="1">
              <a:solidFill>
                <a:schemeClr val="accent1">
                  <a:lumMod val="75000"/>
                </a:schemeClr>
              </a:solidFill>
              <a:latin typeface="Arial" panose="020B0604020202020204" pitchFamily="34" charset="0"/>
              <a:cs typeface="Arial" panose="020B0604020202020204" pitchFamily="34" charset="0"/>
            </a:rPr>
            <a:t>CASH FLOW</a:t>
          </a:r>
        </a:p>
      </xdr:txBody>
    </xdr:sp>
    <xdr:clientData fPrintsWithSheet="0"/>
  </xdr:twoCellAnchor>
  <xdr:twoCellAnchor editAs="absolute">
    <xdr:from>
      <xdr:col>8</xdr:col>
      <xdr:colOff>1019507</xdr:colOff>
      <xdr:row>0</xdr:row>
      <xdr:rowOff>215900</xdr:rowOff>
    </xdr:from>
    <xdr:to>
      <xdr:col>9</xdr:col>
      <xdr:colOff>1032034</xdr:colOff>
      <xdr:row>0</xdr:row>
      <xdr:rowOff>654812</xdr:rowOff>
    </xdr:to>
    <xdr:sp macro="" textlink="">
      <xdr:nvSpPr>
        <xdr:cNvPr id="10" name="Rounded Rectangle 9">
          <a:hlinkClick xmlns:r="http://schemas.openxmlformats.org/officeDocument/2006/relationships" r:id="rId4"/>
          <a:extLst>
            <a:ext uri="{FF2B5EF4-FFF2-40B4-BE49-F238E27FC236}">
              <a16:creationId xmlns:a16="http://schemas.microsoft.com/office/drawing/2014/main" id="{74596701-CCA1-BB41-A06F-56BD32830842}"/>
            </a:ext>
          </a:extLst>
        </xdr:cNvPr>
        <xdr:cNvSpPr/>
      </xdr:nvSpPr>
      <xdr:spPr>
        <a:xfrm>
          <a:off x="9721547" y="215900"/>
          <a:ext cx="1140287"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EXPENSES</a:t>
          </a:r>
        </a:p>
      </xdr:txBody>
    </xdr:sp>
    <xdr:clientData fPrintsWithSheet="0"/>
  </xdr:twoCellAnchor>
  <xdr:twoCellAnchor editAs="absolute">
    <xdr:from>
      <xdr:col>7</xdr:col>
      <xdr:colOff>669875</xdr:colOff>
      <xdr:row>0</xdr:row>
      <xdr:rowOff>215900</xdr:rowOff>
    </xdr:from>
    <xdr:to>
      <xdr:col>8</xdr:col>
      <xdr:colOff>746607</xdr:colOff>
      <xdr:row>0</xdr:row>
      <xdr:rowOff>654812</xdr:rowOff>
    </xdr:to>
    <xdr:sp macro="" textlink="">
      <xdr:nvSpPr>
        <xdr:cNvPr id="11" name="Rounded Rectangle 10">
          <a:hlinkClick xmlns:r="http://schemas.openxmlformats.org/officeDocument/2006/relationships" r:id="rId5"/>
          <a:extLst>
            <a:ext uri="{FF2B5EF4-FFF2-40B4-BE49-F238E27FC236}">
              <a16:creationId xmlns:a16="http://schemas.microsoft.com/office/drawing/2014/main" id="{40C3308D-074A-E148-9834-C466123EB441}"/>
            </a:ext>
          </a:extLst>
        </xdr:cNvPr>
        <xdr:cNvSpPr/>
      </xdr:nvSpPr>
      <xdr:spPr>
        <a:xfrm>
          <a:off x="8244155" y="215900"/>
          <a:ext cx="1204492" cy="438912"/>
        </a:xfrm>
        <a:prstGeom prst="roundRect">
          <a:avLst/>
        </a:prstGeom>
        <a:solidFill>
          <a:schemeClr val="accent2"/>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accent1">
                  <a:lumMod val="75000"/>
                </a:schemeClr>
              </a:solidFill>
              <a:latin typeface="Arial" panose="020B0604020202020204" pitchFamily="34" charset="0"/>
              <a:cs typeface="Arial" panose="020B0604020202020204" pitchFamily="34" charset="0"/>
            </a:rPr>
            <a:t>INCOME</a:t>
          </a:r>
        </a:p>
      </xdr:txBody>
    </xdr:sp>
    <xdr:clientData fPrintsWithSheet="0"/>
  </xdr:twoCellAnchor>
</xdr:wsDr>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88.775679745369" backgroundQuery="1" createdVersion="6" refreshedVersion="8" minRefreshableVersion="3" recordCount="0" supportSubquery="1" supportAdvancedDrill="1" xr:uid="{00000000-000A-0000-FFFF-FFFF03000000}">
  <cacheSource type="external" connectionId="1"/>
  <cacheFields count="2">
    <cacheField name="[Savings].[Savings].[Savings]" caption="Savings" numFmtId="0" hierarchy="9" level="1">
      <sharedItems count="5">
        <s v="401k etc."/>
        <s v="Cash reserves"/>
        <s v="Other 1"/>
        <s v="Other 2"/>
        <s v="Savings/investment"/>
      </sharedItems>
    </cacheField>
    <cacheField name="[Measures].[Sum of Annual 4]" caption="Sum of Annual 4" numFmtId="0" hierarchy="21" level="32767"/>
  </cacheFields>
  <cacheHierarchies count="22">
    <cacheHierarchy uniqueName="[Discretionary].[Expenses]" caption="Expenses" attribute="1" defaultMemberUniqueName="[Discretionary].[Expenses].[All]" allUniqueName="[Discretionary].[Expenses].[All]" dimensionUniqueName="[Discretionary]" displayFolder="" count="0" memberValueDatatype="130" unbalanced="0"/>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0" memberValueDatatype="130" unbalanced="0"/>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0" memberValueDatatype="130" unbalanced="0"/>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2" memberValueDatatype="130" unbalanced="0">
      <fieldsUsage count="2">
        <fieldUsage x="-1"/>
        <fieldUsage x="0"/>
      </fieldsUsage>
    </cacheHierarchy>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hidden="1">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hidden="1">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hidden="1">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88.775684837965" backgroundQuery="1" createdVersion="6" refreshedVersion="8" minRefreshableVersion="3" recordCount="0" supportSubquery="1" supportAdvancedDrill="1" xr:uid="{00000000-000A-0000-FFFF-FFFF02000000}">
  <cacheSource type="external" connectionId="1"/>
  <cacheFields count="2">
    <cacheField name="[Income].[Income].[Income]" caption="Income" numFmtId="0" hierarchy="6" level="1">
      <sharedItems count="6">
        <s v="Commissions/Bonus"/>
        <s v="Other 1"/>
        <s v="Other 2"/>
        <s v="Other 3"/>
        <s v="Other 4"/>
        <s v="Salary"/>
      </sharedItems>
    </cacheField>
    <cacheField name="[Measures].[Sum of Annual]" caption="Sum of Annual" numFmtId="0" hierarchy="17" level="32767"/>
  </cacheFields>
  <cacheHierarchies count="22">
    <cacheHierarchy uniqueName="[Discretionary].[Expenses]" caption="Expenses" attribute="1" defaultMemberUniqueName="[Discretionary].[Expenses].[All]" allUniqueName="[Discretionary].[Expenses].[All]" dimensionUniqueName="[Discretionary]" displayFolder="" count="0" memberValueDatatype="130" unbalanced="0"/>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0" memberValueDatatype="130" unbalanced="0"/>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2" memberValueDatatype="130" unbalanced="0">
      <fieldsUsage count="2">
        <fieldUsage x="-1"/>
        <fieldUsage x="0"/>
      </fieldsUsage>
    </cacheHierarchy>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0" memberValueDatatype="130" unbalanced="0"/>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hidden="1">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hidden="1">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hidden="1">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88.775690509261" backgroundQuery="1" createdVersion="6" refreshedVersion="8" minRefreshableVersion="3" recordCount="0" supportSubquery="1" supportAdvancedDrill="1" xr:uid="{00000000-000A-0000-FFFF-FFFF00000000}">
  <cacheSource type="external" connectionId="1"/>
  <cacheFields count="2">
    <cacheField name="[Expenses].[Expenses].[Expenses]" caption="Expenses" numFmtId="0" hierarchy="3" level="1">
      <sharedItems count="18">
        <s v="Clothing"/>
        <s v="Disability premiums"/>
        <s v="Electricity"/>
        <s v="Federal/SS/Medicare"/>
        <s v="Food"/>
        <s v="Garbage"/>
        <s v="Gas"/>
        <s v="Insurance"/>
        <s v="Internet"/>
        <s v="Medical/dental/Rx"/>
        <s v="Mortgage/rent"/>
        <s v="Other 1"/>
        <s v="Other 2"/>
        <s v="Phone"/>
        <s v="State income tax"/>
        <s v="Vehicle payments"/>
        <s v="Vehicle tax/fees"/>
        <s v="Water/sewer"/>
      </sharedItems>
    </cacheField>
    <cacheField name="[Measures].[Sum of Annual 3]" caption="Sum of Annual 3" numFmtId="0" hierarchy="20" level="32767"/>
  </cacheFields>
  <cacheHierarchies count="22">
    <cacheHierarchy uniqueName="[Discretionary].[Expenses]" caption="Expenses" attribute="1" defaultMemberUniqueName="[Discretionary].[Expenses].[All]" allUniqueName="[Discretionary].[Expenses].[All]" dimensionUniqueName="[Discretionary]" displayFolder="" count="0" memberValueDatatype="130" unbalanced="0"/>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2" memberValueDatatype="130" unbalanced="0">
      <fieldsUsage count="2">
        <fieldUsage x="-1"/>
        <fieldUsage x="0"/>
      </fieldsUsage>
    </cacheHierarchy>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0" memberValueDatatype="130" unbalanced="0"/>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0" memberValueDatatype="130" unbalanced="0"/>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hidden="1">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hidden="1">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hidden="1">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88.775696064811" backgroundQuery="1" createdVersion="6" refreshedVersion="8" minRefreshableVersion="3" recordCount="0" supportSubquery="1" supportAdvancedDrill="1" xr:uid="{00000000-000A-0000-FFFF-FFFF01000000}">
  <cacheSource type="external" connectionId="1"/>
  <cacheFields count="2">
    <cacheField name="[Discretionary].[Expenses].[Expenses]" caption="Expenses" numFmtId="0" level="1">
      <sharedItems count="11">
        <s v="Charity"/>
        <s v="Club memberships"/>
        <s v="Dining"/>
        <s v="Entertainment"/>
        <s v="Gifts"/>
        <s v="Home improvements"/>
        <s v="Other 1"/>
        <s v="Other 2"/>
        <s v="Personal care"/>
        <s v="Shopping"/>
        <s v="Travel"/>
      </sharedItems>
    </cacheField>
    <cacheField name="[Measures].[Sum of Annual 2]" caption="Sum of Annual 2" numFmtId="0" hierarchy="18" level="32767"/>
  </cacheFields>
  <cacheHierarchies count="22">
    <cacheHierarchy uniqueName="[Discretionary].[Expenses]" caption="Expenses" attribute="1" defaultMemberUniqueName="[Discretionary].[Expenses].[All]" allUniqueName="[Discretionary].[Expenses].[All]" dimensionUniqueName="[Discretionary]" displayFolder="" count="2" memberValueDatatype="130" unbalanced="0">
      <fieldsUsage count="2">
        <fieldUsage x="-1"/>
        <fieldUsage x="0"/>
      </fieldsUsage>
    </cacheHierarchy>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0" memberValueDatatype="130" unbalanced="0"/>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0" memberValueDatatype="130" unbalanced="0"/>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0" memberValueDatatype="130" unbalanced="0"/>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hidden="1">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hidden="1">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hidden="1">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3.xml.rels>&#65279;<?xml version="1.0" encoding="utf-8"?><Relationships xmlns="http://schemas.openxmlformats.org/package/2006/relationships"><Relationship Type="http://schemas.openxmlformats.org/officeDocument/2006/relationships/pivotCacheDefinition" Target="/xl/pivotCache/pivotCacheDefinition32.xml" Id="rId1" /></Relationships>
</file>

<file path=xl/pivotTables/_rels/pivotTable22.xml.rels>&#65279;<?xml version="1.0" encoding="utf-8"?><Relationships xmlns="http://schemas.openxmlformats.org/package/2006/relationships"><Relationship Type="http://schemas.openxmlformats.org/officeDocument/2006/relationships/pivotCacheDefinition" Target="/xl/pivotCache/pivotCacheDefinition41.xml" Id="rId1" /></Relationships>
</file>

<file path=xl/pivotTables/_rels/pivotTable3.xml.rels>&#65279;<?xml version="1.0" encoding="utf-8"?><Relationships xmlns="http://schemas.openxmlformats.org/package/2006/relationships"><Relationship Type="http://schemas.openxmlformats.org/officeDocument/2006/relationships/pivotCacheDefinition" Target="/xl/pivotCache/pivotCacheDefinition23.xml" Id="rId1" /></Relationships>
</file>

<file path=xl/pivotTables/_rels/pivotTable44.xml.rels>&#65279;<?xml version="1.0" encoding="utf-8"?><Relationships xmlns="http://schemas.openxmlformats.org/package/2006/relationships"><Relationship Type="http://schemas.openxmlformats.org/officeDocument/2006/relationships/pivotCacheDefinition" Target="/xl/pivotCache/pivotCacheDefinition14.xml" Id="rId1" /></Relationships>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VT_Expenses1" cacheId="16" applyNumberFormats="0" applyBorderFormats="0" applyFontFormats="0" applyPatternFormats="0" applyAlignmentFormats="0" applyWidthHeightFormats="1" dataCaption="Values" updatedVersion="8" minRefreshableVersion="3" subtotalHiddenItems="1" itemPrintTitles="1" createdVersion="6" indent="0" outline="1" outlineData="1" multipleFieldFilters="0" chartFormat="1">
  <location ref="U9:V28" firstHeaderRow="1" firstDataRow="1" firstDataCol="1"/>
  <pivotFields count="2">
    <pivotField axis="axisRow" allDrilled="1" showAll="0" sortType="ascending" defaultAttributeDrillState="1">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9">
    <i>
      <x v="11"/>
    </i>
    <i>
      <x v="12"/>
    </i>
    <i>
      <x v="5"/>
    </i>
    <i>
      <x v="16"/>
    </i>
    <i>
      <x v="7"/>
    </i>
    <i>
      <x v="8"/>
    </i>
    <i>
      <x v="6"/>
    </i>
    <i>
      <x v="17"/>
    </i>
    <i>
      <x v="13"/>
    </i>
    <i>
      <x v="9"/>
    </i>
    <i>
      <x v="2"/>
    </i>
    <i>
      <x/>
    </i>
    <i>
      <x v="1"/>
    </i>
    <i>
      <x v="14"/>
    </i>
    <i>
      <x v="15"/>
    </i>
    <i>
      <x v="4"/>
    </i>
    <i>
      <x v="3"/>
    </i>
    <i>
      <x v="10"/>
    </i>
    <i t="grand">
      <x/>
    </i>
  </rowItems>
  <colItems count="1">
    <i/>
  </colItems>
  <dataFields count="1">
    <dataField name="Sum of Annual" fld="1" baseField="0" baseItem="7" numFmtId="5"/>
  </dataFields>
  <formats count="24">
    <format dxfId="72">
      <pivotArea type="all" dataOnly="0" outline="0" fieldPosition="0"/>
    </format>
    <format dxfId="73">
      <pivotArea outline="0" collapsedLevelsAreSubtotals="1" fieldPosition="0"/>
    </format>
    <format dxfId="74">
      <pivotArea field="0" type="button" dataOnly="0" labelOnly="1" outline="0" axis="axisRow" fieldPosition="0"/>
    </format>
    <format dxfId="75">
      <pivotArea dataOnly="0" labelOnly="1" fieldPosition="0">
        <references count="1">
          <reference field="0" count="0"/>
        </references>
      </pivotArea>
    </format>
    <format dxfId="76">
      <pivotArea dataOnly="0" labelOnly="1" grandRow="1" outline="0" fieldPosition="0"/>
    </format>
    <format dxfId="77">
      <pivotArea dataOnly="0" labelOnly="1" outline="0" axis="axisValues" fieldPosition="0"/>
    </format>
    <format dxfId="78">
      <pivotArea type="all" dataOnly="0" outline="0" fieldPosition="0"/>
    </format>
    <format dxfId="79">
      <pivotArea outline="0" collapsedLevelsAreSubtotals="1" fieldPosition="0"/>
    </format>
    <format dxfId="80">
      <pivotArea field="0" type="button" dataOnly="0" labelOnly="1" outline="0" axis="axisRow" fieldPosition="0"/>
    </format>
    <format dxfId="81">
      <pivotArea dataOnly="0" labelOnly="1" fieldPosition="0">
        <references count="1">
          <reference field="0" count="0"/>
        </references>
      </pivotArea>
    </format>
    <format dxfId="82">
      <pivotArea dataOnly="0" labelOnly="1" grandRow="1" outline="0" fieldPosition="0"/>
    </format>
    <format dxfId="83">
      <pivotArea dataOnly="0" labelOnly="1" outline="0" axis="axisValues" fieldPosition="0"/>
    </format>
    <format dxfId="84">
      <pivotArea type="all" dataOnly="0" outline="0" fieldPosition="0"/>
    </format>
    <format dxfId="85">
      <pivotArea outline="0" collapsedLevelsAreSubtotals="1" fieldPosition="0"/>
    </format>
    <format dxfId="86">
      <pivotArea field="0" type="button" dataOnly="0" labelOnly="1" outline="0" axis="axisRow" fieldPosition="0"/>
    </format>
    <format dxfId="87">
      <pivotArea dataOnly="0" labelOnly="1" fieldPosition="0">
        <references count="1">
          <reference field="0" count="0"/>
        </references>
      </pivotArea>
    </format>
    <format dxfId="88">
      <pivotArea dataOnly="0" labelOnly="1" grandRow="1" outline="0" fieldPosition="0"/>
    </format>
    <format dxfId="89">
      <pivotArea dataOnly="0" labelOnly="1" outline="0" axis="axisValues" fieldPosition="0"/>
    </format>
    <format dxfId="90">
      <pivotArea type="all" dataOnly="0" outline="0" fieldPosition="0"/>
    </format>
    <format dxfId="91">
      <pivotArea outline="0" collapsedLevelsAreSubtotals="1" fieldPosition="0"/>
    </format>
    <format dxfId="92">
      <pivotArea field="0" type="button" dataOnly="0" labelOnly="1" outline="0" axis="axisRow" fieldPosition="0"/>
    </format>
    <format dxfId="93">
      <pivotArea dataOnly="0" labelOnly="1" fieldPosition="0">
        <references count="1">
          <reference field="0" count="0"/>
        </references>
      </pivotArea>
    </format>
    <format dxfId="94">
      <pivotArea dataOnly="0" labelOnly="1" grandRow="1" outline="0" fieldPosition="0"/>
    </format>
    <format dxfId="9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Expenses">
        <x15:activeTabTopLevelEntity name="[Expenses]"/>
      </x15:pivotTableUISettings>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VT_Expenses2" cacheId="19"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1">
  <location ref="X9:Y21" firstHeaderRow="1" firstDataRow="1" firstDataCol="1"/>
  <pivotFields count="2">
    <pivotField axis="axisRow" allDrilled="1" showAll="0" sortType="a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7"/>
    </i>
    <i>
      <x v="6"/>
    </i>
    <i>
      <x v="1"/>
    </i>
    <i>
      <x v="8"/>
    </i>
    <i>
      <x v="4"/>
    </i>
    <i>
      <x/>
    </i>
    <i>
      <x v="3"/>
    </i>
    <i>
      <x v="2"/>
    </i>
    <i>
      <x v="9"/>
    </i>
    <i>
      <x v="10"/>
    </i>
    <i>
      <x v="5"/>
    </i>
    <i t="grand">
      <x/>
    </i>
  </rowItems>
  <colItems count="1">
    <i/>
  </colItems>
  <dataFields count="1">
    <dataField name="Sum of Annual" fld="1" baseField="0" baseItem="6" numFmtId="169"/>
  </dataFields>
  <formats count="24">
    <format dxfId="269">
      <pivotArea type="all" dataOnly="0" outline="0" fieldPosition="0"/>
    </format>
    <format dxfId="268">
      <pivotArea outline="0" collapsedLevelsAreSubtotals="1" fieldPosition="0"/>
    </format>
    <format dxfId="267">
      <pivotArea field="0" type="button" dataOnly="0" labelOnly="1" outline="0" axis="axisRow" fieldPosition="0"/>
    </format>
    <format dxfId="266">
      <pivotArea dataOnly="0" labelOnly="1" fieldPosition="0">
        <references count="1">
          <reference field="0" count="0"/>
        </references>
      </pivotArea>
    </format>
    <format dxfId="265">
      <pivotArea dataOnly="0" labelOnly="1" grandRow="1" outline="0" fieldPosition="0"/>
    </format>
    <format dxfId="264">
      <pivotArea dataOnly="0" labelOnly="1" outline="0" axis="axisValues" fieldPosition="0"/>
    </format>
    <format dxfId="263">
      <pivotArea type="all" dataOnly="0" outline="0" fieldPosition="0"/>
    </format>
    <format dxfId="262">
      <pivotArea outline="0" collapsedLevelsAreSubtotals="1" fieldPosition="0"/>
    </format>
    <format dxfId="261">
      <pivotArea field="0" type="button" dataOnly="0" labelOnly="1" outline="0" axis="axisRow" fieldPosition="0"/>
    </format>
    <format dxfId="260">
      <pivotArea dataOnly="0" labelOnly="1" fieldPosition="0">
        <references count="1">
          <reference field="0" count="0"/>
        </references>
      </pivotArea>
    </format>
    <format dxfId="259">
      <pivotArea dataOnly="0" labelOnly="1" grandRow="1" outline="0" fieldPosition="0"/>
    </format>
    <format dxfId="258">
      <pivotArea dataOnly="0" labelOnly="1" outline="0" axis="axisValues" fieldPosition="0"/>
    </format>
    <format dxfId="257">
      <pivotArea type="all" dataOnly="0" outline="0" fieldPosition="0"/>
    </format>
    <format dxfId="256">
      <pivotArea outline="0" collapsedLevelsAreSubtotals="1" fieldPosition="0"/>
    </format>
    <format dxfId="255">
      <pivotArea field="0" type="button" dataOnly="0" labelOnly="1" outline="0" axis="axisRow" fieldPosition="0"/>
    </format>
    <format dxfId="254">
      <pivotArea dataOnly="0" labelOnly="1" fieldPosition="0">
        <references count="1">
          <reference field="0" count="0"/>
        </references>
      </pivotArea>
    </format>
    <format dxfId="253">
      <pivotArea dataOnly="0" labelOnly="1" grandRow="1" outline="0" fieldPosition="0"/>
    </format>
    <format dxfId="252">
      <pivotArea dataOnly="0" labelOnly="1" outline="0" axis="axisValues" fieldPosition="0"/>
    </format>
    <format dxfId="251">
      <pivotArea type="all" dataOnly="0" outline="0" fieldPosition="0"/>
    </format>
    <format dxfId="250">
      <pivotArea outline="0" collapsedLevelsAreSubtotals="1" fieldPosition="0"/>
    </format>
    <format dxfId="249">
      <pivotArea field="0" type="button" dataOnly="0" labelOnly="1" outline="0" axis="axisRow" fieldPosition="0"/>
    </format>
    <format dxfId="248">
      <pivotArea dataOnly="0" labelOnly="1" fieldPosition="0">
        <references count="1">
          <reference field="0" count="0"/>
        </references>
      </pivotArea>
    </format>
    <format dxfId="247">
      <pivotArea dataOnly="0" labelOnly="1" grandRow="1" outline="0" fieldPosition="0"/>
    </format>
    <format dxfId="246">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Discretionary">
        <x15:activeTabTopLevelEntity name="[Discretionary]"/>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VT_Income" cacheId="13" applyNumberFormats="0" applyBorderFormats="0" applyFontFormats="0" applyPatternFormats="0" applyAlignmentFormats="0" applyWidthHeightFormats="1" dataCaption="Values" updatedVersion="8" minRefreshableVersion="3" subtotalHiddenItems="1" itemPrintTitles="1" createdVersion="6" indent="0" outline="1" outlineData="1" multipleFieldFilters="0" chartFormat="1">
  <location ref="R9:S16" firstHeaderRow="1" firstDataRow="1" firstDataCol="1"/>
  <pivotFields count="2">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2"/>
    </i>
    <i>
      <x v="3"/>
    </i>
    <i>
      <x v="4"/>
    </i>
    <i>
      <x/>
    </i>
    <i>
      <x v="1"/>
    </i>
    <i>
      <x v="5"/>
    </i>
    <i t="grand">
      <x/>
    </i>
  </rowItems>
  <colItems count="1">
    <i/>
  </colItems>
  <dataFields count="1">
    <dataField name="Annual Income" fld="1" baseField="0" baseItem="1" numFmtId="169"/>
  </dataFields>
  <formats count="24">
    <format dxfId="120">
      <pivotArea type="all" dataOnly="0" outline="0" fieldPosition="0"/>
    </format>
    <format dxfId="121">
      <pivotArea outline="0" collapsedLevelsAreSubtotals="1" fieldPosition="0"/>
    </format>
    <format dxfId="122">
      <pivotArea field="0" type="button" dataOnly="0" labelOnly="1" outline="0" axis="axisRow" fieldPosition="0"/>
    </format>
    <format dxfId="123">
      <pivotArea dataOnly="0" labelOnly="1" fieldPosition="0">
        <references count="1">
          <reference field="0" count="0"/>
        </references>
      </pivotArea>
    </format>
    <format dxfId="124">
      <pivotArea dataOnly="0" labelOnly="1" grandRow="1" outline="0" fieldPosition="0"/>
    </format>
    <format dxfId="125">
      <pivotArea dataOnly="0" labelOnly="1" outline="0" axis="axisValues" fieldPosition="0"/>
    </format>
    <format dxfId="126">
      <pivotArea type="all" dataOnly="0" outline="0" fieldPosition="0"/>
    </format>
    <format dxfId="127">
      <pivotArea outline="0" collapsedLevelsAreSubtotals="1" fieldPosition="0"/>
    </format>
    <format dxfId="128">
      <pivotArea field="0" type="button" dataOnly="0" labelOnly="1" outline="0" axis="axisRow" fieldPosition="0"/>
    </format>
    <format dxfId="129">
      <pivotArea dataOnly="0" labelOnly="1" fieldPosition="0">
        <references count="1">
          <reference field="0" count="0"/>
        </references>
      </pivotArea>
    </format>
    <format dxfId="130">
      <pivotArea dataOnly="0" labelOnly="1" grandRow="1" outline="0" fieldPosition="0"/>
    </format>
    <format dxfId="131">
      <pivotArea dataOnly="0" labelOnly="1" outline="0" axis="axisValues" fieldPosition="0"/>
    </format>
    <format dxfId="132">
      <pivotArea type="all" dataOnly="0" outline="0" fieldPosition="0"/>
    </format>
    <format dxfId="133">
      <pivotArea outline="0" collapsedLevelsAreSubtotals="1" fieldPosition="0"/>
    </format>
    <format dxfId="134">
      <pivotArea field="0" type="button" dataOnly="0" labelOnly="1" outline="0" axis="axisRow" fieldPosition="0"/>
    </format>
    <format dxfId="135">
      <pivotArea dataOnly="0" labelOnly="1" fieldPosition="0">
        <references count="1">
          <reference field="0" count="0"/>
        </references>
      </pivotArea>
    </format>
    <format dxfId="136">
      <pivotArea dataOnly="0" labelOnly="1" grandRow="1" outline="0" fieldPosition="0"/>
    </format>
    <format dxfId="137">
      <pivotArea dataOnly="0" labelOnly="1" outline="0" axis="axisValues" fieldPosition="0"/>
    </format>
    <format dxfId="138">
      <pivotArea type="all" dataOnly="0" outline="0" fieldPosition="0"/>
    </format>
    <format dxfId="139">
      <pivotArea outline="0" collapsedLevelsAreSubtotals="1" fieldPosition="0"/>
    </format>
    <format dxfId="140">
      <pivotArea field="0" type="button" dataOnly="0" labelOnly="1" outline="0" axis="axisRow" fieldPosition="0"/>
    </format>
    <format dxfId="141">
      <pivotArea dataOnly="0" labelOnly="1" fieldPosition="0">
        <references count="1">
          <reference field="0" count="0"/>
        </references>
      </pivotArea>
    </format>
    <format dxfId="142">
      <pivotArea dataOnly="0" labelOnly="1" grandRow="1" outline="0" fieldPosition="0"/>
    </format>
    <format dxfId="14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Income">
        <x15:activeTabTopLevelEntity name="[Income]"/>
      </x15:pivotTableUISettings>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VT_Savings" cacheId="10"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1">
  <location ref="AA9:AB15"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2"/>
    </i>
    <i>
      <x v="3"/>
    </i>
    <i>
      <x v="1"/>
    </i>
    <i>
      <x v="4"/>
    </i>
    <i>
      <x/>
    </i>
    <i t="grand">
      <x/>
    </i>
  </rowItems>
  <colItems count="1">
    <i/>
  </colItems>
  <dataFields count="1">
    <dataField name="Sum of Annual" fld="1" baseField="0" baseItem="2" numFmtId="169"/>
  </dataFields>
  <formats count="24">
    <format dxfId="293">
      <pivotArea type="all" dataOnly="0" outline="0" fieldPosition="0"/>
    </format>
    <format dxfId="292">
      <pivotArea outline="0" collapsedLevelsAreSubtotals="1" fieldPosition="0"/>
    </format>
    <format dxfId="291">
      <pivotArea field="0" type="button" dataOnly="0" labelOnly="1" outline="0" axis="axisRow" fieldPosition="0"/>
    </format>
    <format dxfId="290">
      <pivotArea dataOnly="0" labelOnly="1" fieldPosition="0">
        <references count="1">
          <reference field="0" count="0"/>
        </references>
      </pivotArea>
    </format>
    <format dxfId="289">
      <pivotArea dataOnly="0" labelOnly="1" grandRow="1" outline="0" fieldPosition="0"/>
    </format>
    <format dxfId="288">
      <pivotArea dataOnly="0" labelOnly="1" outline="0" axis="axisValues" fieldPosition="0"/>
    </format>
    <format dxfId="287">
      <pivotArea type="all" dataOnly="0" outline="0" fieldPosition="0"/>
    </format>
    <format dxfId="286">
      <pivotArea outline="0" collapsedLevelsAreSubtotals="1" fieldPosition="0"/>
    </format>
    <format dxfId="285">
      <pivotArea field="0" type="button" dataOnly="0" labelOnly="1" outline="0" axis="axisRow" fieldPosition="0"/>
    </format>
    <format dxfId="284">
      <pivotArea dataOnly="0" labelOnly="1" fieldPosition="0">
        <references count="1">
          <reference field="0" count="0"/>
        </references>
      </pivotArea>
    </format>
    <format dxfId="283">
      <pivotArea dataOnly="0" labelOnly="1" grandRow="1" outline="0" fieldPosition="0"/>
    </format>
    <format dxfId="282">
      <pivotArea dataOnly="0" labelOnly="1" outline="0" axis="axisValues" fieldPosition="0"/>
    </format>
    <format dxfId="281">
      <pivotArea type="all" dataOnly="0" outline="0" fieldPosition="0"/>
    </format>
    <format dxfId="280">
      <pivotArea outline="0" collapsedLevelsAreSubtotals="1" fieldPosition="0"/>
    </format>
    <format dxfId="279">
      <pivotArea field="0" type="button" dataOnly="0" labelOnly="1" outline="0" axis="axisRow" fieldPosition="0"/>
    </format>
    <format dxfId="278">
      <pivotArea dataOnly="0" labelOnly="1" fieldPosition="0">
        <references count="1">
          <reference field="0" count="0"/>
        </references>
      </pivotArea>
    </format>
    <format dxfId="277">
      <pivotArea dataOnly="0" labelOnly="1" grandRow="1" outline="0" fieldPosition="0"/>
    </format>
    <format dxfId="276">
      <pivotArea dataOnly="0" labelOnly="1" outline="0" axis="axisValues" fieldPosition="0"/>
    </format>
    <format dxfId="275">
      <pivotArea type="all" dataOnly="0" outline="0" fieldPosition="0"/>
    </format>
    <format dxfId="274">
      <pivotArea outline="0" collapsedLevelsAreSubtotals="1" fieldPosition="0"/>
    </format>
    <format dxfId="273">
      <pivotArea field="0" type="button" dataOnly="0" labelOnly="1" outline="0" axis="axisRow" fieldPosition="0"/>
    </format>
    <format dxfId="272">
      <pivotArea dataOnly="0" labelOnly="1" fieldPosition="0">
        <references count="1">
          <reference field="0" count="0"/>
        </references>
      </pivotArea>
    </format>
    <format dxfId="271">
      <pivotArea dataOnly="0" labelOnly="1" grandRow="1" outline="0" fieldPosition="0"/>
    </format>
    <format dxfId="27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Savings">
        <x15:activeTabTopLevelEntity name="[Savings]"/>
      </x15:pivotTableUISettings>
    </ext>
    <ext xmlns:xpdl="http://schemas.microsoft.com/office/spreadsheetml/2016/pivotdefaultlayout" uri="{747A6164-185A-40DC-8AA5-F01512510D54}">
      <xpdl:pivotTableDefinition16/>
    </ext>
  </extLst>
</pivotTableDefinition>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Daily" displayName="Daily" ref="G4:K48" totalsRowCount="1" headerRowDxfId="311">
  <autoFilter ref="G4:K47" xr:uid="{00000000-0009-0000-0100-00000C000000}">
    <filterColumn colId="0" hiddenButton="1"/>
    <filterColumn colId="1" hiddenButton="1"/>
    <filterColumn colId="2" hiddenButton="1"/>
    <filterColumn colId="3" hiddenButton="1"/>
    <filterColumn colId="4" hiddenButton="1"/>
  </autoFilter>
  <tableColumns count="5">
    <tableColumn id="1" xr3:uid="{00000000-0010-0000-0000-000001000000}" name="Type" totalsRowLabel="Total"/>
    <tableColumn id="2" xr3:uid="{00000000-0010-0000-0000-000002000000}" name="Description"/>
    <tableColumn id="3" xr3:uid="{00000000-0010-0000-0000-000003000000}" name="Daily" totalsRowFunction="custom">
      <totalsRowFormula>SUMIF(Daily[Type],"Income",Daily[Daily])-SUMIF(Daily[Type],"&lt;&gt;Income",Daily[Daily])</totalsRowFormula>
    </tableColumn>
    <tableColumn id="14" xr3:uid="{00000000-0010-0000-0000-00000E000000}" name="Monthly" totalsRowFunction="custom">
      <calculatedColumnFormula>Daily[[#This Row],[Annual]]/12</calculatedColumnFormula>
      <totalsRowFormula>SUMIF(Daily[Type],"Income",Daily[Monthly])-SUMIF(Daily[Type],"&lt;&gt;Income",Daily[Monthly])</totalsRowFormula>
    </tableColumn>
    <tableColumn id="15" xr3:uid="{00000000-0010-0000-0000-00000F000000}" name="Annual" totalsRowFunction="custom">
      <calculatedColumnFormula>Daily[[#This Row],[Daily]]*365</calculatedColumnFormula>
      <totalsRowFormula>SUMIF(Daily[Type],"Income",Daily[Annual])-SUMIF(Daily[Type],"&lt;&gt;Income",Daily[Annual])</totalsRowFormula>
    </tableColumn>
  </tableColumns>
  <tableStyleInfo name="Daily Summary" showFirstColumn="0" showLastColumn="0" showRowStripes="0" showColumnStripes="0"/>
  <extLst>
    <ext xmlns:x14="http://schemas.microsoft.com/office/spreadsheetml/2009/9/main" uri="{504A1905-F514-4f6f-8877-14C23A59335A}">
      <x14:table altTextSummary="Select Type, enter description and daily cash, and Monthly and Annual cash flows are automatically calculated in this table"/>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694ECF-D432-CE41-9B99-B184D7712C23}" name="Table2" displayName="Table2" ref="B4:E8" totalsRowShown="0" headerRowDxfId="310">
  <autoFilter ref="B4:E8" xr:uid="{0C694ECF-D432-CE41-9B99-B184D7712C23}">
    <filterColumn colId="0" hiddenButton="1"/>
    <filterColumn colId="1" hiddenButton="1"/>
    <filterColumn colId="2" hiddenButton="1"/>
    <filterColumn colId="3" hiddenButton="1"/>
  </autoFilter>
  <tableColumns count="4">
    <tableColumn id="1" xr3:uid="{E227FE4D-F0A3-674F-8935-4B39D25D27A3}" name="Totals"/>
    <tableColumn id="3" xr3:uid="{320FC335-FB4A-934F-8867-9E7D7FA617E8}" name="Daily">
      <calculatedColumnFormula>SUMIF(Daily[Type],$B5,Daily[Daily])</calculatedColumnFormula>
    </tableColumn>
    <tableColumn id="4" xr3:uid="{3CA12B18-D7E9-B344-8905-A35C48559DB9}" name="Monthly">
      <calculatedColumnFormula>SUMIF(Daily[Type],$B5,Daily[Monthly])</calculatedColumnFormula>
    </tableColumn>
    <tableColumn id="5" xr3:uid="{289F2424-DC0C-174F-BA3E-CA79F357C492}" name="Annual ">
      <calculatedColumnFormula>SUMIF(Daily[Type],$B5,Daily[Annual])</calculatedColumnFormula>
    </tableColumn>
  </tableColumns>
  <tableStyleInfo name="Daily Summary"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Monthly" displayName="Monthly" ref="B3:P47" totalsRowCount="1" headerRowDxfId="309">
  <autoFilter ref="B3:P46"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100-000001000000}" name="Type" totalsRowLabel="Total" totalsRowDxfId="308"/>
    <tableColumn id="2" xr3:uid="{00000000-0010-0000-0100-000002000000}" name="Descriptions" totalsRowDxfId="307"/>
    <tableColumn id="3" xr3:uid="{00000000-0010-0000-0100-000003000000}" name="Jan" totalsRowFunction="custom" totalsRowDxfId="306">
      <totalsRowFormula>SUMIF(Monthly[Type],"Income",Monthly[Jan])-SUMIF(Monthly[Type],"&lt;&gt;Income",Monthly[Jan])</totalsRowFormula>
    </tableColumn>
    <tableColumn id="4" xr3:uid="{00000000-0010-0000-0100-000004000000}" name="Feb" totalsRowFunction="custom" totalsRowDxfId="305">
      <totalsRowFormula>SUMIF(Monthly[Type],"Income",Monthly[Feb])-SUMIF(Monthly[Type],"&lt;&gt;Income",Monthly[Feb])</totalsRowFormula>
    </tableColumn>
    <tableColumn id="5" xr3:uid="{00000000-0010-0000-0100-000005000000}" name="Mar" totalsRowFunction="custom" totalsRowDxfId="304">
      <totalsRowFormula>SUMIF(Monthly[Type],"Income",Monthly[Mar])-SUMIF(Monthly[Type],"&lt;&gt;Income",Monthly[Mar])</totalsRowFormula>
    </tableColumn>
    <tableColumn id="6" xr3:uid="{00000000-0010-0000-0100-000006000000}" name="Apr" totalsRowFunction="custom" totalsRowDxfId="303">
      <totalsRowFormula>SUMIF(Monthly[Type],"Income",Monthly[Apr])-SUMIF(Monthly[Type],"&lt;&gt;Income",Monthly[Apr])</totalsRowFormula>
    </tableColumn>
    <tableColumn id="7" xr3:uid="{00000000-0010-0000-0100-000007000000}" name="May" totalsRowFunction="custom" totalsRowDxfId="302">
      <totalsRowFormula>SUMIF(Monthly[Type],"Income",Monthly[May])-SUMIF(Monthly[Type],"&lt;&gt;Income",Monthly[May])</totalsRowFormula>
    </tableColumn>
    <tableColumn id="8" xr3:uid="{00000000-0010-0000-0100-000008000000}" name="Jun" totalsRowFunction="custom" totalsRowDxfId="301">
      <totalsRowFormula>SUMIF(Monthly[Type],"Income",Monthly[Jun])-SUMIF(Monthly[Type],"&lt;&gt;Income",Monthly[Jun])</totalsRowFormula>
    </tableColumn>
    <tableColumn id="9" xr3:uid="{00000000-0010-0000-0100-000009000000}" name="Jul" totalsRowFunction="custom" totalsRowDxfId="300">
      <totalsRowFormula>SUMIF(Monthly[Type],"Income",Monthly[Jul])-SUMIF(Monthly[Type],"&lt;&gt;Income",Monthly[Jul])</totalsRowFormula>
    </tableColumn>
    <tableColumn id="10" xr3:uid="{00000000-0010-0000-0100-00000A000000}" name="Aug" totalsRowFunction="custom" totalsRowDxfId="299">
      <totalsRowFormula>SUMIF(Monthly[Type],"Income",Monthly[Aug])-SUMIF(Monthly[Type],"&lt;&gt;Income",Monthly[Aug])</totalsRowFormula>
    </tableColumn>
    <tableColumn id="11" xr3:uid="{00000000-0010-0000-0100-00000B000000}" name="Sep" totalsRowFunction="custom" totalsRowDxfId="298">
      <totalsRowFormula>SUMIF(Monthly[Type],"Income",Monthly[Sep])-SUMIF(Monthly[Type],"&lt;&gt;Income",Monthly[Sep])</totalsRowFormula>
    </tableColumn>
    <tableColumn id="12" xr3:uid="{00000000-0010-0000-0100-00000C000000}" name="Oct" totalsRowFunction="custom" totalsRowDxfId="297">
      <totalsRowFormula>SUMIF(Monthly[Type],"Income",Monthly[Oct])-SUMIF(Monthly[Type],"&lt;&gt;Income",Monthly[Oct])</totalsRowFormula>
    </tableColumn>
    <tableColumn id="13" xr3:uid="{00000000-0010-0000-0100-00000D000000}" name="Nov" totalsRowFunction="custom" totalsRowDxfId="296">
      <totalsRowFormula>SUMIF(Monthly[Type],"Income",Monthly[Nov])-SUMIF(Monthly[Type],"&lt;&gt;Income",Monthly[Nov])</totalsRowFormula>
    </tableColumn>
    <tableColumn id="14" xr3:uid="{00000000-0010-0000-0100-00000E000000}" name="Dec" totalsRowFunction="custom" totalsRowDxfId="295">
      <totalsRowFormula>SUMIF(Monthly[Type],"Income",Monthly[Dec])-SUMIF(Monthly[Type],"&lt;&gt;Income",Monthly[Dec])</totalsRowFormula>
    </tableColumn>
    <tableColumn id="15" xr3:uid="{00000000-0010-0000-0100-00000F000000}" name="Total" totalsRowFunction="custom" totalsRowDxfId="294">
      <calculatedColumnFormula>SUM(Monthly[[#This Row],[Jan]:[Dec]])</calculatedColumnFormula>
      <totalsRowFormula>SUMIF(Monthly[Type],"Income",Monthly[Total])-SUMIF(Monthly[Type],"&lt;&gt;Income",Monthly[Total])</totalsRowFormula>
    </tableColumn>
  </tableColumns>
  <tableStyleInfo name="Daily Summary" showFirstColumn="0" showLastColumn="0" showRowStripes="1" showColumnStripes="0"/>
  <extLst>
    <ext xmlns:x14="http://schemas.microsoft.com/office/spreadsheetml/2009/9/main" uri="{504A1905-F514-4f6f-8877-14C23A59335A}">
      <x14:table altTextSummary="Select Type and enter Description and cash flow for each month in this table. Total and sparklines are automatically updated"/>
    </ext>
  </extLst>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Income" displayName="Income" ref="B3:D10" totalsRowCount="1">
  <tableColumns count="3">
    <tableColumn id="1" xr3:uid="{00000000-0010-0000-0200-000001000000}" name="Income" totalsRowLabel="Total" totalsRowDxfId="245"/>
    <tableColumn id="2" xr3:uid="{00000000-0010-0000-0200-000002000000}" name="Annual" totalsRowFunction="sum" totalsRowDxfId="244"/>
    <tableColumn id="3" xr3:uid="{00000000-0010-0000-0200-000003000000}" name="Monthly" totalsRowFunction="sum" totalsRowDxfId="243">
      <calculatedColumnFormula>Income[[#This Row],[Annual]]/12</calculatedColumnFormula>
    </tableColumn>
  </tableColumns>
  <tableStyleInfo name="Daily Summary" showFirstColumn="1" showLastColumn="1" showRowStripes="0" showColumnStripes="0"/>
  <extLst>
    <ext xmlns:x14="http://schemas.microsoft.com/office/spreadsheetml/2009/9/main" uri="{504A1905-F514-4f6f-8877-14C23A59335A}">
      <x14:table altTextSummary="Enter Income items and Annual income in this table. Monthly income is automatically calculated"/>
    </ext>
  </extLst>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Expenses" displayName="Expenses" ref="B3:D22" totalsRowCount="1" headerRowDxfId="242">
  <tableColumns count="3">
    <tableColumn id="1" xr3:uid="{00000000-0010-0000-0300-000001000000}" name="Expenses" totalsRowLabel="Total"/>
    <tableColumn id="2" xr3:uid="{00000000-0010-0000-0300-000002000000}" name="Annual" totalsRowFunction="sum"/>
    <tableColumn id="3" xr3:uid="{00000000-0010-0000-0300-000003000000}" name="Monthly" totalsRowFunction="sum">
      <calculatedColumnFormula>Expenses[[#This Row],[Annual]]/12</calculatedColumnFormula>
    </tableColumn>
  </tableColumns>
  <tableStyleInfo name="Daily Summary" showFirstColumn="1" showLastColumn="1" showRowStripes="0" showColumnStripes="0"/>
  <extLst>
    <ext xmlns:x14="http://schemas.microsoft.com/office/spreadsheetml/2009/9/main" uri="{504A1905-F514-4f6f-8877-14C23A59335A}">
      <x14:table altTextSummary="Enter Expense items and Annual expenses in this table. Monthly expenses are automatically calculated"/>
    </ext>
  </extLst>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4000000}" name="Discretionary" displayName="Discretionary" ref="B3:D15" totalsRowCount="1" headerRowDxfId="241">
  <tableColumns count="3">
    <tableColumn id="1" xr3:uid="{00000000-0010-0000-0400-000001000000}" name="Expenses" totalsRowLabel="Total"/>
    <tableColumn id="2" xr3:uid="{00000000-0010-0000-0400-000002000000}" name="Annual" totalsRowFunction="sum"/>
    <tableColumn id="3" xr3:uid="{00000000-0010-0000-0400-000003000000}" name="Monthly" totalsRowFunction="sum">
      <calculatedColumnFormula>Discretionary[[#This Row],[Annual]]/12</calculatedColumnFormula>
    </tableColumn>
  </tableColumns>
  <tableStyleInfo name="Daily Summary" showFirstColumn="1" showLastColumn="1" showRowStripes="0" showColumnStripes="0"/>
  <extLst>
    <ext xmlns:x14="http://schemas.microsoft.com/office/spreadsheetml/2009/9/main" uri="{504A1905-F514-4f6f-8877-14C23A59335A}">
      <x14:table altTextSummary="Enter Discretionary Expense items and Annual discretionary expenses in this table. Monthly discretionary expenses are automatically calculated"/>
    </ext>
  </extLst>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5000000}" name="Savings" displayName="Savings" ref="B3:D9" totalsRowCount="1" headerRowDxfId="240">
  <tableColumns count="3">
    <tableColumn id="1" xr3:uid="{00000000-0010-0000-0500-000001000000}" name="Savings" totalsRowLabel="Total"/>
    <tableColumn id="2" xr3:uid="{00000000-0010-0000-0500-000002000000}" name="Annual" totalsRowFunction="sum"/>
    <tableColumn id="3" xr3:uid="{00000000-0010-0000-0500-000003000000}" name="Monthly" totalsRowFunction="sum">
      <calculatedColumnFormula>Savings[[#This Row],[Annual]]/12</calculatedColumnFormula>
    </tableColumn>
  </tableColumns>
  <tableStyleInfo name="Daily Summary" showFirstColumn="0" showLastColumn="0" showRowStripes="0" showColumnStripes="0"/>
  <extLst>
    <ext xmlns:x14="http://schemas.microsoft.com/office/spreadsheetml/2009/9/main" uri="{504A1905-F514-4f6f-8877-14C23A59335A}">
      <x14:table altTextSummary="Enter Savings items and Annual savings in this table. Monthly savings are automatically calculated"/>
    </ext>
  </extLst>
</table>
</file>

<file path=xl/theme/theme11.xml><?xml version="1.0" encoding="utf-8"?>
<a:theme xmlns:a="http://schemas.openxmlformats.org/drawingml/2006/main" name="Office Theme">
  <a:themeElements>
    <a:clrScheme name="Blue-Purple-Green">
      <a:dk1>
        <a:srgbClr val="000000"/>
      </a:dk1>
      <a:lt1>
        <a:srgbClr val="FFFFFF"/>
      </a:lt1>
      <a:dk2>
        <a:srgbClr val="44546A"/>
      </a:dk2>
      <a:lt2>
        <a:srgbClr val="E7E6E6"/>
      </a:lt2>
      <a:accent1>
        <a:srgbClr val="3234F4"/>
      </a:accent1>
      <a:accent2>
        <a:srgbClr val="D4A8F3"/>
      </a:accent2>
      <a:accent3>
        <a:srgbClr val="D0E582"/>
      </a:accent3>
      <a:accent4>
        <a:srgbClr val="F0E2CF"/>
      </a:accent4>
      <a:accent5>
        <a:srgbClr val="E8E7ED"/>
      </a:accent5>
      <a:accent6>
        <a:srgbClr val="005D3D"/>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&#65279;<?xml version="1.0" encoding="utf-8"?><Relationships xmlns="http://schemas.openxmlformats.org/package/2006/relationships"><Relationship Type="http://schemas.openxmlformats.org/officeDocument/2006/relationships/drawing" Target="/xl/drawings/drawing15.xml" Id="rId2" /><Relationship Type="http://schemas.openxmlformats.org/officeDocument/2006/relationships/printerSettings" Target="/xl/printerSettings/printerSettings15.bin" Id="rId1" /></Relationships>
</file>

<file path=xl/worksheets/_rels/sheet24.xml.rels>&#65279;<?xml version="1.0" encoding="utf-8"?><Relationships xmlns="http://schemas.openxmlformats.org/package/2006/relationships"><Relationship Type="http://schemas.openxmlformats.org/officeDocument/2006/relationships/table" Target="/xl/tables/table14.xml" Id="rId3" /><Relationship Type="http://schemas.openxmlformats.org/officeDocument/2006/relationships/drawing" Target="/xl/drawings/drawing24.xml" Id="rId2" /><Relationship Type="http://schemas.openxmlformats.org/officeDocument/2006/relationships/printerSettings" Target="/xl/printerSettings/printerSettings24.bin" Id="rId1" /><Relationship Type="http://schemas.openxmlformats.org/officeDocument/2006/relationships/table" Target="/xl/tables/table25.xml" Id="rId4" /></Relationships>
</file>

<file path=xl/worksheets/_rels/sheet32.xml.rels>&#65279;<?xml version="1.0" encoding="utf-8"?><Relationships xmlns="http://schemas.openxmlformats.org/package/2006/relationships"><Relationship Type="http://schemas.openxmlformats.org/officeDocument/2006/relationships/table" Target="/xl/tables/table32.xml" Id="rId3" /><Relationship Type="http://schemas.openxmlformats.org/officeDocument/2006/relationships/drawing" Target="/xl/drawings/drawing32.xml" Id="rId2" /><Relationship Type="http://schemas.openxmlformats.org/officeDocument/2006/relationships/printerSettings" Target="/xl/printerSettings/printerSettings32.bin" Id="rId1" /></Relationships>
</file>

<file path=xl/worksheets/_rels/sheet48.xml.rels>&#65279;<?xml version="1.0" encoding="utf-8"?><Relationships xmlns="http://schemas.openxmlformats.org/package/2006/relationships"><Relationship Type="http://schemas.openxmlformats.org/officeDocument/2006/relationships/pivotTable" Target="/xl/pivotTables/pivotTable3.xml" Id="rId3" /><Relationship Type="http://schemas.openxmlformats.org/officeDocument/2006/relationships/pivotTable" Target="/xl/pivotTables/pivotTable22.xml" Id="rId2" /><Relationship Type="http://schemas.openxmlformats.org/officeDocument/2006/relationships/pivotTable" Target="/xl/pivotTables/pivotTable13.xml" Id="rId1" /><Relationship Type="http://schemas.openxmlformats.org/officeDocument/2006/relationships/drawing" Target="/xl/drawings/drawing48.xml" Id="rId6" /><Relationship Type="http://schemas.openxmlformats.org/officeDocument/2006/relationships/printerSettings" Target="/xl/printerSettings/printerSettings48.bin" Id="rId5" /><Relationship Type="http://schemas.openxmlformats.org/officeDocument/2006/relationships/pivotTable" Target="/xl/pivotTables/pivotTable44.xml" Id="rId4" /></Relationships>
</file>

<file path=xl/worksheets/_rels/sheet57.xml.rels>&#65279;<?xml version="1.0" encoding="utf-8"?><Relationships xmlns="http://schemas.openxmlformats.org/package/2006/relationships"><Relationship Type="http://schemas.openxmlformats.org/officeDocument/2006/relationships/table" Target="/xl/tables/table47.xml" Id="rId3" /><Relationship Type="http://schemas.openxmlformats.org/officeDocument/2006/relationships/drawing" Target="/xl/drawings/drawing57.xml" Id="rId2" /><Relationship Type="http://schemas.openxmlformats.org/officeDocument/2006/relationships/printerSettings" Target="/xl/printerSettings/printerSettings57.bin" Id="rId1" /></Relationships>
</file>

<file path=xl/worksheets/_rels/sheet66.xml.rels>&#65279;<?xml version="1.0" encoding="utf-8"?><Relationships xmlns="http://schemas.openxmlformats.org/package/2006/relationships"><Relationship Type="http://schemas.openxmlformats.org/officeDocument/2006/relationships/table" Target="/xl/tables/table56.xml" Id="rId3" /><Relationship Type="http://schemas.openxmlformats.org/officeDocument/2006/relationships/drawing" Target="/xl/drawings/drawing66.xml" Id="rId2" /><Relationship Type="http://schemas.openxmlformats.org/officeDocument/2006/relationships/printerSettings" Target="/xl/printerSettings/printerSettings66.bin" Id="rId1" /></Relationships>
</file>

<file path=xl/worksheets/_rels/sheet73.xml.rels>&#65279;<?xml version="1.0" encoding="utf-8"?><Relationships xmlns="http://schemas.openxmlformats.org/package/2006/relationships"><Relationship Type="http://schemas.openxmlformats.org/officeDocument/2006/relationships/table" Target="/xl/tables/table63.xml" Id="rId3" /><Relationship Type="http://schemas.openxmlformats.org/officeDocument/2006/relationships/drawing" Target="/xl/drawings/drawing73.xml" Id="rId2" /><Relationship Type="http://schemas.openxmlformats.org/officeDocument/2006/relationships/printerSettings" Target="/xl/printerSettings/printerSettings73.bin" Id="rId1" /></Relationships>
</file>

<file path=xl/worksheets/_rels/sheet81.xml.rels>&#65279;<?xml version="1.0" encoding="utf-8"?><Relationships xmlns="http://schemas.openxmlformats.org/package/2006/relationships"><Relationship Type="http://schemas.openxmlformats.org/officeDocument/2006/relationships/table" Target="/xl/tables/table71.xml" Id="rId3" /><Relationship Type="http://schemas.openxmlformats.org/officeDocument/2006/relationships/drawing" Target="/xl/drawings/drawing81.xml" Id="rId2" /><Relationship Type="http://schemas.openxmlformats.org/officeDocument/2006/relationships/printerSettings" Target="/xl/printerSettings/printerSettings81.bin" Id="rId1" /></Relationships>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X35"/>
  <sheetViews>
    <sheetView showGridLines="0" tabSelected="1" zoomScaleNormal="100" workbookViewId="0"/>
  </sheetViews>
  <sheetFormatPr defaultColWidth="8.8984375" defaultRowHeight="13.8" x14ac:dyDescent="0.25"/>
  <cols>
    <col min="1" max="1" width="2.796875" style="3" customWidth="1"/>
    <col min="2" max="4" width="30.796875" style="3" customWidth="1"/>
    <col min="5" max="15" width="10.796875" style="3" customWidth="1"/>
    <col min="16" max="16" width="2.796875" style="3" customWidth="1"/>
    <col min="17" max="16384" width="8.8984375" style="3"/>
  </cols>
  <sheetData>
    <row r="1" spans="1:24" s="8" customFormat="1" ht="70.05" customHeight="1" x14ac:dyDescent="0.25">
      <c r="A1" s="1"/>
      <c r="B1" s="85" t="s">
        <v>35</v>
      </c>
      <c r="C1" s="85"/>
      <c r="D1" s="85"/>
      <c r="E1" s="1"/>
      <c r="F1" s="1"/>
      <c r="G1" s="1"/>
      <c r="H1" s="1"/>
      <c r="I1" s="1"/>
      <c r="J1" s="1"/>
      <c r="K1" s="1"/>
      <c r="L1" s="1"/>
      <c r="M1" s="1"/>
      <c r="N1" s="1"/>
      <c r="O1" s="1"/>
    </row>
    <row r="2" spans="1:24" s="2" customFormat="1" ht="70.05" customHeight="1" thickBot="1" x14ac:dyDescent="0.3">
      <c r="A2" s="5"/>
      <c r="B2" s="86" t="s">
        <v>92</v>
      </c>
      <c r="C2" s="86"/>
      <c r="D2" s="86"/>
      <c r="E2" s="9"/>
      <c r="F2" s="9"/>
      <c r="G2" s="9"/>
      <c r="H2" s="9"/>
      <c r="I2" s="9"/>
      <c r="J2" s="9"/>
      <c r="K2" s="9"/>
      <c r="L2" s="9"/>
      <c r="M2" s="5"/>
      <c r="N2" s="5"/>
      <c r="O2" s="5"/>
      <c r="P2" s="5"/>
      <c r="Q2" s="5"/>
      <c r="R2" s="5"/>
      <c r="S2" s="5"/>
      <c r="T2" s="5"/>
      <c r="U2" s="5"/>
      <c r="V2" s="5"/>
      <c r="W2" s="5"/>
      <c r="X2" s="5"/>
    </row>
    <row r="3" spans="1:24" s="71" customFormat="1" ht="45" customHeight="1" thickTop="1" thickBot="1" x14ac:dyDescent="0.3">
      <c r="A3" s="69"/>
      <c r="B3" s="46" t="s">
        <v>56</v>
      </c>
      <c r="C3" s="52" t="s">
        <v>57</v>
      </c>
      <c r="D3" s="52" t="s">
        <v>58</v>
      </c>
      <c r="E3" s="70"/>
      <c r="F3" s="70"/>
      <c r="G3" s="70"/>
      <c r="H3" s="70"/>
      <c r="I3" s="70"/>
      <c r="J3" s="70"/>
      <c r="K3" s="70"/>
      <c r="L3" s="70"/>
      <c r="M3" s="69"/>
      <c r="N3" s="69"/>
      <c r="O3" s="69"/>
      <c r="P3" s="69"/>
      <c r="Q3" s="69"/>
      <c r="R3" s="69"/>
      <c r="S3" s="69"/>
      <c r="T3" s="69"/>
      <c r="U3" s="69"/>
      <c r="V3" s="69"/>
      <c r="W3" s="69"/>
      <c r="X3" s="69"/>
    </row>
    <row r="4" spans="1:24" s="53" customFormat="1" ht="19.95" customHeight="1" thickTop="1" x14ac:dyDescent="0.25">
      <c r="A4" s="51"/>
      <c r="B4" s="54"/>
      <c r="C4" s="55"/>
      <c r="D4" s="55"/>
      <c r="E4" s="51"/>
      <c r="F4" s="51"/>
      <c r="G4" s="51"/>
      <c r="H4" s="51"/>
      <c r="I4" s="51"/>
      <c r="J4" s="51"/>
      <c r="K4" s="51"/>
      <c r="L4" s="51"/>
      <c r="M4" s="51"/>
      <c r="N4" s="51"/>
      <c r="O4" s="51"/>
      <c r="P4" s="51"/>
      <c r="Q4" s="51"/>
      <c r="R4" s="51"/>
      <c r="S4" s="51"/>
      <c r="T4" s="51"/>
      <c r="U4" s="51"/>
      <c r="V4" s="51"/>
      <c r="W4" s="51"/>
      <c r="X4" s="51"/>
    </row>
    <row r="5" spans="1:24" s="4" customFormat="1" ht="127.8" customHeight="1" x14ac:dyDescent="0.25">
      <c r="A5" s="6"/>
      <c r="B5" s="56" t="s">
        <v>48</v>
      </c>
      <c r="C5" s="57" t="s">
        <v>95</v>
      </c>
      <c r="D5" s="57" t="s">
        <v>55</v>
      </c>
      <c r="E5" s="6"/>
      <c r="F5" s="6"/>
      <c r="G5" s="6"/>
      <c r="H5" s="6"/>
      <c r="I5" s="6"/>
      <c r="J5" s="6"/>
      <c r="K5" s="6"/>
      <c r="L5" s="6"/>
      <c r="M5" s="6"/>
      <c r="N5" s="6"/>
      <c r="O5" s="6"/>
      <c r="P5" s="6"/>
      <c r="Q5" s="6"/>
      <c r="R5" s="6"/>
      <c r="S5" s="6"/>
      <c r="T5" s="6"/>
      <c r="U5" s="6"/>
      <c r="V5" s="6"/>
      <c r="W5" s="6"/>
      <c r="X5" s="6"/>
    </row>
    <row r="6" spans="1:24" x14ac:dyDescent="0.25">
      <c r="A6" s="7"/>
      <c r="B6" s="7"/>
      <c r="C6" s="7"/>
      <c r="D6" s="7"/>
      <c r="E6" s="7"/>
      <c r="F6" s="7"/>
      <c r="G6" s="7"/>
      <c r="H6" s="7"/>
      <c r="I6" s="7"/>
      <c r="J6" s="7"/>
      <c r="K6" s="7"/>
      <c r="L6" s="7"/>
      <c r="M6" s="7"/>
      <c r="N6" s="7"/>
      <c r="O6" s="7"/>
      <c r="P6" s="7"/>
      <c r="Q6" s="7"/>
      <c r="R6" s="7"/>
      <c r="S6" s="7"/>
      <c r="T6" s="7"/>
      <c r="U6" s="7"/>
      <c r="V6" s="7"/>
      <c r="W6" s="7"/>
      <c r="X6" s="7"/>
    </row>
    <row r="7" spans="1:24" x14ac:dyDescent="0.25">
      <c r="A7" s="7"/>
      <c r="B7" s="7"/>
      <c r="C7" s="7"/>
      <c r="D7" s="7"/>
      <c r="E7" s="7"/>
      <c r="F7" s="7"/>
      <c r="G7" s="7"/>
      <c r="H7" s="7"/>
      <c r="I7" s="7"/>
      <c r="J7" s="7"/>
      <c r="K7" s="7"/>
      <c r="L7" s="7"/>
      <c r="M7" s="7"/>
      <c r="N7" s="7"/>
      <c r="O7" s="7"/>
      <c r="P7" s="7"/>
      <c r="Q7" s="7"/>
      <c r="R7" s="7"/>
      <c r="S7" s="7"/>
      <c r="T7" s="7"/>
      <c r="U7" s="7"/>
      <c r="V7" s="7"/>
      <c r="W7" s="7"/>
      <c r="X7" s="7"/>
    </row>
    <row r="8" spans="1:24" x14ac:dyDescent="0.25">
      <c r="A8" s="7"/>
      <c r="B8" s="7"/>
      <c r="C8" s="7"/>
      <c r="D8" s="7"/>
      <c r="E8" s="7"/>
      <c r="F8" s="7"/>
      <c r="G8" s="7"/>
      <c r="H8" s="7"/>
      <c r="I8" s="7"/>
      <c r="J8" s="7"/>
      <c r="K8" s="7"/>
      <c r="L8" s="7"/>
      <c r="M8" s="7"/>
      <c r="N8" s="7"/>
      <c r="O8" s="7"/>
      <c r="P8" s="7"/>
      <c r="Q8" s="7"/>
      <c r="R8" s="7"/>
      <c r="S8" s="7"/>
      <c r="T8" s="7"/>
      <c r="U8" s="7"/>
      <c r="V8" s="7"/>
      <c r="W8" s="7"/>
      <c r="X8" s="7"/>
    </row>
    <row r="9" spans="1:24" x14ac:dyDescent="0.25">
      <c r="A9" s="7"/>
      <c r="B9" s="7"/>
      <c r="C9" s="7"/>
      <c r="D9" s="7"/>
      <c r="E9" s="7"/>
      <c r="F9" s="7"/>
      <c r="G9" s="7"/>
      <c r="H9" s="7"/>
      <c r="I9" s="7"/>
      <c r="J9" s="7"/>
      <c r="K9" s="7"/>
      <c r="L9" s="7"/>
      <c r="M9" s="7"/>
      <c r="N9" s="7"/>
      <c r="O9" s="7"/>
      <c r="P9" s="7"/>
      <c r="Q9" s="7"/>
      <c r="R9" s="7"/>
      <c r="S9" s="7"/>
      <c r="T9" s="7"/>
      <c r="U9" s="7"/>
      <c r="V9" s="7"/>
      <c r="W9" s="7"/>
      <c r="X9" s="7"/>
    </row>
    <row r="10" spans="1:24" x14ac:dyDescent="0.25">
      <c r="A10" s="7"/>
      <c r="B10" s="7"/>
      <c r="C10" s="7"/>
      <c r="D10" s="7"/>
      <c r="E10" s="7"/>
      <c r="F10" s="7"/>
      <c r="G10" s="7"/>
      <c r="H10" s="7"/>
      <c r="I10" s="7"/>
      <c r="J10" s="7"/>
      <c r="K10" s="7"/>
      <c r="L10" s="7"/>
      <c r="M10" s="7"/>
      <c r="N10" s="7"/>
      <c r="O10" s="7"/>
      <c r="P10" s="7"/>
      <c r="Q10" s="7"/>
      <c r="R10" s="7"/>
      <c r="S10" s="7"/>
      <c r="T10" s="7"/>
      <c r="U10" s="7"/>
      <c r="V10" s="7"/>
      <c r="W10" s="7"/>
      <c r="X10" s="7"/>
    </row>
    <row r="11" spans="1:24" x14ac:dyDescent="0.25">
      <c r="A11" s="7"/>
      <c r="B11" s="7"/>
      <c r="C11" s="7"/>
      <c r="D11" s="7"/>
      <c r="E11" s="7"/>
      <c r="F11" s="7"/>
      <c r="G11" s="7"/>
      <c r="H11" s="7"/>
      <c r="I11" s="7"/>
      <c r="J11" s="7"/>
      <c r="K11" s="7"/>
      <c r="L11" s="7"/>
      <c r="M11" s="7"/>
      <c r="N11" s="7"/>
      <c r="O11" s="7"/>
      <c r="P11" s="7"/>
      <c r="Q11" s="7"/>
      <c r="R11" s="7"/>
      <c r="S11" s="7"/>
      <c r="T11" s="7"/>
      <c r="U11" s="7"/>
      <c r="V11" s="7"/>
      <c r="W11" s="7"/>
      <c r="X11" s="7"/>
    </row>
    <row r="12" spans="1:24" x14ac:dyDescent="0.25">
      <c r="A12" s="7"/>
      <c r="B12" s="7"/>
      <c r="C12" s="7"/>
      <c r="D12" s="7"/>
      <c r="E12" s="7"/>
      <c r="F12" s="7"/>
      <c r="G12" s="7"/>
      <c r="H12" s="7"/>
      <c r="I12" s="7"/>
      <c r="J12" s="7"/>
      <c r="K12" s="7"/>
      <c r="L12" s="7"/>
      <c r="M12" s="7"/>
      <c r="N12" s="7"/>
      <c r="O12" s="7"/>
      <c r="P12" s="7"/>
      <c r="Q12" s="7"/>
      <c r="R12" s="7"/>
      <c r="S12" s="7"/>
      <c r="T12" s="7"/>
      <c r="U12" s="7"/>
      <c r="V12" s="7"/>
      <c r="W12" s="7"/>
      <c r="X12" s="7"/>
    </row>
    <row r="13" spans="1:24" x14ac:dyDescent="0.25">
      <c r="A13" s="7"/>
      <c r="B13" s="7"/>
      <c r="C13" s="7"/>
      <c r="D13" s="7"/>
      <c r="E13" s="7"/>
      <c r="F13" s="7"/>
      <c r="G13" s="7"/>
      <c r="H13" s="7"/>
      <c r="I13" s="7"/>
      <c r="J13" s="7"/>
      <c r="K13" s="7"/>
      <c r="L13" s="7"/>
      <c r="M13" s="7"/>
      <c r="N13" s="7"/>
      <c r="O13" s="7"/>
      <c r="P13" s="7"/>
      <c r="Q13" s="7"/>
      <c r="R13" s="7"/>
      <c r="S13" s="7"/>
      <c r="T13" s="7"/>
      <c r="U13" s="7"/>
      <c r="V13" s="7"/>
      <c r="W13" s="7"/>
      <c r="X13" s="7"/>
    </row>
    <row r="14" spans="1:24" x14ac:dyDescent="0.25">
      <c r="A14" s="7"/>
      <c r="B14" s="7"/>
      <c r="C14" s="7"/>
      <c r="D14" s="7"/>
      <c r="E14" s="7"/>
      <c r="F14" s="7"/>
      <c r="G14" s="7"/>
      <c r="H14" s="7"/>
      <c r="I14" s="7"/>
      <c r="J14" s="7"/>
      <c r="K14" s="7"/>
      <c r="L14" s="7"/>
      <c r="M14" s="7"/>
      <c r="N14" s="7"/>
      <c r="O14" s="7"/>
      <c r="P14" s="7"/>
      <c r="Q14" s="7"/>
      <c r="R14" s="7"/>
      <c r="S14" s="7"/>
      <c r="T14" s="7"/>
      <c r="U14" s="7"/>
      <c r="V14" s="7"/>
      <c r="W14" s="7"/>
      <c r="X14" s="7"/>
    </row>
    <row r="15" spans="1:24" x14ac:dyDescent="0.25">
      <c r="A15" s="7"/>
      <c r="B15" s="7"/>
      <c r="C15" s="7"/>
      <c r="D15" s="7"/>
      <c r="E15" s="7"/>
      <c r="F15" s="7"/>
      <c r="G15" s="7"/>
      <c r="H15" s="7"/>
      <c r="I15" s="7"/>
      <c r="J15" s="7"/>
      <c r="K15" s="7"/>
      <c r="L15" s="7"/>
      <c r="M15" s="7"/>
      <c r="N15" s="7"/>
      <c r="O15" s="7"/>
      <c r="P15" s="7"/>
      <c r="Q15" s="7"/>
      <c r="R15" s="7"/>
      <c r="S15" s="7"/>
      <c r="T15" s="7"/>
      <c r="U15" s="7"/>
      <c r="V15" s="7"/>
      <c r="W15" s="7"/>
      <c r="X15" s="7"/>
    </row>
    <row r="16" spans="1:24" x14ac:dyDescent="0.25">
      <c r="A16" s="7"/>
      <c r="B16" s="7"/>
      <c r="C16" s="7"/>
      <c r="D16" s="7"/>
      <c r="E16" s="7"/>
      <c r="F16" s="7"/>
      <c r="G16" s="7"/>
      <c r="H16" s="7"/>
      <c r="I16" s="7"/>
      <c r="J16" s="7"/>
      <c r="K16" s="7"/>
      <c r="L16" s="7"/>
      <c r="M16" s="7"/>
      <c r="N16" s="7"/>
      <c r="O16" s="7"/>
      <c r="P16" s="7"/>
      <c r="Q16" s="7"/>
      <c r="R16" s="7"/>
      <c r="S16" s="7"/>
      <c r="T16" s="7"/>
      <c r="U16" s="7"/>
      <c r="V16" s="7"/>
      <c r="W16" s="7"/>
      <c r="X16" s="7"/>
    </row>
    <row r="17" spans="1:24" x14ac:dyDescent="0.25">
      <c r="A17" s="7"/>
      <c r="B17" s="7"/>
      <c r="C17" s="7"/>
      <c r="D17" s="7"/>
      <c r="E17" s="7"/>
      <c r="F17" s="7"/>
      <c r="G17" s="7"/>
      <c r="H17" s="7"/>
      <c r="I17" s="7"/>
      <c r="J17" s="7"/>
      <c r="K17" s="7"/>
      <c r="L17" s="7"/>
      <c r="M17" s="7"/>
      <c r="N17" s="7"/>
      <c r="O17" s="7"/>
      <c r="P17" s="7"/>
      <c r="Q17" s="7"/>
      <c r="R17" s="7"/>
      <c r="S17" s="7"/>
      <c r="T17" s="7"/>
      <c r="U17" s="7"/>
      <c r="V17" s="7"/>
      <c r="W17" s="7"/>
      <c r="X17" s="7"/>
    </row>
    <row r="18" spans="1:24" x14ac:dyDescent="0.25">
      <c r="A18" s="7"/>
      <c r="B18" s="7"/>
      <c r="C18" s="7"/>
      <c r="D18" s="7"/>
      <c r="E18" s="7"/>
      <c r="F18" s="7"/>
      <c r="G18" s="7"/>
      <c r="H18" s="7"/>
      <c r="I18" s="7"/>
      <c r="J18" s="7"/>
      <c r="K18" s="7"/>
      <c r="L18" s="7"/>
      <c r="M18" s="7"/>
      <c r="N18" s="7"/>
      <c r="O18" s="7"/>
      <c r="P18" s="7"/>
      <c r="Q18" s="7"/>
      <c r="R18" s="7"/>
      <c r="S18" s="7"/>
      <c r="T18" s="7"/>
      <c r="U18" s="7"/>
      <c r="V18" s="7"/>
      <c r="W18" s="7"/>
      <c r="X18" s="7"/>
    </row>
    <row r="19" spans="1:24" x14ac:dyDescent="0.25">
      <c r="A19" s="7"/>
      <c r="B19" s="7"/>
      <c r="C19" s="7"/>
      <c r="D19" s="7"/>
      <c r="E19" s="7"/>
      <c r="F19" s="7"/>
      <c r="G19" s="7"/>
      <c r="H19" s="7"/>
      <c r="I19" s="7"/>
      <c r="J19" s="7"/>
      <c r="K19" s="7"/>
      <c r="L19" s="7"/>
      <c r="M19" s="7"/>
      <c r="N19" s="7"/>
      <c r="O19" s="7"/>
      <c r="P19" s="7"/>
      <c r="Q19" s="7"/>
      <c r="R19" s="7"/>
      <c r="S19" s="7"/>
      <c r="T19" s="7"/>
      <c r="U19" s="7"/>
      <c r="V19" s="7"/>
      <c r="W19" s="7"/>
      <c r="X19" s="7"/>
    </row>
    <row r="20" spans="1:24" x14ac:dyDescent="0.25">
      <c r="A20" s="7"/>
      <c r="B20" s="7"/>
      <c r="C20" s="7"/>
      <c r="D20" s="7"/>
      <c r="E20" s="7"/>
      <c r="F20" s="7"/>
      <c r="G20" s="7"/>
      <c r="H20" s="7"/>
      <c r="I20" s="7"/>
      <c r="J20" s="7"/>
      <c r="K20" s="7"/>
      <c r="L20" s="7"/>
      <c r="M20" s="7"/>
      <c r="N20" s="7"/>
      <c r="O20" s="7"/>
      <c r="P20" s="7"/>
      <c r="Q20" s="7"/>
      <c r="R20" s="7"/>
      <c r="S20" s="7"/>
      <c r="T20" s="7"/>
      <c r="U20" s="7"/>
      <c r="V20" s="7"/>
      <c r="W20" s="7"/>
      <c r="X20" s="7"/>
    </row>
    <row r="21" spans="1:24" x14ac:dyDescent="0.25">
      <c r="A21" s="7"/>
      <c r="B21" s="7"/>
      <c r="C21" s="7"/>
      <c r="D21" s="7"/>
      <c r="E21" s="7"/>
      <c r="F21" s="7"/>
      <c r="G21" s="7"/>
      <c r="H21" s="7"/>
      <c r="I21" s="7"/>
      <c r="J21" s="7"/>
      <c r="K21" s="7"/>
      <c r="L21" s="7"/>
      <c r="M21" s="7"/>
      <c r="N21" s="7"/>
      <c r="O21" s="7"/>
      <c r="P21" s="7"/>
      <c r="Q21" s="7"/>
      <c r="R21" s="7"/>
      <c r="S21" s="7"/>
      <c r="T21" s="7"/>
      <c r="U21" s="7"/>
      <c r="V21" s="7"/>
      <c r="W21" s="7"/>
      <c r="X21" s="7"/>
    </row>
    <row r="22" spans="1:24" x14ac:dyDescent="0.25">
      <c r="A22" s="7"/>
      <c r="B22" s="7"/>
      <c r="C22" s="7"/>
      <c r="D22" s="7"/>
      <c r="E22" s="7"/>
      <c r="F22" s="7"/>
      <c r="G22" s="7"/>
      <c r="H22" s="7"/>
      <c r="I22" s="7"/>
      <c r="J22" s="7"/>
      <c r="K22" s="7"/>
      <c r="L22" s="7"/>
      <c r="M22" s="7"/>
      <c r="N22" s="7"/>
      <c r="O22" s="7"/>
      <c r="P22" s="7"/>
      <c r="Q22" s="7"/>
      <c r="R22" s="7"/>
      <c r="S22" s="7"/>
      <c r="T22" s="7"/>
      <c r="U22" s="7"/>
      <c r="V22" s="7"/>
      <c r="W22" s="7"/>
      <c r="X22" s="7"/>
    </row>
    <row r="23" spans="1:24" x14ac:dyDescent="0.25">
      <c r="A23" s="7"/>
      <c r="B23" s="7"/>
      <c r="C23" s="7"/>
      <c r="D23" s="7"/>
      <c r="E23" s="7"/>
      <c r="F23" s="7"/>
      <c r="G23" s="7"/>
      <c r="H23" s="7"/>
      <c r="I23" s="7"/>
      <c r="J23" s="7"/>
      <c r="K23" s="7"/>
      <c r="L23" s="7"/>
      <c r="M23" s="7"/>
      <c r="N23" s="7"/>
      <c r="O23" s="7"/>
      <c r="P23" s="7"/>
      <c r="Q23" s="7"/>
      <c r="R23" s="7"/>
      <c r="S23" s="7"/>
      <c r="T23" s="7"/>
      <c r="U23" s="7"/>
      <c r="V23" s="7"/>
      <c r="W23" s="7"/>
      <c r="X23" s="7"/>
    </row>
    <row r="24" spans="1:24" x14ac:dyDescent="0.25">
      <c r="A24" s="7"/>
      <c r="B24" s="7"/>
      <c r="C24" s="7"/>
      <c r="D24" s="7"/>
      <c r="E24" s="7"/>
      <c r="F24" s="7"/>
      <c r="G24" s="7"/>
      <c r="H24" s="7"/>
      <c r="I24" s="7"/>
      <c r="J24" s="7"/>
      <c r="K24" s="7"/>
      <c r="L24" s="7"/>
      <c r="M24" s="7"/>
      <c r="N24" s="7"/>
      <c r="O24" s="7"/>
      <c r="P24" s="7"/>
      <c r="Q24" s="7"/>
      <c r="R24" s="7"/>
      <c r="S24" s="7"/>
      <c r="T24" s="7"/>
      <c r="U24" s="7"/>
      <c r="V24" s="7"/>
      <c r="W24" s="7"/>
      <c r="X24" s="7"/>
    </row>
    <row r="25" spans="1:24" x14ac:dyDescent="0.25">
      <c r="A25" s="7"/>
      <c r="B25" s="7"/>
      <c r="C25" s="7"/>
      <c r="D25" s="7"/>
      <c r="E25" s="7"/>
      <c r="F25" s="7"/>
      <c r="G25" s="7"/>
      <c r="H25" s="7"/>
      <c r="I25" s="7"/>
      <c r="J25" s="7"/>
      <c r="K25" s="7"/>
      <c r="L25" s="7"/>
      <c r="M25" s="7"/>
      <c r="N25" s="7"/>
      <c r="O25" s="7"/>
      <c r="P25" s="7"/>
      <c r="Q25" s="7"/>
      <c r="R25" s="7"/>
      <c r="S25" s="7"/>
      <c r="T25" s="7"/>
      <c r="U25" s="7"/>
      <c r="V25" s="7"/>
      <c r="W25" s="7"/>
      <c r="X25" s="7"/>
    </row>
    <row r="26" spans="1:24" x14ac:dyDescent="0.25">
      <c r="A26" s="7"/>
      <c r="B26" s="7"/>
      <c r="C26" s="7"/>
      <c r="D26" s="7"/>
      <c r="E26" s="7"/>
      <c r="F26" s="7"/>
      <c r="G26" s="7"/>
      <c r="H26" s="7"/>
      <c r="I26" s="7"/>
      <c r="J26" s="7"/>
      <c r="K26" s="7"/>
      <c r="L26" s="7"/>
      <c r="M26" s="7"/>
      <c r="N26" s="7"/>
      <c r="O26" s="7"/>
      <c r="P26" s="7"/>
      <c r="Q26" s="7"/>
      <c r="R26" s="7"/>
      <c r="S26" s="7"/>
      <c r="T26" s="7"/>
      <c r="U26" s="7"/>
      <c r="V26" s="7"/>
      <c r="W26" s="7"/>
      <c r="X26" s="7"/>
    </row>
    <row r="27" spans="1:24" x14ac:dyDescent="0.25">
      <c r="A27" s="7"/>
      <c r="B27" s="7"/>
      <c r="C27" s="7"/>
      <c r="D27" s="7"/>
      <c r="E27" s="7"/>
      <c r="F27" s="7"/>
      <c r="G27" s="7"/>
      <c r="H27" s="7"/>
      <c r="I27" s="7"/>
      <c r="J27" s="7"/>
      <c r="K27" s="7"/>
      <c r="L27" s="7"/>
      <c r="M27" s="7"/>
      <c r="N27" s="7"/>
      <c r="O27" s="7"/>
      <c r="P27" s="7"/>
      <c r="Q27" s="7"/>
      <c r="R27" s="7"/>
      <c r="S27" s="7"/>
      <c r="T27" s="7"/>
      <c r="U27" s="7"/>
      <c r="V27" s="7"/>
      <c r="W27" s="7"/>
      <c r="X27" s="7"/>
    </row>
    <row r="28" spans="1:24" x14ac:dyDescent="0.25">
      <c r="A28" s="7"/>
      <c r="B28" s="7"/>
      <c r="C28" s="7"/>
      <c r="D28" s="7"/>
      <c r="E28" s="7"/>
      <c r="F28" s="7"/>
      <c r="G28" s="7"/>
      <c r="H28" s="7"/>
      <c r="I28" s="7"/>
      <c r="J28" s="7"/>
      <c r="K28" s="7"/>
      <c r="L28" s="7"/>
      <c r="M28" s="7"/>
      <c r="N28" s="7"/>
      <c r="O28" s="7"/>
      <c r="P28" s="7"/>
      <c r="Q28" s="7"/>
      <c r="R28" s="7"/>
      <c r="S28" s="7"/>
      <c r="T28" s="7"/>
      <c r="U28" s="7"/>
      <c r="V28" s="7"/>
      <c r="W28" s="7"/>
      <c r="X28" s="7"/>
    </row>
    <row r="29" spans="1:24" x14ac:dyDescent="0.25">
      <c r="A29" s="7"/>
      <c r="B29" s="7"/>
      <c r="C29" s="7"/>
      <c r="D29" s="7"/>
      <c r="E29" s="7"/>
      <c r="F29" s="7"/>
      <c r="G29" s="7"/>
      <c r="H29" s="7"/>
      <c r="I29" s="7"/>
      <c r="J29" s="7"/>
      <c r="K29" s="7"/>
      <c r="L29" s="7"/>
      <c r="M29" s="7"/>
      <c r="N29" s="7"/>
      <c r="O29" s="7"/>
      <c r="P29" s="7"/>
      <c r="Q29" s="7"/>
      <c r="R29" s="7"/>
      <c r="S29" s="7"/>
      <c r="T29" s="7"/>
      <c r="U29" s="7"/>
      <c r="V29" s="7"/>
      <c r="W29" s="7"/>
      <c r="X29" s="7"/>
    </row>
    <row r="30" spans="1:24" x14ac:dyDescent="0.25">
      <c r="A30" s="7"/>
      <c r="B30" s="7"/>
      <c r="C30" s="7"/>
      <c r="D30" s="7"/>
      <c r="E30" s="7"/>
      <c r="F30" s="7"/>
      <c r="G30" s="7"/>
      <c r="H30" s="7"/>
      <c r="I30" s="7"/>
      <c r="J30" s="7"/>
      <c r="K30" s="7"/>
      <c r="L30" s="7"/>
      <c r="M30" s="7"/>
      <c r="N30" s="7"/>
      <c r="O30" s="7"/>
      <c r="P30" s="7"/>
      <c r="Q30" s="7"/>
      <c r="R30" s="7"/>
      <c r="S30" s="7"/>
      <c r="T30" s="7"/>
      <c r="U30" s="7"/>
      <c r="V30" s="7"/>
      <c r="W30" s="7"/>
      <c r="X30" s="7"/>
    </row>
    <row r="31" spans="1:24" x14ac:dyDescent="0.25">
      <c r="A31" s="7"/>
      <c r="B31" s="7"/>
      <c r="C31" s="7"/>
      <c r="D31" s="7"/>
      <c r="E31" s="7"/>
      <c r="F31" s="7"/>
      <c r="G31" s="7"/>
      <c r="H31" s="7"/>
      <c r="I31" s="7"/>
      <c r="J31" s="7"/>
      <c r="K31" s="7"/>
      <c r="L31" s="7"/>
      <c r="M31" s="7"/>
      <c r="N31" s="7"/>
      <c r="O31" s="7"/>
      <c r="P31" s="7"/>
      <c r="Q31" s="7"/>
      <c r="R31" s="7"/>
      <c r="S31" s="7"/>
      <c r="T31" s="7"/>
      <c r="U31" s="7"/>
      <c r="V31" s="7"/>
      <c r="W31" s="7"/>
      <c r="X31" s="7"/>
    </row>
    <row r="32" spans="1:24" x14ac:dyDescent="0.25">
      <c r="A32" s="7"/>
      <c r="B32" s="7"/>
      <c r="C32" s="7"/>
      <c r="D32" s="7"/>
      <c r="E32" s="7"/>
      <c r="F32" s="7"/>
      <c r="G32" s="7"/>
      <c r="H32" s="7"/>
      <c r="I32" s="7"/>
      <c r="J32" s="7"/>
      <c r="K32" s="7"/>
      <c r="L32" s="7"/>
      <c r="M32" s="7"/>
      <c r="N32" s="7"/>
      <c r="O32" s="7"/>
      <c r="P32" s="7"/>
      <c r="Q32" s="7"/>
      <c r="R32" s="7"/>
      <c r="S32" s="7"/>
      <c r="T32" s="7"/>
      <c r="U32" s="7"/>
      <c r="V32" s="7"/>
      <c r="W32" s="7"/>
      <c r="X32" s="7"/>
    </row>
    <row r="33" spans="1:24" x14ac:dyDescent="0.25">
      <c r="A33" s="7"/>
      <c r="B33" s="7"/>
      <c r="C33" s="7"/>
      <c r="D33" s="7"/>
      <c r="E33" s="7"/>
      <c r="F33" s="7"/>
      <c r="G33" s="7"/>
      <c r="H33" s="7"/>
      <c r="I33" s="7"/>
      <c r="J33" s="7"/>
      <c r="K33" s="7"/>
      <c r="L33" s="7"/>
      <c r="M33" s="7"/>
      <c r="N33" s="7"/>
      <c r="O33" s="7"/>
      <c r="P33" s="7"/>
      <c r="Q33" s="7"/>
      <c r="R33" s="7"/>
      <c r="S33" s="7"/>
      <c r="T33" s="7"/>
      <c r="U33" s="7"/>
      <c r="V33" s="7"/>
      <c r="W33" s="7"/>
      <c r="X33" s="7"/>
    </row>
    <row r="34" spans="1:24" x14ac:dyDescent="0.25">
      <c r="A34" s="7"/>
      <c r="B34" s="7"/>
      <c r="C34" s="7"/>
      <c r="D34" s="7"/>
      <c r="E34" s="7"/>
      <c r="F34" s="7"/>
      <c r="G34" s="7"/>
      <c r="H34" s="7"/>
      <c r="I34" s="7"/>
      <c r="J34" s="7"/>
      <c r="K34" s="7"/>
      <c r="L34" s="7"/>
      <c r="M34" s="7"/>
      <c r="N34" s="7"/>
      <c r="O34" s="7"/>
      <c r="P34" s="7"/>
      <c r="Q34" s="7"/>
      <c r="R34" s="7"/>
      <c r="S34" s="7"/>
      <c r="T34" s="7"/>
      <c r="U34" s="7"/>
      <c r="V34" s="7"/>
      <c r="W34" s="7"/>
      <c r="X34" s="7"/>
    </row>
    <row r="35" spans="1:24" x14ac:dyDescent="0.25">
      <c r="A35" s="7"/>
      <c r="B35" s="7"/>
      <c r="C35" s="7"/>
      <c r="D35" s="7"/>
      <c r="E35" s="7"/>
      <c r="F35" s="7"/>
      <c r="G35" s="7"/>
      <c r="H35" s="7"/>
      <c r="I35" s="7"/>
      <c r="J35" s="7"/>
      <c r="K35" s="7"/>
      <c r="L35" s="7"/>
      <c r="M35" s="7"/>
      <c r="N35" s="7"/>
      <c r="O35" s="7"/>
      <c r="P35" s="7"/>
      <c r="Q35" s="7"/>
      <c r="R35" s="7"/>
      <c r="S35" s="7"/>
      <c r="T35" s="7"/>
      <c r="U35" s="7"/>
      <c r="V35" s="7"/>
      <c r="W35" s="7"/>
      <c r="X35" s="7"/>
    </row>
  </sheetData>
  <mergeCells count="2">
    <mergeCell ref="B1:D1"/>
    <mergeCell ref="B2:D2"/>
  </mergeCells>
  <dataValidations count="1">
    <dataValidation allowBlank="1" showInputMessage="1" showErrorMessage="1" prompt="Review details of the workbook on this sheet._x000a__x000a_Information about Daily cash flow, monthly cash flow, and annual cash flow can be found in cells B5, C5, and D5, respectively." sqref="A1" xr:uid="{8DE45AEF-3F52-4FDD-B465-B13956B7B00C}"/>
  </dataValidations>
  <printOptions horizontalCentered="1"/>
  <pageMargins left="0.25" right="0.25" top="0.5" bottom="0.5" header="0.5" footer="0.5"/>
  <pageSetup scale="82" fitToHeight="0" orientation="landscape" r:id="rId1"/>
  <headerFooter differentFirst="1">
    <oddFooter>Page &amp;P of &amp;N</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A1:K55"/>
  <sheetViews>
    <sheetView showGridLines="0" zoomScaleNormal="100" workbookViewId="0"/>
  </sheetViews>
  <sheetFormatPr defaultColWidth="16.59765625" defaultRowHeight="30" customHeight="1" x14ac:dyDescent="0.25"/>
  <cols>
    <col min="1" max="1" width="2.796875" style="50" customWidth="1"/>
    <col min="2" max="5" width="16.796875" style="50" customWidth="1"/>
    <col min="6" max="6" width="10.796875" style="50" customWidth="1"/>
    <col min="7" max="7" width="16.796875" style="50" customWidth="1"/>
    <col min="8" max="8" width="17.8984375" style="50" customWidth="1"/>
    <col min="9" max="11" width="16.796875" style="50" customWidth="1"/>
    <col min="12" max="12" width="2.796875" style="50" customWidth="1"/>
    <col min="13" max="15" width="14.796875" style="50" customWidth="1"/>
    <col min="16" max="16384" width="16.59765625" style="50"/>
  </cols>
  <sheetData>
    <row r="1" spans="1:11" s="25" customFormat="1" ht="70.05" customHeight="1" x14ac:dyDescent="0.25">
      <c r="A1" s="24"/>
      <c r="B1" s="36" t="s">
        <v>80</v>
      </c>
      <c r="C1" s="36"/>
      <c r="D1" s="36"/>
      <c r="E1" s="36"/>
      <c r="F1" s="24"/>
      <c r="G1" s="24"/>
      <c r="H1" s="24"/>
      <c r="I1" s="24"/>
      <c r="J1" s="24"/>
      <c r="K1" s="24"/>
    </row>
    <row r="2" spans="1:11" s="15" customFormat="1" ht="70.05" customHeight="1" thickBot="1" x14ac:dyDescent="0.3">
      <c r="B2" s="72" t="s">
        <v>59</v>
      </c>
      <c r="C2" s="72"/>
      <c r="D2" s="17">
        <f>DailyCashFlow</f>
        <v>577.83999999999992</v>
      </c>
      <c r="F2" s="18"/>
      <c r="G2" s="86" t="s">
        <v>78</v>
      </c>
      <c r="H2" s="86"/>
      <c r="I2" s="86"/>
      <c r="J2" s="86"/>
      <c r="K2" s="45"/>
    </row>
    <row r="3" spans="1:11" s="64" customFormat="1" ht="45" customHeight="1" thickTop="1" thickBot="1" x14ac:dyDescent="0.3">
      <c r="B3" s="46" t="s">
        <v>93</v>
      </c>
      <c r="C3" s="47"/>
      <c r="D3" s="48"/>
      <c r="E3" s="65"/>
      <c r="F3" s="66"/>
      <c r="G3" s="67"/>
      <c r="H3" s="67"/>
      <c r="I3" s="67"/>
      <c r="J3" s="67"/>
      <c r="K3" s="68"/>
    </row>
    <row r="4" spans="1:11" s="64" customFormat="1" ht="40.049999999999997" customHeight="1" thickTop="1" x14ac:dyDescent="0.25">
      <c r="B4" s="76" t="s">
        <v>51</v>
      </c>
      <c r="C4" s="76" t="s">
        <v>29</v>
      </c>
      <c r="D4" s="76" t="s">
        <v>6</v>
      </c>
      <c r="E4" s="76" t="s">
        <v>49</v>
      </c>
      <c r="G4" s="76" t="s">
        <v>31</v>
      </c>
      <c r="H4" s="76" t="s">
        <v>32</v>
      </c>
      <c r="I4" s="76" t="s">
        <v>29</v>
      </c>
      <c r="J4" s="76" t="s">
        <v>6</v>
      </c>
      <c r="K4" s="76" t="s">
        <v>5</v>
      </c>
    </row>
    <row r="5" spans="1:11" s="15" customFormat="1" ht="40.049999999999997" customHeight="1" x14ac:dyDescent="0.25">
      <c r="B5" s="78" t="s">
        <v>0</v>
      </c>
      <c r="C5" s="83">
        <f>SUMIF(Daily[Type],$B5,Daily[Daily])</f>
        <v>342.47</v>
      </c>
      <c r="D5" s="83">
        <f>SUMIF(Daily[Type],$B5,Daily[Monthly])</f>
        <v>10416.795833333334</v>
      </c>
      <c r="E5" s="83">
        <f>SUMIF(Daily[Type],$B5,Daily[Annual])</f>
        <v>125001.55000000002</v>
      </c>
      <c r="G5" s="78" t="s">
        <v>0</v>
      </c>
      <c r="H5" s="78" t="s">
        <v>1</v>
      </c>
      <c r="I5" s="80">
        <v>246.58</v>
      </c>
      <c r="J5" s="80">
        <f>Daily[[#This Row],[Annual]]/12</f>
        <v>7500.1416666666673</v>
      </c>
      <c r="K5" s="80">
        <f>Daily[[#This Row],[Daily]]*365</f>
        <v>90001.700000000012</v>
      </c>
    </row>
    <row r="6" spans="1:11" s="15" customFormat="1" ht="40.049999999999997" customHeight="1" x14ac:dyDescent="0.25">
      <c r="B6" s="78" t="s">
        <v>7</v>
      </c>
      <c r="C6" s="83">
        <f>SUMIF(Daily[Type],$B6,Daily[Daily])</f>
        <v>136.05999999999997</v>
      </c>
      <c r="D6" s="83">
        <f>SUMIF(Daily[Type],$B6,Daily[Monthly])</f>
        <v>4138.4916666666668</v>
      </c>
      <c r="E6" s="83">
        <f>SUMIF(Daily[Type],$B6,Daily[Annual])</f>
        <v>49661.899999999994</v>
      </c>
      <c r="G6" s="78" t="s">
        <v>0</v>
      </c>
      <c r="H6" s="78" t="s">
        <v>2</v>
      </c>
      <c r="I6" s="80">
        <v>13.7</v>
      </c>
      <c r="J6" s="80">
        <f>Daily[[#This Row],[Annual]]/12</f>
        <v>416.70833333333331</v>
      </c>
      <c r="K6" s="80">
        <f>Daily[[#This Row],[Daily]]*365</f>
        <v>5000.5</v>
      </c>
    </row>
    <row r="7" spans="1:11" s="15" customFormat="1" ht="40.049999999999997" customHeight="1" x14ac:dyDescent="0.25">
      <c r="B7" s="78" t="s">
        <v>34</v>
      </c>
      <c r="C7" s="83">
        <f>SUMIF(Daily[Type],$B7,Daily[Daily])</f>
        <v>36.29</v>
      </c>
      <c r="D7" s="83">
        <f>SUMIF(Daily[Type],$B7,Daily[Monthly])</f>
        <v>1103.8208333333334</v>
      </c>
      <c r="E7" s="83">
        <f>SUMIF(Daily[Type],$B7,Daily[Annual])</f>
        <v>13245.849999999999</v>
      </c>
      <c r="G7" s="78" t="s">
        <v>0</v>
      </c>
      <c r="H7" s="78" t="s">
        <v>4</v>
      </c>
      <c r="I7" s="80">
        <v>82.19</v>
      </c>
      <c r="J7" s="80">
        <f>Daily[[#This Row],[Annual]]/12</f>
        <v>2499.9458333333332</v>
      </c>
      <c r="K7" s="80">
        <f>Daily[[#This Row],[Daily]]*365</f>
        <v>29999.35</v>
      </c>
    </row>
    <row r="8" spans="1:11" s="15" customFormat="1" ht="40.049999999999997" customHeight="1" x14ac:dyDescent="0.25">
      <c r="B8" s="78" t="s">
        <v>28</v>
      </c>
      <c r="C8" s="83">
        <f>SUMIF(Daily[Type],$B8,Daily[Daily])</f>
        <v>63.019999999999996</v>
      </c>
      <c r="D8" s="83">
        <f>SUMIF(Daily[Type],$B8,Daily[Monthly])</f>
        <v>1916.8583333333333</v>
      </c>
      <c r="E8" s="83">
        <f>SUMIF(Daily[Type],$B8,Daily[Annual])</f>
        <v>23002.300000000003</v>
      </c>
      <c r="G8" s="78" t="s">
        <v>0</v>
      </c>
      <c r="H8" s="78" t="s">
        <v>3</v>
      </c>
      <c r="I8" s="80">
        <v>0</v>
      </c>
      <c r="J8" s="80">
        <f>Daily[[#This Row],[Annual]]/12</f>
        <v>0</v>
      </c>
      <c r="K8" s="80">
        <f>Daily[[#This Row],[Daily]]*365</f>
        <v>0</v>
      </c>
    </row>
    <row r="9" spans="1:11" s="15" customFormat="1" ht="40.049999999999997" customHeight="1" x14ac:dyDescent="0.25">
      <c r="B9" s="29"/>
      <c r="C9" s="49"/>
      <c r="D9" s="49"/>
      <c r="E9" s="26"/>
      <c r="F9" s="27"/>
      <c r="G9" s="78" t="s">
        <v>0</v>
      </c>
      <c r="H9" s="78" t="s">
        <v>19</v>
      </c>
      <c r="I9" s="80">
        <v>0</v>
      </c>
      <c r="J9" s="80">
        <f>Daily[[#This Row],[Annual]]/12</f>
        <v>0</v>
      </c>
      <c r="K9" s="80">
        <f>Daily[[#This Row],[Daily]]*365</f>
        <v>0</v>
      </c>
    </row>
    <row r="10" spans="1:11" s="15" customFormat="1" ht="40.049999999999997" customHeight="1" x14ac:dyDescent="0.25">
      <c r="G10" s="78" t="s">
        <v>0</v>
      </c>
      <c r="H10" s="78" t="s">
        <v>27</v>
      </c>
      <c r="I10" s="80">
        <v>0</v>
      </c>
      <c r="J10" s="80">
        <f>Daily[[#This Row],[Annual]]/12</f>
        <v>0</v>
      </c>
      <c r="K10" s="80">
        <f>Daily[[#This Row],[Daily]]*365</f>
        <v>0</v>
      </c>
    </row>
    <row r="11" spans="1:11" ht="40.049999999999997" customHeight="1" x14ac:dyDescent="0.25">
      <c r="G11" s="78" t="s">
        <v>7</v>
      </c>
      <c r="H11" s="78" t="s">
        <v>8</v>
      </c>
      <c r="I11" s="80">
        <v>41.1</v>
      </c>
      <c r="J11" s="80">
        <f>Daily[[#This Row],[Annual]]/12</f>
        <v>1250.125</v>
      </c>
      <c r="K11" s="80">
        <f>Daily[[#This Row],[Daily]]*365</f>
        <v>15001.5</v>
      </c>
    </row>
    <row r="12" spans="1:11" ht="40.049999999999997" customHeight="1" x14ac:dyDescent="0.25">
      <c r="G12" s="78" t="s">
        <v>7</v>
      </c>
      <c r="H12" s="78" t="s">
        <v>60</v>
      </c>
      <c r="I12" s="80">
        <v>6.85</v>
      </c>
      <c r="J12" s="80">
        <f>Daily[[#This Row],[Annual]]/12</f>
        <v>208.35416666666666</v>
      </c>
      <c r="K12" s="80">
        <f>Daily[[#This Row],[Daily]]*365</f>
        <v>2500.25</v>
      </c>
    </row>
    <row r="13" spans="1:11" ht="40.049999999999997" customHeight="1" x14ac:dyDescent="0.25">
      <c r="G13" s="78" t="s">
        <v>7</v>
      </c>
      <c r="H13" s="78" t="s">
        <v>61</v>
      </c>
      <c r="I13" s="80">
        <v>0.55000000000000004</v>
      </c>
      <c r="J13" s="80">
        <f>Daily[[#This Row],[Annual]]/12</f>
        <v>16.729166666666668</v>
      </c>
      <c r="K13" s="80">
        <f>Daily[[#This Row],[Daily]]*365</f>
        <v>200.75000000000003</v>
      </c>
    </row>
    <row r="14" spans="1:11" ht="40.049999999999997" customHeight="1" x14ac:dyDescent="0.25">
      <c r="G14" s="78" t="s">
        <v>7</v>
      </c>
      <c r="H14" s="78" t="s">
        <v>62</v>
      </c>
      <c r="I14" s="80">
        <v>10.96</v>
      </c>
      <c r="J14" s="80">
        <f>Daily[[#This Row],[Annual]]/12</f>
        <v>333.36666666666667</v>
      </c>
      <c r="K14" s="80">
        <f>Daily[[#This Row],[Daily]]*365</f>
        <v>4000.4</v>
      </c>
    </row>
    <row r="15" spans="1:11" ht="40.049999999999997" customHeight="1" x14ac:dyDescent="0.25">
      <c r="G15" s="78" t="s">
        <v>7</v>
      </c>
      <c r="H15" s="78" t="s">
        <v>63</v>
      </c>
      <c r="I15" s="80">
        <v>41.1</v>
      </c>
      <c r="J15" s="80">
        <f>Daily[[#This Row],[Annual]]/12</f>
        <v>1250.125</v>
      </c>
      <c r="K15" s="80">
        <f>Daily[[#This Row],[Daily]]*365</f>
        <v>15001.5</v>
      </c>
    </row>
    <row r="16" spans="1:11" ht="40.049999999999997" customHeight="1" x14ac:dyDescent="0.25">
      <c r="G16" s="78" t="s">
        <v>7</v>
      </c>
      <c r="H16" s="78" t="s">
        <v>9</v>
      </c>
      <c r="I16" s="80">
        <v>0.68</v>
      </c>
      <c r="J16" s="80">
        <f>Daily[[#This Row],[Annual]]/12</f>
        <v>20.683333333333334</v>
      </c>
      <c r="K16" s="80">
        <f>Daily[[#This Row],[Daily]]*365</f>
        <v>248.20000000000002</v>
      </c>
    </row>
    <row r="17" spans="7:11" ht="40.049999999999997" customHeight="1" x14ac:dyDescent="0.25">
      <c r="G17" s="78" t="s">
        <v>7</v>
      </c>
      <c r="H17" s="78" t="s">
        <v>10</v>
      </c>
      <c r="I17" s="80">
        <v>3.29</v>
      </c>
      <c r="J17" s="80">
        <f>Daily[[#This Row],[Annual]]/12</f>
        <v>100.07083333333333</v>
      </c>
      <c r="K17" s="80">
        <f>Daily[[#This Row],[Daily]]*365</f>
        <v>1200.8499999999999</v>
      </c>
    </row>
    <row r="18" spans="7:11" ht="40.049999999999997" customHeight="1" x14ac:dyDescent="0.25">
      <c r="G18" s="78" t="s">
        <v>7</v>
      </c>
      <c r="H18" s="78" t="s">
        <v>11</v>
      </c>
      <c r="I18" s="80">
        <v>1.64</v>
      </c>
      <c r="J18" s="80">
        <f>Daily[[#This Row],[Annual]]/12</f>
        <v>49.883333333333326</v>
      </c>
      <c r="K18" s="80">
        <f>Daily[[#This Row],[Daily]]*365</f>
        <v>598.59999999999991</v>
      </c>
    </row>
    <row r="19" spans="7:11" ht="40.049999999999997" customHeight="1" x14ac:dyDescent="0.25">
      <c r="G19" s="78" t="s">
        <v>7</v>
      </c>
      <c r="H19" s="78" t="s">
        <v>12</v>
      </c>
      <c r="I19" s="80">
        <v>1.64</v>
      </c>
      <c r="J19" s="80">
        <f>Daily[[#This Row],[Annual]]/12</f>
        <v>49.883333333333326</v>
      </c>
      <c r="K19" s="80">
        <f>Daily[[#This Row],[Daily]]*365</f>
        <v>598.59999999999991</v>
      </c>
    </row>
    <row r="20" spans="7:11" ht="40.049999999999997" customHeight="1" x14ac:dyDescent="0.25">
      <c r="G20" s="78" t="s">
        <v>7</v>
      </c>
      <c r="H20" s="78" t="s">
        <v>13</v>
      </c>
      <c r="I20" s="80">
        <v>0.82</v>
      </c>
      <c r="J20" s="80">
        <f>Daily[[#This Row],[Annual]]/12</f>
        <v>24.941666666666663</v>
      </c>
      <c r="K20" s="80">
        <f>Daily[[#This Row],[Daily]]*365</f>
        <v>299.29999999999995</v>
      </c>
    </row>
    <row r="21" spans="7:11" ht="40.049999999999997" customHeight="1" x14ac:dyDescent="0.25">
      <c r="G21" s="78" t="s">
        <v>7</v>
      </c>
      <c r="H21" s="78" t="s">
        <v>14</v>
      </c>
      <c r="I21" s="80">
        <v>0.41</v>
      </c>
      <c r="J21" s="80">
        <f>Daily[[#This Row],[Annual]]/12</f>
        <v>12.470833333333331</v>
      </c>
      <c r="K21" s="80">
        <f>Daily[[#This Row],[Daily]]*365</f>
        <v>149.64999999999998</v>
      </c>
    </row>
    <row r="22" spans="7:11" ht="40.049999999999997" customHeight="1" x14ac:dyDescent="0.25">
      <c r="G22" s="78" t="s">
        <v>7</v>
      </c>
      <c r="H22" s="78" t="s">
        <v>15</v>
      </c>
      <c r="I22" s="80">
        <v>1.64</v>
      </c>
      <c r="J22" s="80">
        <f>Daily[[#This Row],[Annual]]/12</f>
        <v>49.883333333333326</v>
      </c>
      <c r="K22" s="80">
        <f>Daily[[#This Row],[Daily]]*365</f>
        <v>598.59999999999991</v>
      </c>
    </row>
    <row r="23" spans="7:11" ht="40.049999999999997" customHeight="1" x14ac:dyDescent="0.25">
      <c r="G23" s="78" t="s">
        <v>7</v>
      </c>
      <c r="H23" s="78" t="s">
        <v>16</v>
      </c>
      <c r="I23" s="80">
        <v>1.64</v>
      </c>
      <c r="J23" s="80">
        <f>Daily[[#This Row],[Annual]]/12</f>
        <v>49.883333333333326</v>
      </c>
      <c r="K23" s="80">
        <f>Daily[[#This Row],[Daily]]*365</f>
        <v>598.59999999999991</v>
      </c>
    </row>
    <row r="24" spans="7:11" ht="40.049999999999997" customHeight="1" x14ac:dyDescent="0.25">
      <c r="G24" s="78" t="s">
        <v>7</v>
      </c>
      <c r="H24" s="78" t="s">
        <v>64</v>
      </c>
      <c r="I24" s="80">
        <v>4.1100000000000003</v>
      </c>
      <c r="J24" s="80">
        <f>Daily[[#This Row],[Annual]]/12</f>
        <v>125.0125</v>
      </c>
      <c r="K24" s="80">
        <f>Daily[[#This Row],[Daily]]*365</f>
        <v>1500.15</v>
      </c>
    </row>
    <row r="25" spans="7:11" ht="40.049999999999997" customHeight="1" x14ac:dyDescent="0.25">
      <c r="G25" s="78" t="s">
        <v>7</v>
      </c>
      <c r="H25" s="78" t="s">
        <v>17</v>
      </c>
      <c r="I25" s="80">
        <v>13.7</v>
      </c>
      <c r="J25" s="80">
        <f>Daily[[#This Row],[Annual]]/12</f>
        <v>416.70833333333331</v>
      </c>
      <c r="K25" s="80">
        <f>Daily[[#This Row],[Daily]]*365</f>
        <v>5000.5</v>
      </c>
    </row>
    <row r="26" spans="7:11" ht="40.049999999999997" customHeight="1" x14ac:dyDescent="0.25">
      <c r="G26" s="78" t="s">
        <v>7</v>
      </c>
      <c r="H26" s="78" t="s">
        <v>18</v>
      </c>
      <c r="I26" s="80">
        <v>3.29</v>
      </c>
      <c r="J26" s="80">
        <f>Daily[[#This Row],[Annual]]/12</f>
        <v>100.07083333333333</v>
      </c>
      <c r="K26" s="80">
        <f>Daily[[#This Row],[Daily]]*365</f>
        <v>1200.8499999999999</v>
      </c>
    </row>
    <row r="27" spans="7:11" ht="40.049999999999997" customHeight="1" x14ac:dyDescent="0.25">
      <c r="G27" s="78" t="s">
        <v>7</v>
      </c>
      <c r="H27" s="78" t="s">
        <v>65</v>
      </c>
      <c r="I27" s="80">
        <v>1.64</v>
      </c>
      <c r="J27" s="80">
        <f>Daily[[#This Row],[Annual]]/12</f>
        <v>49.883333333333326</v>
      </c>
      <c r="K27" s="80">
        <f>Daily[[#This Row],[Daily]]*365</f>
        <v>598.59999999999991</v>
      </c>
    </row>
    <row r="28" spans="7:11" ht="40.049999999999997" customHeight="1" x14ac:dyDescent="0.25">
      <c r="G28" s="78" t="s">
        <v>7</v>
      </c>
      <c r="H28" s="78" t="s">
        <v>30</v>
      </c>
      <c r="I28" s="80">
        <v>1</v>
      </c>
      <c r="J28" s="80">
        <f>Daily[[#This Row],[Annual]]/12</f>
        <v>30.416666666666668</v>
      </c>
      <c r="K28" s="80">
        <f>Daily[[#This Row],[Daily]]*365</f>
        <v>365</v>
      </c>
    </row>
    <row r="29" spans="7:11" ht="40.049999999999997" customHeight="1" x14ac:dyDescent="0.25">
      <c r="G29" s="78" t="s">
        <v>7</v>
      </c>
      <c r="H29" s="78" t="s">
        <v>3</v>
      </c>
      <c r="I29" s="80">
        <v>0</v>
      </c>
      <c r="J29" s="80">
        <f>Daily[[#This Row],[Annual]]/12</f>
        <v>0</v>
      </c>
      <c r="K29" s="80">
        <f>Daily[[#This Row],[Daily]]*365</f>
        <v>0</v>
      </c>
    </row>
    <row r="30" spans="7:11" ht="40.049999999999997" customHeight="1" x14ac:dyDescent="0.25">
      <c r="G30" s="78" t="s">
        <v>7</v>
      </c>
      <c r="H30" s="78" t="s">
        <v>19</v>
      </c>
      <c r="I30" s="80">
        <v>0</v>
      </c>
      <c r="J30" s="80">
        <f>Daily[[#This Row],[Annual]]/12</f>
        <v>0</v>
      </c>
      <c r="K30" s="80">
        <f>Daily[[#This Row],[Daily]]*365</f>
        <v>0</v>
      </c>
    </row>
    <row r="31" spans="7:11" ht="40.049999999999997" customHeight="1" x14ac:dyDescent="0.25">
      <c r="G31" s="78" t="s">
        <v>7</v>
      </c>
      <c r="H31" s="78" t="s">
        <v>27</v>
      </c>
      <c r="I31" s="80">
        <v>0</v>
      </c>
      <c r="J31" s="80">
        <f>Daily[[#This Row],[Annual]]/12</f>
        <v>0</v>
      </c>
      <c r="K31" s="80">
        <f>Daily[[#This Row],[Daily]]*365</f>
        <v>0</v>
      </c>
    </row>
    <row r="32" spans="7:11" ht="40.049999999999997" customHeight="1" x14ac:dyDescent="0.25">
      <c r="G32" s="78" t="s">
        <v>34</v>
      </c>
      <c r="H32" s="78" t="s">
        <v>21</v>
      </c>
      <c r="I32" s="80">
        <v>3.29</v>
      </c>
      <c r="J32" s="80">
        <f>Daily[[#This Row],[Annual]]/12</f>
        <v>100.07083333333333</v>
      </c>
      <c r="K32" s="80">
        <f>Daily[[#This Row],[Daily]]*365</f>
        <v>1200.8499999999999</v>
      </c>
    </row>
    <row r="33" spans="7:11" ht="40.049999999999997" customHeight="1" x14ac:dyDescent="0.25">
      <c r="G33" s="78" t="s">
        <v>34</v>
      </c>
      <c r="H33" s="78" t="s">
        <v>22</v>
      </c>
      <c r="I33" s="80">
        <v>1.64</v>
      </c>
      <c r="J33" s="80">
        <f>Daily[[#This Row],[Annual]]/12</f>
        <v>49.883333333333326</v>
      </c>
      <c r="K33" s="80">
        <f>Daily[[#This Row],[Daily]]*365</f>
        <v>598.59999999999991</v>
      </c>
    </row>
    <row r="34" spans="7:11" ht="40.049999999999997" customHeight="1" x14ac:dyDescent="0.25">
      <c r="G34" s="78" t="s">
        <v>34</v>
      </c>
      <c r="H34" s="78" t="s">
        <v>23</v>
      </c>
      <c r="I34" s="80">
        <v>6.16</v>
      </c>
      <c r="J34" s="80">
        <f>Daily[[#This Row],[Annual]]/12</f>
        <v>187.36666666666667</v>
      </c>
      <c r="K34" s="80">
        <f>Daily[[#This Row],[Daily]]*365</f>
        <v>2248.4</v>
      </c>
    </row>
    <row r="35" spans="7:11" ht="40.049999999999997" customHeight="1" x14ac:dyDescent="0.25">
      <c r="G35" s="78" t="s">
        <v>34</v>
      </c>
      <c r="H35" s="78" t="s">
        <v>24</v>
      </c>
      <c r="I35" s="80">
        <v>3.29</v>
      </c>
      <c r="J35" s="80">
        <f>Daily[[#This Row],[Annual]]/12</f>
        <v>100.07083333333333</v>
      </c>
      <c r="K35" s="80">
        <f>Daily[[#This Row],[Daily]]*365</f>
        <v>1200.8499999999999</v>
      </c>
    </row>
    <row r="36" spans="7:11" ht="40.049999999999997" customHeight="1" x14ac:dyDescent="0.25">
      <c r="G36" s="78" t="s">
        <v>34</v>
      </c>
      <c r="H36" s="78" t="s">
        <v>66</v>
      </c>
      <c r="I36" s="80">
        <v>0.82</v>
      </c>
      <c r="J36" s="80">
        <f>Daily[[#This Row],[Annual]]/12</f>
        <v>24.941666666666663</v>
      </c>
      <c r="K36" s="80">
        <f>Daily[[#This Row],[Daily]]*365</f>
        <v>299.29999999999995</v>
      </c>
    </row>
    <row r="37" spans="7:11" ht="40.049999999999997" customHeight="1" x14ac:dyDescent="0.25">
      <c r="G37" s="78" t="s">
        <v>34</v>
      </c>
      <c r="H37" s="78" t="s">
        <v>25</v>
      </c>
      <c r="I37" s="80">
        <v>5.48</v>
      </c>
      <c r="J37" s="80">
        <f>Daily[[#This Row],[Annual]]/12</f>
        <v>166.68333333333334</v>
      </c>
      <c r="K37" s="80">
        <f>Daily[[#This Row],[Daily]]*365</f>
        <v>2000.2</v>
      </c>
    </row>
    <row r="38" spans="7:11" ht="40.049999999999997" customHeight="1" x14ac:dyDescent="0.25">
      <c r="G38" s="78" t="s">
        <v>34</v>
      </c>
      <c r="H38" s="78" t="s">
        <v>26</v>
      </c>
      <c r="I38" s="80">
        <v>1.64</v>
      </c>
      <c r="J38" s="80">
        <f>Daily[[#This Row],[Annual]]/12</f>
        <v>49.883333333333326</v>
      </c>
      <c r="K38" s="80">
        <f>Daily[[#This Row],[Daily]]*365</f>
        <v>598.59999999999991</v>
      </c>
    </row>
    <row r="39" spans="7:11" ht="40.049999999999997" customHeight="1" x14ac:dyDescent="0.25">
      <c r="G39" s="78" t="s">
        <v>34</v>
      </c>
      <c r="H39" s="78" t="s">
        <v>67</v>
      </c>
      <c r="I39" s="80">
        <v>0.82</v>
      </c>
      <c r="J39" s="80">
        <f>Daily[[#This Row],[Annual]]/12</f>
        <v>24.941666666666663</v>
      </c>
      <c r="K39" s="80">
        <f>Daily[[#This Row],[Daily]]*365</f>
        <v>299.29999999999995</v>
      </c>
    </row>
    <row r="40" spans="7:11" ht="40.049999999999997" customHeight="1" x14ac:dyDescent="0.25">
      <c r="G40" s="78" t="s">
        <v>34</v>
      </c>
      <c r="H40" s="78" t="s">
        <v>68</v>
      </c>
      <c r="I40" s="80">
        <v>13.15</v>
      </c>
      <c r="J40" s="80">
        <f>Daily[[#This Row],[Annual]]/12</f>
        <v>399.97916666666669</v>
      </c>
      <c r="K40" s="80">
        <f>Daily[[#This Row],[Daily]]*365</f>
        <v>4799.75</v>
      </c>
    </row>
    <row r="41" spans="7:11" ht="40.049999999999997" customHeight="1" x14ac:dyDescent="0.25">
      <c r="G41" s="78" t="s">
        <v>34</v>
      </c>
      <c r="H41" s="78" t="s">
        <v>4</v>
      </c>
      <c r="I41" s="80">
        <v>0</v>
      </c>
      <c r="J41" s="80">
        <f>Daily[[#This Row],[Annual]]/12</f>
        <v>0</v>
      </c>
      <c r="K41" s="80">
        <f>Daily[[#This Row],[Daily]]*365</f>
        <v>0</v>
      </c>
    </row>
    <row r="42" spans="7:11" ht="40.049999999999997" customHeight="1" x14ac:dyDescent="0.25">
      <c r="G42" s="78" t="s">
        <v>34</v>
      </c>
      <c r="H42" s="78" t="s">
        <v>3</v>
      </c>
      <c r="I42" s="80">
        <v>0</v>
      </c>
      <c r="J42" s="80">
        <f>Daily[[#This Row],[Annual]]/12</f>
        <v>0</v>
      </c>
      <c r="K42" s="80">
        <f>Daily[[#This Row],[Daily]]*365</f>
        <v>0</v>
      </c>
    </row>
    <row r="43" spans="7:11" ht="40.049999999999997" customHeight="1" x14ac:dyDescent="0.25">
      <c r="G43" s="78" t="s">
        <v>28</v>
      </c>
      <c r="H43" s="78" t="s">
        <v>69</v>
      </c>
      <c r="I43" s="80">
        <v>13.7</v>
      </c>
      <c r="J43" s="80">
        <f>Daily[[#This Row],[Annual]]/12</f>
        <v>416.70833333333331</v>
      </c>
      <c r="K43" s="80">
        <f>Daily[[#This Row],[Daily]]*365</f>
        <v>5000.5</v>
      </c>
    </row>
    <row r="44" spans="7:11" ht="40.049999999999997" customHeight="1" x14ac:dyDescent="0.25">
      <c r="G44" s="78" t="s">
        <v>28</v>
      </c>
      <c r="H44" s="78" t="s">
        <v>70</v>
      </c>
      <c r="I44" s="80">
        <v>32.880000000000003</v>
      </c>
      <c r="J44" s="80">
        <f>Daily[[#This Row],[Annual]]/12</f>
        <v>1000.1</v>
      </c>
      <c r="K44" s="80">
        <f>Daily[[#This Row],[Daily]]*365</f>
        <v>12001.2</v>
      </c>
    </row>
    <row r="45" spans="7:11" ht="40.049999999999997" customHeight="1" x14ac:dyDescent="0.25">
      <c r="G45" s="78" t="s">
        <v>28</v>
      </c>
      <c r="H45" s="78" t="s">
        <v>71</v>
      </c>
      <c r="I45" s="80">
        <v>16.440000000000001</v>
      </c>
      <c r="J45" s="80">
        <f>Daily[[#This Row],[Annual]]/12</f>
        <v>500.05</v>
      </c>
      <c r="K45" s="80">
        <f>Daily[[#This Row],[Daily]]*365</f>
        <v>6000.6</v>
      </c>
    </row>
    <row r="46" spans="7:11" ht="40.049999999999997" customHeight="1" x14ac:dyDescent="0.25">
      <c r="G46" s="78" t="s">
        <v>28</v>
      </c>
      <c r="H46" s="78" t="s">
        <v>4</v>
      </c>
      <c r="I46" s="80">
        <v>0</v>
      </c>
      <c r="J46" s="80">
        <f>Daily[[#This Row],[Annual]]/12</f>
        <v>0</v>
      </c>
      <c r="K46" s="80">
        <f>Daily[[#This Row],[Daily]]*365</f>
        <v>0</v>
      </c>
    </row>
    <row r="47" spans="7:11" ht="40.049999999999997" customHeight="1" x14ac:dyDescent="0.25">
      <c r="G47" s="78" t="s">
        <v>28</v>
      </c>
      <c r="H47" s="78" t="s">
        <v>3</v>
      </c>
      <c r="I47" s="80">
        <v>0</v>
      </c>
      <c r="J47" s="80">
        <f>Daily[[#This Row],[Annual]]/12</f>
        <v>0</v>
      </c>
      <c r="K47" s="80">
        <f>Daily[[#This Row],[Daily]]*365</f>
        <v>0</v>
      </c>
    </row>
    <row r="48" spans="7:11" ht="40.049999999999997" customHeight="1" x14ac:dyDescent="0.25">
      <c r="G48" s="73" t="s">
        <v>20</v>
      </c>
      <c r="H48" s="82"/>
      <c r="I48" s="80">
        <f>SUMIF(Daily[Type],"Income",Daily[Daily])-SUMIF(Daily[Type],"&lt;&gt;Income",Daily[Daily])</f>
        <v>107.10000000000014</v>
      </c>
      <c r="J48" s="80">
        <f>SUMIF(Daily[Type],"Income",Daily[Monthly])-SUMIF(Daily[Type],"&lt;&gt;Income",Daily[Monthly])</f>
        <v>3257.625</v>
      </c>
      <c r="K48" s="80">
        <f>SUMIF(Daily[Type],"Income",Daily[Annual])-SUMIF(Daily[Type],"&lt;&gt;Income",Daily[Annual])</f>
        <v>39091.500000000015</v>
      </c>
    </row>
    <row r="49" ht="40.049999999999997" customHeight="1" x14ac:dyDescent="0.25"/>
    <row r="50" ht="40.049999999999997" customHeight="1" x14ac:dyDescent="0.25"/>
    <row r="51" ht="40.049999999999997" customHeight="1" x14ac:dyDescent="0.25"/>
    <row r="52" ht="40.049999999999997" customHeight="1" x14ac:dyDescent="0.25"/>
    <row r="53" ht="40.049999999999997" customHeight="1" x14ac:dyDescent="0.25"/>
    <row r="54" s="15" customFormat="1" ht="40.049999999999997" customHeight="1" x14ac:dyDescent="0.25"/>
    <row r="55" ht="40.049999999999997" customHeight="1" x14ac:dyDescent="0.25"/>
  </sheetData>
  <mergeCells count="1">
    <mergeCell ref="G2:J2"/>
  </mergeCells>
  <dataValidations count="1">
    <dataValidation allowBlank="1" showInputMessage="1" showErrorMessage="1" prompt="Create Daily Cash Flow Statement in this worksheet. _x000a__x000a_Enter details in Daily table. Total available cash flow is automatically calculated in cell D2. Tip is in cell G2. Daily summary table is automatically updated starting in cell B5." sqref="A1" xr:uid="{79A7F1AC-DD41-4A2A-8162-B2CEEED2C416}"/>
  </dataValidations>
  <hyperlinks>
    <hyperlink ref="F1" location="'Monthly Cash Flow'!A1" tooltip="Select to navigate to Monthly Cash Flow worksheet" display="Navigation button for Monthly Cash Flow worksheet is in this cell. " xr:uid="{00000000-0004-0000-0100-000001000000}"/>
    <hyperlink ref="H1" location="Income!A1" tooltip="Select to navigate to Income worksheet" display="INCOME" xr:uid="{00000000-0004-0000-0100-000002000000}"/>
    <hyperlink ref="G1" location="'Daily Summary'!A1" tooltip="Select to navigate to cell A1 in this worksheet" display="DAILY SUMMARY" xr:uid="{00000000-0004-0000-0100-000003000000}"/>
  </hyperlinks>
  <printOptions horizontalCentered="1"/>
  <pageMargins left="0.25" right="0.25" top="0.5" bottom="0.5" header="0.3" footer="0.3"/>
  <pageSetup scale="63" fitToHeight="0" orientation="portrait" r:id="rId1"/>
  <headerFooter differentFirst="1">
    <oddFooter>Page &amp;P of &amp;N</oddFooter>
  </headerFooter>
  <drawing r:id="rId2"/>
  <tableParts count="2">
    <tablePart r:id="rId3"/>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autoPageBreaks="0" fitToPage="1"/>
  </sheetPr>
  <dimension ref="A1:Q48"/>
  <sheetViews>
    <sheetView showGridLines="0" zoomScaleNormal="100" workbookViewId="0"/>
  </sheetViews>
  <sheetFormatPr defaultColWidth="8.8984375" defaultRowHeight="26.25" customHeight="1" x14ac:dyDescent="0.25"/>
  <cols>
    <col min="1" max="1" width="2.796875" style="6" customWidth="1"/>
    <col min="2" max="2" width="12.796875" style="6" customWidth="1"/>
    <col min="3" max="3" width="20.796875" style="6" customWidth="1"/>
    <col min="4" max="16" width="12.796875" style="6" customWidth="1"/>
    <col min="17" max="17" width="19.796875" style="6" customWidth="1"/>
    <col min="18" max="18" width="2.796875" style="6" customWidth="1"/>
    <col min="19" max="16384" width="8.8984375" style="6"/>
  </cols>
  <sheetData>
    <row r="1" spans="1:17" s="37" customFormat="1" ht="70.05" customHeight="1" x14ac:dyDescent="0.25">
      <c r="A1" s="35"/>
      <c r="B1" s="89" t="s">
        <v>81</v>
      </c>
      <c r="C1" s="85"/>
      <c r="D1" s="85"/>
      <c r="E1" s="85"/>
      <c r="F1" s="85"/>
      <c r="G1" s="12"/>
      <c r="H1" s="12"/>
      <c r="I1" s="12"/>
      <c r="J1" s="12"/>
      <c r="K1" s="12"/>
      <c r="L1" s="35"/>
      <c r="M1" s="35"/>
      <c r="N1" s="35"/>
      <c r="O1" s="35"/>
      <c r="P1" s="35"/>
      <c r="Q1" s="35"/>
    </row>
    <row r="2" spans="1:17" s="7" customFormat="1" ht="70.05" customHeight="1" thickBot="1" x14ac:dyDescent="0.3">
      <c r="B2" s="54" t="s">
        <v>72</v>
      </c>
      <c r="C2" s="14"/>
      <c r="D2" s="87">
        <f>MonthlyCashFlowToDate</f>
        <v>18380</v>
      </c>
      <c r="E2" s="87"/>
      <c r="F2" s="17"/>
      <c r="G2" s="88" t="s">
        <v>87</v>
      </c>
      <c r="H2" s="88"/>
      <c r="I2" s="88"/>
      <c r="J2" s="88"/>
      <c r="K2" s="88"/>
      <c r="L2" s="23"/>
      <c r="O2" s="38"/>
      <c r="P2" s="38"/>
      <c r="Q2" s="39"/>
    </row>
    <row r="3" spans="1:17" s="40" customFormat="1" ht="45" customHeight="1" thickTop="1" thickBot="1" x14ac:dyDescent="0.3">
      <c r="B3" s="76" t="s">
        <v>31</v>
      </c>
      <c r="C3" s="76" t="s">
        <v>94</v>
      </c>
      <c r="D3" s="76" t="s">
        <v>37</v>
      </c>
      <c r="E3" s="76" t="s">
        <v>38</v>
      </c>
      <c r="F3" s="76" t="s">
        <v>39</v>
      </c>
      <c r="G3" s="76" t="s">
        <v>40</v>
      </c>
      <c r="H3" s="76" t="s">
        <v>33</v>
      </c>
      <c r="I3" s="76" t="s">
        <v>41</v>
      </c>
      <c r="J3" s="76" t="s">
        <v>42</v>
      </c>
      <c r="K3" s="76" t="s">
        <v>43</v>
      </c>
      <c r="L3" s="76" t="s">
        <v>44</v>
      </c>
      <c r="M3" s="76" t="s">
        <v>45</v>
      </c>
      <c r="N3" s="76" t="s">
        <v>46</v>
      </c>
      <c r="O3" s="76" t="s">
        <v>47</v>
      </c>
      <c r="P3" s="76" t="s">
        <v>20</v>
      </c>
      <c r="Q3" s="41"/>
    </row>
    <row r="4" spans="1:17" s="42" customFormat="1" ht="40.049999999999997" customHeight="1" thickTop="1" x14ac:dyDescent="0.25">
      <c r="B4" s="78" t="s">
        <v>0</v>
      </c>
      <c r="C4" s="78" t="s">
        <v>1</v>
      </c>
      <c r="D4" s="80">
        <v>7500</v>
      </c>
      <c r="E4" s="80">
        <v>7500</v>
      </c>
      <c r="F4" s="80">
        <v>7500</v>
      </c>
      <c r="G4" s="80">
        <v>7500</v>
      </c>
      <c r="H4" s="80">
        <v>7500</v>
      </c>
      <c r="I4" s="80">
        <v>7500</v>
      </c>
      <c r="J4" s="80"/>
      <c r="K4" s="80"/>
      <c r="L4" s="80"/>
      <c r="M4" s="80"/>
      <c r="N4" s="80"/>
      <c r="O4" s="80"/>
      <c r="P4" s="80">
        <f>SUM(Monthly[[#This Row],[Jan]:[Dec]])</f>
        <v>45000</v>
      </c>
      <c r="Q4" s="43"/>
    </row>
    <row r="5" spans="1:17" s="42" customFormat="1" ht="40.049999999999997" customHeight="1" x14ac:dyDescent="0.25">
      <c r="B5" s="78" t="s">
        <v>0</v>
      </c>
      <c r="C5" s="78" t="s">
        <v>96</v>
      </c>
      <c r="D5" s="80">
        <v>400</v>
      </c>
      <c r="E5" s="80">
        <v>400</v>
      </c>
      <c r="F5" s="80">
        <v>500</v>
      </c>
      <c r="G5" s="80">
        <v>200</v>
      </c>
      <c r="H5" s="80">
        <v>0</v>
      </c>
      <c r="I5" s="80">
        <v>600</v>
      </c>
      <c r="J5" s="80"/>
      <c r="K5" s="80"/>
      <c r="L5" s="80"/>
      <c r="M5" s="80"/>
      <c r="N5" s="80"/>
      <c r="O5" s="80"/>
      <c r="P5" s="80">
        <f>SUM(Monthly[[#This Row],[Jan]:[Dec]])</f>
        <v>2100</v>
      </c>
      <c r="Q5" s="43"/>
    </row>
    <row r="6" spans="1:17" s="42" customFormat="1" ht="40.049999999999997" customHeight="1" x14ac:dyDescent="0.25">
      <c r="B6" s="78" t="s">
        <v>0</v>
      </c>
      <c r="C6" s="81" t="s">
        <v>4</v>
      </c>
      <c r="D6" s="80">
        <v>2500</v>
      </c>
      <c r="E6" s="80">
        <v>2500</v>
      </c>
      <c r="F6" s="80">
        <v>2500</v>
      </c>
      <c r="G6" s="80">
        <v>2500</v>
      </c>
      <c r="H6" s="80">
        <v>2500</v>
      </c>
      <c r="I6" s="80">
        <v>2500</v>
      </c>
      <c r="J6" s="80"/>
      <c r="K6" s="80"/>
      <c r="L6" s="80"/>
      <c r="M6" s="80"/>
      <c r="N6" s="80"/>
      <c r="O6" s="80"/>
      <c r="P6" s="80">
        <f>SUM(Monthly[[#This Row],[Jan]:[Dec]])</f>
        <v>15000</v>
      </c>
      <c r="Q6" s="43"/>
    </row>
    <row r="7" spans="1:17" s="42" customFormat="1" ht="40.049999999999997" customHeight="1" x14ac:dyDescent="0.25">
      <c r="B7" s="78" t="s">
        <v>0</v>
      </c>
      <c r="C7" s="81" t="s">
        <v>3</v>
      </c>
      <c r="D7" s="80">
        <v>0</v>
      </c>
      <c r="E7" s="80">
        <v>0</v>
      </c>
      <c r="F7" s="80">
        <v>0</v>
      </c>
      <c r="G7" s="80">
        <v>0</v>
      </c>
      <c r="H7" s="80">
        <v>0</v>
      </c>
      <c r="I7" s="80">
        <v>0</v>
      </c>
      <c r="J7" s="80"/>
      <c r="K7" s="80"/>
      <c r="L7" s="80"/>
      <c r="M7" s="80"/>
      <c r="N7" s="80"/>
      <c r="O7" s="80"/>
      <c r="P7" s="80">
        <f>SUM(Monthly[[#This Row],[Jan]:[Dec]])</f>
        <v>0</v>
      </c>
      <c r="Q7" s="43"/>
    </row>
    <row r="8" spans="1:17" s="42" customFormat="1" ht="40.049999999999997" customHeight="1" x14ac:dyDescent="0.25">
      <c r="B8" s="78" t="s">
        <v>0</v>
      </c>
      <c r="C8" s="81" t="s">
        <v>19</v>
      </c>
      <c r="D8" s="80">
        <v>0</v>
      </c>
      <c r="E8" s="80">
        <v>0</v>
      </c>
      <c r="F8" s="80">
        <v>0</v>
      </c>
      <c r="G8" s="80">
        <v>0</v>
      </c>
      <c r="H8" s="80">
        <v>0</v>
      </c>
      <c r="I8" s="80">
        <v>0</v>
      </c>
      <c r="J8" s="80"/>
      <c r="K8" s="80"/>
      <c r="L8" s="80"/>
      <c r="M8" s="80"/>
      <c r="N8" s="80"/>
      <c r="O8" s="80"/>
      <c r="P8" s="80">
        <f>SUM(Monthly[[#This Row],[Jan]:[Dec]])</f>
        <v>0</v>
      </c>
      <c r="Q8" s="43"/>
    </row>
    <row r="9" spans="1:17" s="42" customFormat="1" ht="40.049999999999997" customHeight="1" x14ac:dyDescent="0.25">
      <c r="B9" s="78" t="s">
        <v>0</v>
      </c>
      <c r="C9" s="81" t="s">
        <v>27</v>
      </c>
      <c r="D9" s="80">
        <v>0</v>
      </c>
      <c r="E9" s="80">
        <v>0</v>
      </c>
      <c r="F9" s="80">
        <v>0</v>
      </c>
      <c r="G9" s="80">
        <v>0</v>
      </c>
      <c r="H9" s="80">
        <v>0</v>
      </c>
      <c r="I9" s="80">
        <v>0</v>
      </c>
      <c r="J9" s="80"/>
      <c r="K9" s="80"/>
      <c r="L9" s="80"/>
      <c r="M9" s="80"/>
      <c r="N9" s="80"/>
      <c r="O9" s="80"/>
      <c r="P9" s="80">
        <f>SUM(Monthly[[#This Row],[Jan]:[Dec]])</f>
        <v>0</v>
      </c>
      <c r="Q9" s="43"/>
    </row>
    <row r="10" spans="1:17" s="42" customFormat="1" ht="40.049999999999997" customHeight="1" x14ac:dyDescent="0.25">
      <c r="B10" s="78" t="s">
        <v>7</v>
      </c>
      <c r="C10" s="81" t="s">
        <v>8</v>
      </c>
      <c r="D10" s="80">
        <v>1250</v>
      </c>
      <c r="E10" s="80">
        <v>1250</v>
      </c>
      <c r="F10" s="80">
        <v>1250</v>
      </c>
      <c r="G10" s="80">
        <v>1250</v>
      </c>
      <c r="H10" s="80">
        <v>1250</v>
      </c>
      <c r="I10" s="80">
        <v>1250</v>
      </c>
      <c r="J10" s="80"/>
      <c r="K10" s="80"/>
      <c r="L10" s="80"/>
      <c r="M10" s="80"/>
      <c r="N10" s="80"/>
      <c r="O10" s="80"/>
      <c r="P10" s="80">
        <f>SUM(Monthly[[#This Row],[Jan]:[Dec]])</f>
        <v>7500</v>
      </c>
      <c r="Q10" s="43"/>
    </row>
    <row r="11" spans="1:17" s="42" customFormat="1" ht="40.049999999999997" customHeight="1" x14ac:dyDescent="0.25">
      <c r="B11" s="78" t="s">
        <v>7</v>
      </c>
      <c r="C11" s="81" t="s">
        <v>60</v>
      </c>
      <c r="D11" s="80">
        <v>208.33333333333334</v>
      </c>
      <c r="E11" s="80">
        <v>208.33333333333334</v>
      </c>
      <c r="F11" s="80">
        <v>208.33333333333334</v>
      </c>
      <c r="G11" s="80">
        <v>208.33333333333334</v>
      </c>
      <c r="H11" s="80">
        <v>208.33333333333334</v>
      </c>
      <c r="I11" s="80">
        <v>208.33333333333334</v>
      </c>
      <c r="J11" s="80"/>
      <c r="K11" s="80"/>
      <c r="L11" s="80"/>
      <c r="M11" s="80"/>
      <c r="N11" s="80"/>
      <c r="O11" s="80"/>
      <c r="P11" s="80">
        <f>SUM(Monthly[[#This Row],[Jan]:[Dec]])</f>
        <v>1250</v>
      </c>
      <c r="Q11" s="43"/>
    </row>
    <row r="12" spans="1:17" ht="40.049999999999997" customHeight="1" x14ac:dyDescent="0.25">
      <c r="B12" s="78" t="s">
        <v>7</v>
      </c>
      <c r="C12" s="81" t="s">
        <v>61</v>
      </c>
      <c r="D12" s="80">
        <v>16.666666666666668</v>
      </c>
      <c r="E12" s="80">
        <v>16.666666666666668</v>
      </c>
      <c r="F12" s="80">
        <v>16.666666666666668</v>
      </c>
      <c r="G12" s="80">
        <v>16.666666666666668</v>
      </c>
      <c r="H12" s="80">
        <v>16.666666666666668</v>
      </c>
      <c r="I12" s="80">
        <v>16.666666666666668</v>
      </c>
      <c r="J12" s="80"/>
      <c r="K12" s="80"/>
      <c r="L12" s="80"/>
      <c r="M12" s="80"/>
      <c r="N12" s="80"/>
      <c r="O12" s="80"/>
      <c r="P12" s="80">
        <f>SUM(Monthly[[#This Row],[Jan]:[Dec]])</f>
        <v>100.00000000000001</v>
      </c>
      <c r="Q12" s="43"/>
    </row>
    <row r="13" spans="1:17" ht="40.049999999999997" customHeight="1" x14ac:dyDescent="0.25">
      <c r="B13" s="78" t="s">
        <v>7</v>
      </c>
      <c r="C13" s="81" t="s">
        <v>62</v>
      </c>
      <c r="D13" s="80">
        <v>333.33333333333331</v>
      </c>
      <c r="E13" s="80">
        <v>333.33333333333331</v>
      </c>
      <c r="F13" s="80">
        <v>333.33333333333331</v>
      </c>
      <c r="G13" s="80">
        <v>333.33333333333331</v>
      </c>
      <c r="H13" s="80">
        <v>333.33333333333331</v>
      </c>
      <c r="I13" s="80">
        <v>333.33333333333331</v>
      </c>
      <c r="J13" s="80"/>
      <c r="K13" s="80"/>
      <c r="L13" s="80"/>
      <c r="M13" s="80"/>
      <c r="N13" s="80"/>
      <c r="O13" s="80"/>
      <c r="P13" s="80">
        <f>SUM(Monthly[[#This Row],[Jan]:[Dec]])</f>
        <v>1999.9999999999998</v>
      </c>
      <c r="Q13" s="43"/>
    </row>
    <row r="14" spans="1:17" ht="40.049999999999997" customHeight="1" x14ac:dyDescent="0.25">
      <c r="B14" s="78" t="s">
        <v>7</v>
      </c>
      <c r="C14" s="81" t="s">
        <v>63</v>
      </c>
      <c r="D14" s="80">
        <v>1250</v>
      </c>
      <c r="E14" s="80">
        <v>1250</v>
      </c>
      <c r="F14" s="80">
        <v>1250</v>
      </c>
      <c r="G14" s="80">
        <v>1250</v>
      </c>
      <c r="H14" s="80">
        <v>1250</v>
      </c>
      <c r="I14" s="80">
        <v>1250</v>
      </c>
      <c r="J14" s="80"/>
      <c r="K14" s="80"/>
      <c r="L14" s="80"/>
      <c r="M14" s="80"/>
      <c r="N14" s="80"/>
      <c r="O14" s="80"/>
      <c r="P14" s="80">
        <f>SUM(Monthly[[#This Row],[Jan]:[Dec]])</f>
        <v>7500</v>
      </c>
      <c r="Q14" s="43"/>
    </row>
    <row r="15" spans="1:17" ht="40.049999999999997" customHeight="1" x14ac:dyDescent="0.25">
      <c r="B15" s="78" t="s">
        <v>7</v>
      </c>
      <c r="C15" s="81" t="s">
        <v>9</v>
      </c>
      <c r="D15" s="80">
        <v>25</v>
      </c>
      <c r="E15" s="80">
        <v>25</v>
      </c>
      <c r="F15" s="80">
        <v>25</v>
      </c>
      <c r="G15" s="80">
        <v>25</v>
      </c>
      <c r="H15" s="80">
        <v>25</v>
      </c>
      <c r="I15" s="80">
        <v>25</v>
      </c>
      <c r="J15" s="80"/>
      <c r="K15" s="80"/>
      <c r="L15" s="80"/>
      <c r="M15" s="80"/>
      <c r="N15" s="80"/>
      <c r="O15" s="80"/>
      <c r="P15" s="80">
        <f>SUM(Monthly[[#This Row],[Jan]:[Dec]])</f>
        <v>150</v>
      </c>
      <c r="Q15" s="43"/>
    </row>
    <row r="16" spans="1:17" ht="40.049999999999997" customHeight="1" x14ac:dyDescent="0.25">
      <c r="B16" s="78" t="s">
        <v>7</v>
      </c>
      <c r="C16" s="81" t="s">
        <v>10</v>
      </c>
      <c r="D16" s="80">
        <v>100</v>
      </c>
      <c r="E16" s="80">
        <v>100</v>
      </c>
      <c r="F16" s="80">
        <v>100</v>
      </c>
      <c r="G16" s="80">
        <v>100</v>
      </c>
      <c r="H16" s="80">
        <v>100</v>
      </c>
      <c r="I16" s="80">
        <v>100</v>
      </c>
      <c r="J16" s="80"/>
      <c r="K16" s="80"/>
      <c r="L16" s="80"/>
      <c r="M16" s="80"/>
      <c r="N16" s="80"/>
      <c r="O16" s="80"/>
      <c r="P16" s="80">
        <f>SUM(Monthly[[#This Row],[Jan]:[Dec]])</f>
        <v>600</v>
      </c>
      <c r="Q16" s="43"/>
    </row>
    <row r="17" spans="2:17" ht="40.049999999999997" customHeight="1" x14ac:dyDescent="0.25">
      <c r="B17" s="78" t="s">
        <v>7</v>
      </c>
      <c r="C17" s="81" t="s">
        <v>11</v>
      </c>
      <c r="D17" s="80">
        <v>50</v>
      </c>
      <c r="E17" s="80">
        <v>50</v>
      </c>
      <c r="F17" s="80">
        <v>50</v>
      </c>
      <c r="G17" s="80">
        <v>50</v>
      </c>
      <c r="H17" s="80">
        <v>50</v>
      </c>
      <c r="I17" s="80">
        <v>50</v>
      </c>
      <c r="J17" s="80"/>
      <c r="K17" s="80"/>
      <c r="L17" s="80"/>
      <c r="M17" s="80"/>
      <c r="N17" s="80"/>
      <c r="O17" s="80"/>
      <c r="P17" s="80">
        <f>SUM(Monthly[[#This Row],[Jan]:[Dec]])</f>
        <v>300</v>
      </c>
      <c r="Q17" s="43"/>
    </row>
    <row r="18" spans="2:17" ht="40.049999999999997" customHeight="1" x14ac:dyDescent="0.25">
      <c r="B18" s="78" t="s">
        <v>7</v>
      </c>
      <c r="C18" s="81" t="s">
        <v>12</v>
      </c>
      <c r="D18" s="80">
        <v>50</v>
      </c>
      <c r="E18" s="80">
        <v>50</v>
      </c>
      <c r="F18" s="80">
        <v>50</v>
      </c>
      <c r="G18" s="80">
        <v>50</v>
      </c>
      <c r="H18" s="80">
        <v>50</v>
      </c>
      <c r="I18" s="80">
        <v>50</v>
      </c>
      <c r="J18" s="80"/>
      <c r="K18" s="80"/>
      <c r="L18" s="80"/>
      <c r="M18" s="80"/>
      <c r="N18" s="80"/>
      <c r="O18" s="80"/>
      <c r="P18" s="80">
        <f>SUM(Monthly[[#This Row],[Jan]:[Dec]])</f>
        <v>300</v>
      </c>
      <c r="Q18" s="43"/>
    </row>
    <row r="19" spans="2:17" ht="40.049999999999997" customHeight="1" x14ac:dyDescent="0.25">
      <c r="B19" s="78" t="s">
        <v>7</v>
      </c>
      <c r="C19" s="81" t="s">
        <v>13</v>
      </c>
      <c r="D19" s="80">
        <v>25</v>
      </c>
      <c r="E19" s="80">
        <v>25</v>
      </c>
      <c r="F19" s="80">
        <v>25</v>
      </c>
      <c r="G19" s="80">
        <v>25</v>
      </c>
      <c r="H19" s="80">
        <v>25</v>
      </c>
      <c r="I19" s="80">
        <v>25</v>
      </c>
      <c r="J19" s="80"/>
      <c r="K19" s="80"/>
      <c r="L19" s="80"/>
      <c r="M19" s="80"/>
      <c r="N19" s="80"/>
      <c r="O19" s="80"/>
      <c r="P19" s="80">
        <f>SUM(Monthly[[#This Row],[Jan]:[Dec]])</f>
        <v>150</v>
      </c>
      <c r="Q19" s="43"/>
    </row>
    <row r="20" spans="2:17" ht="40.049999999999997" customHeight="1" x14ac:dyDescent="0.25">
      <c r="B20" s="78" t="s">
        <v>7</v>
      </c>
      <c r="C20" s="81" t="s">
        <v>14</v>
      </c>
      <c r="D20" s="80">
        <v>12.5</v>
      </c>
      <c r="E20" s="80">
        <v>12.5</v>
      </c>
      <c r="F20" s="80">
        <v>12.5</v>
      </c>
      <c r="G20" s="80">
        <v>12.5</v>
      </c>
      <c r="H20" s="80">
        <v>12.5</v>
      </c>
      <c r="I20" s="80">
        <v>12.5</v>
      </c>
      <c r="J20" s="80"/>
      <c r="K20" s="80"/>
      <c r="L20" s="80"/>
      <c r="M20" s="80"/>
      <c r="N20" s="80"/>
      <c r="O20" s="80"/>
      <c r="P20" s="80">
        <f>SUM(Monthly[[#This Row],[Jan]:[Dec]])</f>
        <v>75</v>
      </c>
      <c r="Q20" s="43"/>
    </row>
    <row r="21" spans="2:17" ht="40.049999999999997" customHeight="1" x14ac:dyDescent="0.25">
      <c r="B21" s="78" t="s">
        <v>7</v>
      </c>
      <c r="C21" s="81" t="s">
        <v>15</v>
      </c>
      <c r="D21" s="80">
        <v>50</v>
      </c>
      <c r="E21" s="80">
        <v>50</v>
      </c>
      <c r="F21" s="80">
        <v>50</v>
      </c>
      <c r="G21" s="80">
        <v>50</v>
      </c>
      <c r="H21" s="80">
        <v>50</v>
      </c>
      <c r="I21" s="80">
        <v>50</v>
      </c>
      <c r="J21" s="80"/>
      <c r="K21" s="80"/>
      <c r="L21" s="80"/>
      <c r="M21" s="80"/>
      <c r="N21" s="80"/>
      <c r="O21" s="80"/>
      <c r="P21" s="80">
        <f>SUM(Monthly[[#This Row],[Jan]:[Dec]])</f>
        <v>300</v>
      </c>
      <c r="Q21" s="43"/>
    </row>
    <row r="22" spans="2:17" ht="40.049999999999997" customHeight="1" x14ac:dyDescent="0.25">
      <c r="B22" s="78" t="s">
        <v>7</v>
      </c>
      <c r="C22" s="81" t="s">
        <v>16</v>
      </c>
      <c r="D22" s="80">
        <v>50</v>
      </c>
      <c r="E22" s="80">
        <v>50</v>
      </c>
      <c r="F22" s="80">
        <v>50</v>
      </c>
      <c r="G22" s="80">
        <v>50</v>
      </c>
      <c r="H22" s="80">
        <v>50</v>
      </c>
      <c r="I22" s="80">
        <v>50</v>
      </c>
      <c r="J22" s="80"/>
      <c r="K22" s="80"/>
      <c r="L22" s="80"/>
      <c r="M22" s="80"/>
      <c r="N22" s="80"/>
      <c r="O22" s="80"/>
      <c r="P22" s="80">
        <f>SUM(Monthly[[#This Row],[Jan]:[Dec]])</f>
        <v>300</v>
      </c>
      <c r="Q22" s="43"/>
    </row>
    <row r="23" spans="2:17" ht="40.049999999999997" customHeight="1" x14ac:dyDescent="0.25">
      <c r="B23" s="78" t="s">
        <v>7</v>
      </c>
      <c r="C23" s="81" t="s">
        <v>64</v>
      </c>
      <c r="D23" s="80">
        <v>125</v>
      </c>
      <c r="E23" s="80">
        <v>125</v>
      </c>
      <c r="F23" s="80">
        <v>125</v>
      </c>
      <c r="G23" s="80">
        <v>125</v>
      </c>
      <c r="H23" s="80">
        <v>125</v>
      </c>
      <c r="I23" s="80">
        <v>125</v>
      </c>
      <c r="J23" s="80"/>
      <c r="K23" s="80"/>
      <c r="L23" s="80"/>
      <c r="M23" s="80"/>
      <c r="N23" s="80"/>
      <c r="O23" s="80"/>
      <c r="P23" s="80">
        <f>SUM(Monthly[[#This Row],[Jan]:[Dec]])</f>
        <v>750</v>
      </c>
      <c r="Q23" s="43"/>
    </row>
    <row r="24" spans="2:17" ht="40.049999999999997" customHeight="1" x14ac:dyDescent="0.25">
      <c r="B24" s="78" t="s">
        <v>7</v>
      </c>
      <c r="C24" s="81" t="s">
        <v>17</v>
      </c>
      <c r="D24" s="80">
        <v>400</v>
      </c>
      <c r="E24" s="80">
        <v>500</v>
      </c>
      <c r="F24" s="80">
        <v>450</v>
      </c>
      <c r="G24" s="80">
        <v>400</v>
      </c>
      <c r="H24" s="80">
        <v>450</v>
      </c>
      <c r="I24" s="80">
        <v>425</v>
      </c>
      <c r="J24" s="80"/>
      <c r="K24" s="80"/>
      <c r="L24" s="80"/>
      <c r="M24" s="80"/>
      <c r="N24" s="80"/>
      <c r="O24" s="80"/>
      <c r="P24" s="80">
        <f>SUM(Monthly[[#This Row],[Jan]:[Dec]])</f>
        <v>2625</v>
      </c>
      <c r="Q24" s="43"/>
    </row>
    <row r="25" spans="2:17" ht="40.049999999999997" customHeight="1" x14ac:dyDescent="0.25">
      <c r="B25" s="78" t="s">
        <v>7</v>
      </c>
      <c r="C25" s="81" t="s">
        <v>18</v>
      </c>
      <c r="D25" s="80">
        <v>50</v>
      </c>
      <c r="E25" s="80">
        <v>75</v>
      </c>
      <c r="F25" s="80">
        <v>100</v>
      </c>
      <c r="G25" s="80">
        <v>75</v>
      </c>
      <c r="H25" s="80">
        <v>125</v>
      </c>
      <c r="I25" s="80">
        <v>75</v>
      </c>
      <c r="J25" s="80"/>
      <c r="K25" s="80"/>
      <c r="L25" s="80"/>
      <c r="M25" s="80"/>
      <c r="N25" s="80"/>
      <c r="O25" s="80"/>
      <c r="P25" s="80">
        <f>SUM(Monthly[[#This Row],[Jan]:[Dec]])</f>
        <v>500</v>
      </c>
      <c r="Q25" s="43"/>
    </row>
    <row r="26" spans="2:17" ht="40.049999999999997" customHeight="1" x14ac:dyDescent="0.25">
      <c r="B26" s="78" t="s">
        <v>7</v>
      </c>
      <c r="C26" s="81" t="s">
        <v>65</v>
      </c>
      <c r="D26" s="80">
        <v>50</v>
      </c>
      <c r="E26" s="80">
        <v>10</v>
      </c>
      <c r="F26" s="80">
        <v>25</v>
      </c>
      <c r="G26" s="80">
        <v>25</v>
      </c>
      <c r="H26" s="80">
        <v>20</v>
      </c>
      <c r="I26" s="80">
        <v>70</v>
      </c>
      <c r="J26" s="80"/>
      <c r="K26" s="80"/>
      <c r="L26" s="80"/>
      <c r="M26" s="80"/>
      <c r="N26" s="80"/>
      <c r="O26" s="80"/>
      <c r="P26" s="80">
        <f>SUM(Monthly[[#This Row],[Jan]:[Dec]])</f>
        <v>200</v>
      </c>
      <c r="Q26" s="43"/>
    </row>
    <row r="27" spans="2:17" ht="40.049999999999997" customHeight="1" x14ac:dyDescent="0.25">
      <c r="B27" s="78" t="s">
        <v>7</v>
      </c>
      <c r="C27" s="81" t="s">
        <v>30</v>
      </c>
      <c r="D27" s="80">
        <v>30</v>
      </c>
      <c r="E27" s="80">
        <v>30</v>
      </c>
      <c r="F27" s="80">
        <v>30</v>
      </c>
      <c r="G27" s="80">
        <v>20</v>
      </c>
      <c r="H27" s="80">
        <v>30</v>
      </c>
      <c r="I27" s="80">
        <v>30</v>
      </c>
      <c r="J27" s="80"/>
      <c r="K27" s="80"/>
      <c r="L27" s="80"/>
      <c r="M27" s="80"/>
      <c r="N27" s="80"/>
      <c r="O27" s="80"/>
      <c r="P27" s="80">
        <f>SUM(Monthly[[#This Row],[Jan]:[Dec]])</f>
        <v>170</v>
      </c>
      <c r="Q27" s="43"/>
    </row>
    <row r="28" spans="2:17" ht="40.049999999999997" customHeight="1" x14ac:dyDescent="0.25">
      <c r="B28" s="78" t="s">
        <v>7</v>
      </c>
      <c r="C28" s="81" t="s">
        <v>3</v>
      </c>
      <c r="D28" s="80">
        <v>0</v>
      </c>
      <c r="E28" s="80">
        <v>0</v>
      </c>
      <c r="F28" s="80">
        <v>0</v>
      </c>
      <c r="G28" s="80">
        <v>0</v>
      </c>
      <c r="H28" s="80">
        <v>0</v>
      </c>
      <c r="I28" s="80">
        <v>0</v>
      </c>
      <c r="J28" s="80"/>
      <c r="K28" s="80"/>
      <c r="L28" s="80"/>
      <c r="M28" s="80"/>
      <c r="N28" s="80"/>
      <c r="O28" s="80"/>
      <c r="P28" s="80">
        <f>SUM(Monthly[[#This Row],[Jan]:[Dec]])</f>
        <v>0</v>
      </c>
      <c r="Q28" s="43"/>
    </row>
    <row r="29" spans="2:17" ht="40.049999999999997" customHeight="1" x14ac:dyDescent="0.25">
      <c r="B29" s="78" t="s">
        <v>7</v>
      </c>
      <c r="C29" s="81" t="s">
        <v>19</v>
      </c>
      <c r="D29" s="80">
        <v>0</v>
      </c>
      <c r="E29" s="80">
        <v>0</v>
      </c>
      <c r="F29" s="80">
        <v>0</v>
      </c>
      <c r="G29" s="80">
        <v>0</v>
      </c>
      <c r="H29" s="80">
        <v>0</v>
      </c>
      <c r="I29" s="80">
        <v>0</v>
      </c>
      <c r="J29" s="80"/>
      <c r="K29" s="80"/>
      <c r="L29" s="80"/>
      <c r="M29" s="80"/>
      <c r="N29" s="80"/>
      <c r="O29" s="80"/>
      <c r="P29" s="80">
        <f>SUM(Monthly[[#This Row],[Jan]:[Dec]])</f>
        <v>0</v>
      </c>
      <c r="Q29" s="43"/>
    </row>
    <row r="30" spans="2:17" ht="40.049999999999997" customHeight="1" x14ac:dyDescent="0.25">
      <c r="B30" s="78" t="s">
        <v>7</v>
      </c>
      <c r="C30" s="81" t="s">
        <v>27</v>
      </c>
      <c r="D30" s="80">
        <v>0</v>
      </c>
      <c r="E30" s="80">
        <v>0</v>
      </c>
      <c r="F30" s="80">
        <v>0</v>
      </c>
      <c r="G30" s="80">
        <v>0</v>
      </c>
      <c r="H30" s="80">
        <v>0</v>
      </c>
      <c r="I30" s="80">
        <v>0</v>
      </c>
      <c r="J30" s="80"/>
      <c r="K30" s="80"/>
      <c r="L30" s="80"/>
      <c r="M30" s="80"/>
      <c r="N30" s="80"/>
      <c r="O30" s="80"/>
      <c r="P30" s="80">
        <f>SUM(Monthly[[#This Row],[Jan]:[Dec]])</f>
        <v>0</v>
      </c>
      <c r="Q30" s="43"/>
    </row>
    <row r="31" spans="2:17" ht="40.049999999999997" customHeight="1" x14ac:dyDescent="0.25">
      <c r="B31" s="78" t="s">
        <v>34</v>
      </c>
      <c r="C31" s="81" t="s">
        <v>21</v>
      </c>
      <c r="D31" s="80">
        <v>50</v>
      </c>
      <c r="E31" s="80">
        <v>150</v>
      </c>
      <c r="F31" s="80">
        <v>100</v>
      </c>
      <c r="G31" s="80">
        <v>50</v>
      </c>
      <c r="H31" s="80">
        <v>150</v>
      </c>
      <c r="I31" s="80">
        <v>100</v>
      </c>
      <c r="J31" s="80"/>
      <c r="K31" s="80"/>
      <c r="L31" s="80"/>
      <c r="M31" s="80"/>
      <c r="N31" s="80"/>
      <c r="O31" s="80"/>
      <c r="P31" s="80">
        <f>SUM(Monthly[[#This Row],[Jan]:[Dec]])</f>
        <v>600</v>
      </c>
      <c r="Q31" s="43"/>
    </row>
    <row r="32" spans="2:17" ht="40.049999999999997" customHeight="1" x14ac:dyDescent="0.25">
      <c r="B32" s="78" t="s">
        <v>34</v>
      </c>
      <c r="C32" s="81" t="s">
        <v>22</v>
      </c>
      <c r="D32" s="80">
        <v>25</v>
      </c>
      <c r="E32" s="80">
        <v>75</v>
      </c>
      <c r="F32" s="80">
        <v>50</v>
      </c>
      <c r="G32" s="80">
        <v>25</v>
      </c>
      <c r="H32" s="80">
        <v>75</v>
      </c>
      <c r="I32" s="80">
        <v>50</v>
      </c>
      <c r="J32" s="80"/>
      <c r="K32" s="80"/>
      <c r="L32" s="80"/>
      <c r="M32" s="80"/>
      <c r="N32" s="80"/>
      <c r="O32" s="80"/>
      <c r="P32" s="80">
        <f>SUM(Monthly[[#This Row],[Jan]:[Dec]])</f>
        <v>300</v>
      </c>
      <c r="Q32" s="43"/>
    </row>
    <row r="33" spans="2:17" ht="40.049999999999997" customHeight="1" x14ac:dyDescent="0.25">
      <c r="B33" s="78" t="s">
        <v>34</v>
      </c>
      <c r="C33" s="81" t="s">
        <v>23</v>
      </c>
      <c r="D33" s="80">
        <v>0</v>
      </c>
      <c r="E33" s="80">
        <v>0</v>
      </c>
      <c r="F33" s="80">
        <v>1000</v>
      </c>
      <c r="G33" s="80">
        <v>0</v>
      </c>
      <c r="H33" s="80">
        <v>0</v>
      </c>
      <c r="I33" s="80">
        <v>1000</v>
      </c>
      <c r="J33" s="80"/>
      <c r="K33" s="80"/>
      <c r="L33" s="80"/>
      <c r="M33" s="80"/>
      <c r="N33" s="80"/>
      <c r="O33" s="80"/>
      <c r="P33" s="80">
        <f>SUM(Monthly[[#This Row],[Jan]:[Dec]])</f>
        <v>2000</v>
      </c>
      <c r="Q33" s="43"/>
    </row>
    <row r="34" spans="2:17" ht="40.049999999999997" customHeight="1" x14ac:dyDescent="0.25">
      <c r="B34" s="78" t="s">
        <v>34</v>
      </c>
      <c r="C34" s="81" t="s">
        <v>24</v>
      </c>
      <c r="D34" s="80">
        <v>50</v>
      </c>
      <c r="E34" s="80">
        <v>150</v>
      </c>
      <c r="F34" s="80">
        <v>100</v>
      </c>
      <c r="G34" s="80">
        <v>50</v>
      </c>
      <c r="H34" s="80">
        <v>150</v>
      </c>
      <c r="I34" s="80">
        <v>100</v>
      </c>
      <c r="J34" s="80"/>
      <c r="K34" s="80"/>
      <c r="L34" s="80"/>
      <c r="M34" s="80"/>
      <c r="N34" s="80"/>
      <c r="O34" s="80"/>
      <c r="P34" s="80">
        <f>SUM(Monthly[[#This Row],[Jan]:[Dec]])</f>
        <v>600</v>
      </c>
      <c r="Q34" s="43"/>
    </row>
    <row r="35" spans="2:17" ht="40.049999999999997" customHeight="1" x14ac:dyDescent="0.25">
      <c r="B35" s="78" t="s">
        <v>34</v>
      </c>
      <c r="C35" s="81" t="s">
        <v>66</v>
      </c>
      <c r="D35" s="80">
        <v>15</v>
      </c>
      <c r="E35" s="80">
        <v>25</v>
      </c>
      <c r="F35" s="80">
        <v>35</v>
      </c>
      <c r="G35" s="80">
        <v>15</v>
      </c>
      <c r="H35" s="80">
        <v>25</v>
      </c>
      <c r="I35" s="80">
        <v>35</v>
      </c>
      <c r="J35" s="80"/>
      <c r="K35" s="80"/>
      <c r="L35" s="80"/>
      <c r="M35" s="80"/>
      <c r="N35" s="80"/>
      <c r="O35" s="80"/>
      <c r="P35" s="80">
        <f>SUM(Monthly[[#This Row],[Jan]:[Dec]])</f>
        <v>150</v>
      </c>
      <c r="Q35" s="43"/>
    </row>
    <row r="36" spans="2:17" ht="40.049999999999997" customHeight="1" x14ac:dyDescent="0.25">
      <c r="B36" s="78" t="s">
        <v>34</v>
      </c>
      <c r="C36" s="81" t="s">
        <v>25</v>
      </c>
      <c r="D36" s="80">
        <v>100</v>
      </c>
      <c r="E36" s="80">
        <v>200</v>
      </c>
      <c r="F36" s="80">
        <v>150</v>
      </c>
      <c r="G36" s="80">
        <v>175</v>
      </c>
      <c r="H36" s="80">
        <v>150</v>
      </c>
      <c r="I36" s="80">
        <v>175</v>
      </c>
      <c r="J36" s="80"/>
      <c r="K36" s="80"/>
      <c r="L36" s="80"/>
      <c r="M36" s="80"/>
      <c r="N36" s="80"/>
      <c r="O36" s="80"/>
      <c r="P36" s="80">
        <f>SUM(Monthly[[#This Row],[Jan]:[Dec]])</f>
        <v>950</v>
      </c>
      <c r="Q36" s="43"/>
    </row>
    <row r="37" spans="2:17" ht="40.049999999999997" customHeight="1" x14ac:dyDescent="0.25">
      <c r="B37" s="78" t="s">
        <v>34</v>
      </c>
      <c r="C37" s="81" t="s">
        <v>26</v>
      </c>
      <c r="D37" s="80">
        <v>50</v>
      </c>
      <c r="E37" s="80">
        <v>50</v>
      </c>
      <c r="F37" s="80">
        <v>50</v>
      </c>
      <c r="G37" s="80">
        <v>50</v>
      </c>
      <c r="H37" s="80">
        <v>50</v>
      </c>
      <c r="I37" s="80">
        <v>50</v>
      </c>
      <c r="J37" s="80"/>
      <c r="K37" s="80"/>
      <c r="L37" s="80"/>
      <c r="M37" s="80"/>
      <c r="N37" s="80"/>
      <c r="O37" s="80"/>
      <c r="P37" s="80">
        <f>SUM(Monthly[[#This Row],[Jan]:[Dec]])</f>
        <v>300</v>
      </c>
      <c r="Q37" s="43"/>
    </row>
    <row r="38" spans="2:17" ht="40.049999999999997" customHeight="1" x14ac:dyDescent="0.25">
      <c r="B38" s="78" t="s">
        <v>34</v>
      </c>
      <c r="C38" s="81" t="s">
        <v>67</v>
      </c>
      <c r="D38" s="80">
        <v>25</v>
      </c>
      <c r="E38" s="80">
        <v>25</v>
      </c>
      <c r="F38" s="80">
        <v>25</v>
      </c>
      <c r="G38" s="80">
        <v>25</v>
      </c>
      <c r="H38" s="80">
        <v>25</v>
      </c>
      <c r="I38" s="80">
        <v>25</v>
      </c>
      <c r="J38" s="80"/>
      <c r="K38" s="80"/>
      <c r="L38" s="80"/>
      <c r="M38" s="80"/>
      <c r="N38" s="80"/>
      <c r="O38" s="80"/>
      <c r="P38" s="80">
        <f>SUM(Monthly[[#This Row],[Jan]:[Dec]])</f>
        <v>150</v>
      </c>
      <c r="Q38" s="43"/>
    </row>
    <row r="39" spans="2:17" ht="40.049999999999997" customHeight="1" x14ac:dyDescent="0.25">
      <c r="B39" s="78" t="s">
        <v>34</v>
      </c>
      <c r="C39" s="81" t="s">
        <v>68</v>
      </c>
      <c r="D39" s="80">
        <v>400</v>
      </c>
      <c r="E39" s="80">
        <v>400</v>
      </c>
      <c r="F39" s="80">
        <v>400</v>
      </c>
      <c r="G39" s="80">
        <v>400</v>
      </c>
      <c r="H39" s="80">
        <v>400</v>
      </c>
      <c r="I39" s="80">
        <v>400</v>
      </c>
      <c r="J39" s="80"/>
      <c r="K39" s="80"/>
      <c r="L39" s="80"/>
      <c r="M39" s="80"/>
      <c r="N39" s="80"/>
      <c r="O39" s="80"/>
      <c r="P39" s="80">
        <f>SUM(Monthly[[#This Row],[Jan]:[Dec]])</f>
        <v>2400</v>
      </c>
      <c r="Q39" s="43"/>
    </row>
    <row r="40" spans="2:17" ht="40.049999999999997" customHeight="1" x14ac:dyDescent="0.25">
      <c r="B40" s="78" t="s">
        <v>34</v>
      </c>
      <c r="C40" s="81" t="s">
        <v>4</v>
      </c>
      <c r="D40" s="80">
        <v>0</v>
      </c>
      <c r="E40" s="80">
        <v>0</v>
      </c>
      <c r="F40" s="80">
        <v>0</v>
      </c>
      <c r="G40" s="80">
        <v>0</v>
      </c>
      <c r="H40" s="80">
        <v>0</v>
      </c>
      <c r="I40" s="80">
        <v>0</v>
      </c>
      <c r="J40" s="80"/>
      <c r="K40" s="80"/>
      <c r="L40" s="80"/>
      <c r="M40" s="80"/>
      <c r="N40" s="80"/>
      <c r="O40" s="80"/>
      <c r="P40" s="80">
        <f>SUM(Monthly[[#This Row],[Jan]:[Dec]])</f>
        <v>0</v>
      </c>
      <c r="Q40" s="43"/>
    </row>
    <row r="41" spans="2:17" ht="40.049999999999997" customHeight="1" x14ac:dyDescent="0.25">
      <c r="B41" s="78" t="s">
        <v>34</v>
      </c>
      <c r="C41" s="81" t="s">
        <v>3</v>
      </c>
      <c r="D41" s="80">
        <v>0</v>
      </c>
      <c r="E41" s="80">
        <v>0</v>
      </c>
      <c r="F41" s="80">
        <v>0</v>
      </c>
      <c r="G41" s="80">
        <v>0</v>
      </c>
      <c r="H41" s="80">
        <v>0</v>
      </c>
      <c r="I41" s="80">
        <v>0</v>
      </c>
      <c r="J41" s="80"/>
      <c r="K41" s="80"/>
      <c r="L41" s="80"/>
      <c r="M41" s="80"/>
      <c r="N41" s="80"/>
      <c r="O41" s="80"/>
      <c r="P41" s="80">
        <f>SUM(Monthly[[#This Row],[Jan]:[Dec]])</f>
        <v>0</v>
      </c>
      <c r="Q41" s="43"/>
    </row>
    <row r="42" spans="2:17" ht="40.049999999999997" customHeight="1" x14ac:dyDescent="0.25">
      <c r="B42" s="78" t="s">
        <v>28</v>
      </c>
      <c r="C42" s="81" t="s">
        <v>69</v>
      </c>
      <c r="D42" s="80">
        <v>416.66666666666669</v>
      </c>
      <c r="E42" s="80">
        <v>416.66666666666669</v>
      </c>
      <c r="F42" s="80">
        <v>416.66666666666669</v>
      </c>
      <c r="G42" s="80">
        <v>416.66666666666669</v>
      </c>
      <c r="H42" s="80">
        <v>416.66666666666669</v>
      </c>
      <c r="I42" s="80">
        <v>416.66666666666669</v>
      </c>
      <c r="J42" s="80"/>
      <c r="K42" s="80"/>
      <c r="L42" s="80"/>
      <c r="M42" s="80"/>
      <c r="N42" s="80"/>
      <c r="O42" s="80"/>
      <c r="P42" s="80">
        <f>SUM(Monthly[[#This Row],[Jan]:[Dec]])</f>
        <v>2500</v>
      </c>
      <c r="Q42" s="43"/>
    </row>
    <row r="43" spans="2:17" ht="40.049999999999997" customHeight="1" x14ac:dyDescent="0.25">
      <c r="B43" s="78" t="s">
        <v>28</v>
      </c>
      <c r="C43" s="81" t="s">
        <v>70</v>
      </c>
      <c r="D43" s="80">
        <v>1000</v>
      </c>
      <c r="E43" s="80">
        <v>1000</v>
      </c>
      <c r="F43" s="80">
        <v>1000</v>
      </c>
      <c r="G43" s="80">
        <v>1000</v>
      </c>
      <c r="H43" s="80">
        <v>1000</v>
      </c>
      <c r="I43" s="80">
        <v>1000</v>
      </c>
      <c r="J43" s="80"/>
      <c r="K43" s="80"/>
      <c r="L43" s="80"/>
      <c r="M43" s="80"/>
      <c r="N43" s="80"/>
      <c r="O43" s="80"/>
      <c r="P43" s="80">
        <f>SUM(Monthly[[#This Row],[Jan]:[Dec]])</f>
        <v>6000</v>
      </c>
      <c r="Q43" s="43"/>
    </row>
    <row r="44" spans="2:17" ht="40.049999999999997" customHeight="1" x14ac:dyDescent="0.25">
      <c r="B44" s="78" t="s">
        <v>28</v>
      </c>
      <c r="C44" s="81" t="s">
        <v>71</v>
      </c>
      <c r="D44" s="80">
        <v>500</v>
      </c>
      <c r="E44" s="80">
        <v>500</v>
      </c>
      <c r="F44" s="80">
        <v>500</v>
      </c>
      <c r="G44" s="80">
        <v>500</v>
      </c>
      <c r="H44" s="80">
        <v>500</v>
      </c>
      <c r="I44" s="80">
        <v>500</v>
      </c>
      <c r="J44" s="80"/>
      <c r="K44" s="80"/>
      <c r="L44" s="80"/>
      <c r="M44" s="80"/>
      <c r="N44" s="80"/>
      <c r="O44" s="80"/>
      <c r="P44" s="80">
        <f>SUM(Monthly[[#This Row],[Jan]:[Dec]])</f>
        <v>3000</v>
      </c>
      <c r="Q44" s="43"/>
    </row>
    <row r="45" spans="2:17" ht="40.049999999999997" customHeight="1" x14ac:dyDescent="0.25">
      <c r="B45" s="78" t="s">
        <v>28</v>
      </c>
      <c r="C45" s="81" t="s">
        <v>4</v>
      </c>
      <c r="D45" s="80">
        <v>0</v>
      </c>
      <c r="E45" s="80">
        <v>0</v>
      </c>
      <c r="F45" s="80">
        <v>0</v>
      </c>
      <c r="G45" s="80">
        <v>0</v>
      </c>
      <c r="H45" s="80">
        <v>0</v>
      </c>
      <c r="I45" s="80">
        <v>0</v>
      </c>
      <c r="J45" s="80"/>
      <c r="K45" s="80"/>
      <c r="L45" s="80"/>
      <c r="M45" s="80"/>
      <c r="N45" s="80"/>
      <c r="O45" s="80"/>
      <c r="P45" s="80">
        <f>SUM(Monthly[[#This Row],[Jan]:[Dec]])</f>
        <v>0</v>
      </c>
      <c r="Q45" s="43"/>
    </row>
    <row r="46" spans="2:17" ht="40.049999999999997" customHeight="1" x14ac:dyDescent="0.25">
      <c r="B46" s="78" t="s">
        <v>28</v>
      </c>
      <c r="C46" s="81" t="s">
        <v>3</v>
      </c>
      <c r="D46" s="80">
        <v>0</v>
      </c>
      <c r="E46" s="80">
        <v>0</v>
      </c>
      <c r="F46" s="80">
        <v>0</v>
      </c>
      <c r="G46" s="80">
        <v>0</v>
      </c>
      <c r="H46" s="80">
        <v>0</v>
      </c>
      <c r="I46" s="80">
        <v>0</v>
      </c>
      <c r="J46" s="80"/>
      <c r="K46" s="80"/>
      <c r="L46" s="80"/>
      <c r="M46" s="80"/>
      <c r="N46" s="80"/>
      <c r="O46" s="80"/>
      <c r="P46" s="80">
        <f>SUM(Monthly[[#This Row],[Jan]:[Dec]])</f>
        <v>0</v>
      </c>
      <c r="Q46" s="43"/>
    </row>
    <row r="47" spans="2:17" ht="40.049999999999997" customHeight="1" x14ac:dyDescent="0.25">
      <c r="B47" s="73" t="s">
        <v>20</v>
      </c>
      <c r="C47" s="82"/>
      <c r="D47" s="80">
        <f>SUMIF(Monthly[Type],"Income",Monthly[Jan])-SUMIF(Monthly[Type],"&lt;&gt;Income",Monthly[Jan])</f>
        <v>3692.5</v>
      </c>
      <c r="E47" s="80">
        <f>SUMIF(Monthly[Type],"Income",Monthly[Feb])-SUMIF(Monthly[Type],"&lt;&gt;Income",Monthly[Feb])</f>
        <v>3247.5</v>
      </c>
      <c r="F47" s="80">
        <f>SUMIF(Monthly[Type],"Income",Monthly[Mar])-SUMIF(Monthly[Type],"&lt;&gt;Income",Monthly[Mar])</f>
        <v>2522.5</v>
      </c>
      <c r="G47" s="80">
        <f>SUMIF(Monthly[Type],"Income",Monthly[Apr])-SUMIF(Monthly[Type],"&lt;&gt;Income",Monthly[Apr])</f>
        <v>3427.5</v>
      </c>
      <c r="H47" s="80">
        <f>SUMIF(Monthly[Type],"Income",Monthly[May])-SUMIF(Monthly[Type],"&lt;&gt;Income",Monthly[May])</f>
        <v>2887.5</v>
      </c>
      <c r="I47" s="80">
        <f>SUMIF(Monthly[Type],"Income",Monthly[Jun])-SUMIF(Monthly[Type],"&lt;&gt;Income",Monthly[Jun])</f>
        <v>2602.5</v>
      </c>
      <c r="J47" s="80">
        <f>SUMIF(Monthly[Type],"Income",Monthly[Jul])-SUMIF(Monthly[Type],"&lt;&gt;Income",Monthly[Jul])</f>
        <v>0</v>
      </c>
      <c r="K47" s="80">
        <f>SUMIF(Monthly[Type],"Income",Monthly[Aug])-SUMIF(Monthly[Type],"&lt;&gt;Income",Monthly[Aug])</f>
        <v>0</v>
      </c>
      <c r="L47" s="80">
        <f>SUMIF(Monthly[Type],"Income",Monthly[Sep])-SUMIF(Monthly[Type],"&lt;&gt;Income",Monthly[Sep])</f>
        <v>0</v>
      </c>
      <c r="M47" s="80">
        <f>SUMIF(Monthly[Type],"Income",Monthly[Oct])-SUMIF(Monthly[Type],"&lt;&gt;Income",Monthly[Oct])</f>
        <v>0</v>
      </c>
      <c r="N47" s="80">
        <f>SUMIF(Monthly[Type],"Income",Monthly[Nov])-SUMIF(Monthly[Type],"&lt;&gt;Income",Monthly[Nov])</f>
        <v>0</v>
      </c>
      <c r="O47" s="80">
        <f>SUMIF(Monthly[Type],"Income",Monthly[Dec])-SUMIF(Monthly[Type],"&lt;&gt;Income",Monthly[Dec])</f>
        <v>0</v>
      </c>
      <c r="P47" s="80">
        <f>SUMIF(Monthly[Type],"Income",Monthly[Total])-SUMIF(Monthly[Type],"&lt;&gt;Income",Monthly[Total])</f>
        <v>18380</v>
      </c>
    </row>
    <row r="48" spans="2:17" ht="26.25" customHeight="1" x14ac:dyDescent="0.25">
      <c r="B48" s="44"/>
      <c r="C48" s="44"/>
      <c r="D48" s="44"/>
      <c r="E48" s="44"/>
      <c r="F48" s="44"/>
      <c r="G48" s="44"/>
      <c r="H48" s="44"/>
      <c r="I48" s="44"/>
      <c r="J48" s="44"/>
      <c r="K48" s="44"/>
      <c r="L48" s="44"/>
      <c r="M48" s="44"/>
      <c r="N48" s="44"/>
      <c r="O48" s="44"/>
      <c r="P48" s="44"/>
    </row>
  </sheetData>
  <mergeCells count="3">
    <mergeCell ref="D2:E2"/>
    <mergeCell ref="G2:K2"/>
    <mergeCell ref="B1:F1"/>
  </mergeCells>
  <phoneticPr fontId="16" type="noConversion"/>
  <dataValidations count="1">
    <dataValidation allowBlank="1" showInputMessage="1" showErrorMessage="1" prompt="Create Monthly Cash Flow Statement in this worksheet. _x000a__x000a_Enter details in Monthly table. Total monthly cash flow is automatically calculated in cell D2. Tip is in cell G2." sqref="A1" xr:uid="{00000000-0002-0000-0200-000001000000}"/>
  </dataValidations>
  <hyperlinks>
    <hyperlink ref="H1" location="Guide!A1" tooltip="Select to navigate to Guide worksheet" display="Navigation button for Guide worksheet is in this cell." xr:uid="{00000000-0004-0000-0200-000000000000}"/>
    <hyperlink ref="K1" location="'Daily Summary'!A1" tooltip="Select to navigate to Daily Summary worksheet" display="DAILY SUMMARY" xr:uid="{00000000-0004-0000-0200-000001000000}"/>
    <hyperlink ref="J1" location="'Monthly Cash Flow'!A1" tooltip="Select to navigate to cell A1 in this worksheet" display="MONTHLY CASH FLOW" xr:uid="{00000000-0004-0000-0200-000002000000}"/>
    <hyperlink ref="I1" location="'Annual Cash Flow'!A1" tooltip="Select to navigate to Annual Cash Flow worksheet" display="ANNUAL CASH FLOW" xr:uid="{00000000-0004-0000-0200-000003000000}"/>
  </hyperlinks>
  <printOptions horizontalCentered="1"/>
  <pageMargins left="0.25" right="0.25" top="0.75" bottom="0.75" header="0.3" footer="0.3"/>
  <pageSetup scale="44" fitToHeight="0"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markers="1" xr2:uid="{00000000-0003-0000-0200-000000000000}">
          <x14:colorSeries theme="3" tint="0.249977111117893"/>
          <x14:colorNegative theme="5"/>
          <x14:colorAxis rgb="FF000000"/>
          <x14:colorMarkers theme="4" tint="-0.499984740745262"/>
          <x14:colorFirst theme="4" tint="0.39997558519241921"/>
          <x14:colorLast theme="4" tint="0.39997558519241921"/>
          <x14:colorHigh theme="4"/>
          <x14:colorLow theme="4"/>
          <x14:sparklines>
            <x14:sparkline>
              <xm:f>'Monthly cash flow'!D4:O4</xm:f>
              <xm:sqref>Q4</xm:sqref>
            </x14:sparkline>
            <x14:sparkline>
              <xm:f>'Monthly cash flow'!D5:O5</xm:f>
              <xm:sqref>Q5</xm:sqref>
            </x14:sparkline>
            <x14:sparkline>
              <xm:f>'Monthly cash flow'!D6:O6</xm:f>
              <xm:sqref>Q6</xm:sqref>
            </x14:sparkline>
            <x14:sparkline>
              <xm:f>'Monthly cash flow'!D7:O7</xm:f>
              <xm:sqref>Q7</xm:sqref>
            </x14:sparkline>
            <x14:sparkline>
              <xm:f>'Monthly cash flow'!D8:O8</xm:f>
              <xm:sqref>Q8</xm:sqref>
            </x14:sparkline>
            <x14:sparkline>
              <xm:f>'Monthly cash flow'!D9:O9</xm:f>
              <xm:sqref>Q9</xm:sqref>
            </x14:sparkline>
            <x14:sparkline>
              <xm:f>'Monthly cash flow'!D10:O10</xm:f>
              <xm:sqref>Q10</xm:sqref>
            </x14:sparkline>
            <x14:sparkline>
              <xm:f>'Monthly cash flow'!D11:O11</xm:f>
              <xm:sqref>Q11</xm:sqref>
            </x14:sparkline>
            <x14:sparkline>
              <xm:f>'Monthly cash flow'!D12:O12</xm:f>
              <xm:sqref>Q12</xm:sqref>
            </x14:sparkline>
            <x14:sparkline>
              <xm:f>'Monthly cash flow'!D13:O13</xm:f>
              <xm:sqref>Q13</xm:sqref>
            </x14:sparkline>
            <x14:sparkline>
              <xm:f>'Monthly cash flow'!D14:O14</xm:f>
              <xm:sqref>Q14</xm:sqref>
            </x14:sparkline>
            <x14:sparkline>
              <xm:f>'Monthly cash flow'!D15:O15</xm:f>
              <xm:sqref>Q15</xm:sqref>
            </x14:sparkline>
            <x14:sparkline>
              <xm:f>'Monthly cash flow'!D16:O16</xm:f>
              <xm:sqref>Q16</xm:sqref>
            </x14:sparkline>
            <x14:sparkline>
              <xm:f>'Monthly cash flow'!D17:O17</xm:f>
              <xm:sqref>Q17</xm:sqref>
            </x14:sparkline>
            <x14:sparkline>
              <xm:f>'Monthly cash flow'!D18:O18</xm:f>
              <xm:sqref>Q18</xm:sqref>
            </x14:sparkline>
            <x14:sparkline>
              <xm:f>'Monthly cash flow'!D19:O19</xm:f>
              <xm:sqref>Q19</xm:sqref>
            </x14:sparkline>
            <x14:sparkline>
              <xm:f>'Monthly cash flow'!D20:O20</xm:f>
              <xm:sqref>Q20</xm:sqref>
            </x14:sparkline>
            <x14:sparkline>
              <xm:f>'Monthly cash flow'!D21:O21</xm:f>
              <xm:sqref>Q21</xm:sqref>
            </x14:sparkline>
            <x14:sparkline>
              <xm:f>'Monthly cash flow'!D22:O22</xm:f>
              <xm:sqref>Q22</xm:sqref>
            </x14:sparkline>
            <x14:sparkline>
              <xm:f>'Monthly cash flow'!D23:O23</xm:f>
              <xm:sqref>Q23</xm:sqref>
            </x14:sparkline>
            <x14:sparkline>
              <xm:f>'Monthly cash flow'!D24:O24</xm:f>
              <xm:sqref>Q24</xm:sqref>
            </x14:sparkline>
            <x14:sparkline>
              <xm:f>'Monthly cash flow'!D25:O25</xm:f>
              <xm:sqref>Q25</xm:sqref>
            </x14:sparkline>
            <x14:sparkline>
              <xm:f>'Monthly cash flow'!D26:O26</xm:f>
              <xm:sqref>Q26</xm:sqref>
            </x14:sparkline>
            <x14:sparkline>
              <xm:f>'Monthly cash flow'!D27:O27</xm:f>
              <xm:sqref>Q27</xm:sqref>
            </x14:sparkline>
            <x14:sparkline>
              <xm:f>'Monthly cash flow'!D28:O28</xm:f>
              <xm:sqref>Q28</xm:sqref>
            </x14:sparkline>
            <x14:sparkline>
              <xm:f>'Monthly cash flow'!D29:O29</xm:f>
              <xm:sqref>Q29</xm:sqref>
            </x14:sparkline>
            <x14:sparkline>
              <xm:f>'Monthly cash flow'!D30:O30</xm:f>
              <xm:sqref>Q30</xm:sqref>
            </x14:sparkline>
            <x14:sparkline>
              <xm:f>'Monthly cash flow'!D31:O31</xm:f>
              <xm:sqref>Q31</xm:sqref>
            </x14:sparkline>
            <x14:sparkline>
              <xm:f>'Monthly cash flow'!D32:O32</xm:f>
              <xm:sqref>Q32</xm:sqref>
            </x14:sparkline>
            <x14:sparkline>
              <xm:f>'Monthly cash flow'!D33:O33</xm:f>
              <xm:sqref>Q33</xm:sqref>
            </x14:sparkline>
            <x14:sparkline>
              <xm:f>'Monthly cash flow'!D34:O34</xm:f>
              <xm:sqref>Q34</xm:sqref>
            </x14:sparkline>
            <x14:sparkline>
              <xm:f>'Monthly cash flow'!D35:O35</xm:f>
              <xm:sqref>Q35</xm:sqref>
            </x14:sparkline>
            <x14:sparkline>
              <xm:f>'Monthly cash flow'!D36:O36</xm:f>
              <xm:sqref>Q36</xm:sqref>
            </x14:sparkline>
            <x14:sparkline>
              <xm:f>'Monthly cash flow'!D37:O37</xm:f>
              <xm:sqref>Q37</xm:sqref>
            </x14:sparkline>
            <x14:sparkline>
              <xm:f>'Monthly cash flow'!D38:O38</xm:f>
              <xm:sqref>Q38</xm:sqref>
            </x14:sparkline>
            <x14:sparkline>
              <xm:f>'Monthly cash flow'!D39:O39</xm:f>
              <xm:sqref>Q39</xm:sqref>
            </x14:sparkline>
            <x14:sparkline>
              <xm:f>'Monthly cash flow'!D40:O40</xm:f>
              <xm:sqref>Q40</xm:sqref>
            </x14:sparkline>
            <x14:sparkline>
              <xm:f>'Monthly cash flow'!D41:O41</xm:f>
              <xm:sqref>Q41</xm:sqref>
            </x14:sparkline>
            <x14:sparkline>
              <xm:f>'Monthly cash flow'!D42:O42</xm:f>
              <xm:sqref>Q42</xm:sqref>
            </x14:sparkline>
            <x14:sparkline>
              <xm:f>'Monthly cash flow'!D43:O43</xm:f>
              <xm:sqref>Q43</xm:sqref>
            </x14:sparkline>
            <x14:sparkline>
              <xm:f>'Monthly cash flow'!D44:O44</xm:f>
              <xm:sqref>Q44</xm:sqref>
            </x14:sparkline>
            <x14:sparkline>
              <xm:f>'Monthly cash flow'!D45:O45</xm:f>
              <xm:sqref>Q45</xm:sqref>
            </x14:sparkline>
            <x14:sparkline>
              <xm:f>'Monthly cash flow'!D46:O46</xm:f>
              <xm:sqref>Q46</xm:sqref>
            </x14:sparkline>
          </x14:sparklines>
        </x14:sparklineGroup>
      </x14:sparklineGroup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autoPageBreaks="0" fitToPage="1"/>
  </sheetPr>
  <dimension ref="A1:AB28"/>
  <sheetViews>
    <sheetView showGridLines="0" zoomScaleNormal="100" workbookViewId="0"/>
  </sheetViews>
  <sheetFormatPr defaultColWidth="20.796875" defaultRowHeight="13.8" x14ac:dyDescent="0.25"/>
  <cols>
    <col min="1" max="1" width="2.796875" style="15" customWidth="1"/>
    <col min="2" max="4" width="16.796875" style="15" customWidth="1"/>
    <col min="5" max="5" width="3.796875" style="15" customWidth="1"/>
    <col min="6" max="8" width="16.796875" style="15" customWidth="1"/>
    <col min="9" max="9" width="3.796875" style="15" customWidth="1"/>
    <col min="10" max="12" width="16.796875" style="15" customWidth="1"/>
    <col min="13" max="13" width="3.796875" style="15" customWidth="1"/>
    <col min="14" max="16" width="16.796875" style="15" customWidth="1"/>
    <col min="17" max="17" width="2.796875" style="15" customWidth="1"/>
    <col min="18" max="19" width="20.796875" style="15" hidden="1" customWidth="1"/>
    <col min="20" max="20" width="1.796875" style="15" hidden="1" customWidth="1"/>
    <col min="21" max="22" width="20.796875" style="15" hidden="1" customWidth="1"/>
    <col min="23" max="23" width="1.796875" style="15" hidden="1" customWidth="1"/>
    <col min="24" max="25" width="20.796875" style="15" hidden="1" customWidth="1"/>
    <col min="26" max="26" width="1.796875" style="15" hidden="1" customWidth="1"/>
    <col min="27" max="28" width="20.796875" style="15" hidden="1" customWidth="1"/>
    <col min="29" max="29" width="14.796875" style="15" customWidth="1"/>
    <col min="30" max="16384" width="20.796875" style="15"/>
  </cols>
  <sheetData>
    <row r="1" spans="1:28" s="25" customFormat="1" ht="70.05" customHeight="1" x14ac:dyDescent="0.25">
      <c r="A1" s="24"/>
      <c r="B1" s="90" t="s">
        <v>82</v>
      </c>
      <c r="C1" s="91"/>
      <c r="D1" s="91"/>
      <c r="E1" s="91"/>
      <c r="F1" s="91"/>
      <c r="G1" s="24"/>
      <c r="H1" s="24"/>
      <c r="I1" s="24"/>
      <c r="J1" s="24"/>
      <c r="K1" s="24"/>
      <c r="L1" s="24"/>
      <c r="M1" s="24"/>
      <c r="N1" s="24"/>
      <c r="O1" s="24"/>
      <c r="P1" s="24"/>
      <c r="Q1" s="25" t="s">
        <v>50</v>
      </c>
    </row>
    <row r="2" spans="1:28" ht="70.05" customHeight="1" thickBot="1" x14ac:dyDescent="0.3">
      <c r="B2" s="54" t="s">
        <v>73</v>
      </c>
      <c r="D2" s="87">
        <f>AnnualCashFlowToDate</f>
        <v>42250</v>
      </c>
      <c r="E2" s="87"/>
      <c r="F2" s="26"/>
      <c r="G2" s="92" t="s">
        <v>97</v>
      </c>
      <c r="H2" s="92"/>
      <c r="I2" s="92"/>
      <c r="J2" s="92"/>
      <c r="K2" s="92"/>
      <c r="L2" s="92"/>
      <c r="M2" s="27"/>
      <c r="N2" s="27"/>
    </row>
    <row r="3" spans="1:28" s="63" customFormat="1" ht="45" customHeight="1" thickTop="1" thickBot="1" x14ac:dyDescent="0.3">
      <c r="B3" s="28" t="s">
        <v>88</v>
      </c>
      <c r="C3" s="28"/>
      <c r="D3" s="28"/>
      <c r="E3" s="29"/>
      <c r="F3" s="28" t="s">
        <v>89</v>
      </c>
      <c r="G3" s="28"/>
      <c r="H3" s="28"/>
      <c r="I3" s="29"/>
      <c r="J3" s="93" t="s">
        <v>90</v>
      </c>
      <c r="K3" s="93"/>
      <c r="L3" s="93"/>
      <c r="M3" s="29"/>
      <c r="N3" s="93" t="s">
        <v>91</v>
      </c>
      <c r="O3" s="93"/>
      <c r="P3" s="93"/>
    </row>
    <row r="4" spans="1:28" ht="40.049999999999997" customHeight="1" thickTop="1" x14ac:dyDescent="0.25">
      <c r="B4" s="30" t="s">
        <v>74</v>
      </c>
      <c r="C4" s="97">
        <f>Income!C10</f>
        <v>125000</v>
      </c>
      <c r="D4" s="97"/>
      <c r="F4" s="30" t="s">
        <v>74</v>
      </c>
      <c r="G4" s="97">
        <f>Expenses[[#Totals],[Annual]]</f>
        <v>46500</v>
      </c>
      <c r="H4" s="97"/>
      <c r="J4" s="30" t="s">
        <v>74</v>
      </c>
      <c r="K4" s="97">
        <f>Discretionary[[#Totals],[Annual]]</f>
        <v>13250</v>
      </c>
      <c r="L4" s="97"/>
      <c r="N4" s="31" t="s">
        <v>74</v>
      </c>
      <c r="O4" s="95">
        <f>Savings[[#Totals],[Annual]]</f>
        <v>23000</v>
      </c>
      <c r="P4" s="95"/>
    </row>
    <row r="5" spans="1:28" ht="340.05" customHeight="1" x14ac:dyDescent="0.25">
      <c r="B5" s="32"/>
      <c r="C5" s="32"/>
      <c r="D5" s="32"/>
      <c r="F5" s="32"/>
      <c r="G5" s="32"/>
      <c r="H5" s="32"/>
      <c r="J5" s="32"/>
      <c r="K5" s="32"/>
      <c r="L5" s="32"/>
      <c r="N5" s="32"/>
      <c r="O5" s="32"/>
      <c r="P5" s="32"/>
    </row>
    <row r="6" spans="1:28" ht="12" customHeight="1" thickBot="1" x14ac:dyDescent="0.3">
      <c r="B6" s="32"/>
      <c r="C6" s="32"/>
      <c r="D6" s="32"/>
      <c r="F6" s="32"/>
      <c r="G6" s="32"/>
      <c r="H6" s="32"/>
      <c r="J6" s="32"/>
      <c r="K6" s="32"/>
      <c r="L6" s="32"/>
      <c r="N6" s="32"/>
      <c r="O6" s="32"/>
      <c r="P6" s="32"/>
    </row>
    <row r="7" spans="1:28" ht="34.049999999999997" customHeight="1" thickTop="1" thickBot="1" x14ac:dyDescent="0.3">
      <c r="B7" s="33" t="s">
        <v>36</v>
      </c>
      <c r="C7" s="96">
        <f>Income!D10</f>
        <v>10416.666666666668</v>
      </c>
      <c r="D7" s="96"/>
      <c r="F7" s="33" t="s">
        <v>36</v>
      </c>
      <c r="G7" s="96">
        <f>Expenses[[#Totals],[Monthly]]</f>
        <v>3875</v>
      </c>
      <c r="H7" s="96"/>
      <c r="J7" s="33" t="s">
        <v>36</v>
      </c>
      <c r="K7" s="96">
        <f>Discretionary[[#Totals],[Monthly]]</f>
        <v>1104.1666666666665</v>
      </c>
      <c r="L7" s="96"/>
      <c r="N7" s="34" t="s">
        <v>36</v>
      </c>
      <c r="O7" s="94">
        <f>Savings!D9</f>
        <v>1916.6666666666667</v>
      </c>
      <c r="P7" s="94"/>
    </row>
    <row r="8" spans="1:28" ht="14.4" thickTop="1" x14ac:dyDescent="0.25"/>
    <row r="9" spans="1:28" x14ac:dyDescent="0.25">
      <c r="R9" s="10" t="s">
        <v>52</v>
      </c>
      <c r="S9" s="10" t="s">
        <v>54</v>
      </c>
      <c r="U9" s="10" t="s">
        <v>52</v>
      </c>
      <c r="V9" s="10" t="s">
        <v>53</v>
      </c>
      <c r="X9" s="10" t="s">
        <v>52</v>
      </c>
      <c r="Y9" s="10" t="s">
        <v>53</v>
      </c>
      <c r="AA9" s="10" t="s">
        <v>52</v>
      </c>
      <c r="AB9" s="10" t="s">
        <v>53</v>
      </c>
    </row>
    <row r="10" spans="1:28" x14ac:dyDescent="0.25">
      <c r="R10" s="101" t="s">
        <v>3</v>
      </c>
      <c r="S10" s="102">
        <v>0</v>
      </c>
      <c r="U10" s="101" t="s">
        <v>4</v>
      </c>
      <c r="V10" s="103">
        <v>0</v>
      </c>
      <c r="X10" s="101" t="s">
        <v>3</v>
      </c>
      <c r="Y10" s="102">
        <v>0</v>
      </c>
      <c r="AA10" s="101" t="s">
        <v>4</v>
      </c>
      <c r="AB10" s="102">
        <v>0</v>
      </c>
    </row>
    <row r="11" spans="1:28" x14ac:dyDescent="0.25">
      <c r="R11" s="101" t="s">
        <v>19</v>
      </c>
      <c r="S11" s="102">
        <v>0</v>
      </c>
      <c r="U11" s="101" t="s">
        <v>3</v>
      </c>
      <c r="V11" s="103">
        <v>0</v>
      </c>
      <c r="X11" s="101" t="s">
        <v>4</v>
      </c>
      <c r="Y11" s="102">
        <v>0</v>
      </c>
      <c r="AA11" s="101" t="s">
        <v>3</v>
      </c>
      <c r="AB11" s="102">
        <v>0</v>
      </c>
    </row>
    <row r="12" spans="1:28" x14ac:dyDescent="0.25">
      <c r="R12" s="101" t="s">
        <v>27</v>
      </c>
      <c r="S12" s="102">
        <v>0</v>
      </c>
      <c r="U12" s="101" t="s">
        <v>14</v>
      </c>
      <c r="V12" s="103">
        <v>150</v>
      </c>
      <c r="X12" s="101" t="s">
        <v>67</v>
      </c>
      <c r="Y12" s="102">
        <v>300</v>
      </c>
      <c r="AA12" s="101" t="s">
        <v>69</v>
      </c>
      <c r="AB12" s="102">
        <v>5000</v>
      </c>
    </row>
    <row r="13" spans="1:28" x14ac:dyDescent="0.25">
      <c r="R13" s="101" t="s">
        <v>96</v>
      </c>
      <c r="S13" s="102">
        <v>5000</v>
      </c>
      <c r="U13" s="101" t="s">
        <v>61</v>
      </c>
      <c r="V13" s="103">
        <v>200</v>
      </c>
      <c r="X13" s="101" t="s">
        <v>66</v>
      </c>
      <c r="Y13" s="102">
        <v>300</v>
      </c>
      <c r="AA13" s="101" t="s">
        <v>77</v>
      </c>
      <c r="AB13" s="102">
        <v>6000</v>
      </c>
    </row>
    <row r="14" spans="1:28" x14ac:dyDescent="0.25">
      <c r="R14" s="101" t="s">
        <v>4</v>
      </c>
      <c r="S14" s="102">
        <v>30000</v>
      </c>
      <c r="U14" s="101" t="s">
        <v>9</v>
      </c>
      <c r="V14" s="103">
        <v>250</v>
      </c>
      <c r="X14" s="101" t="s">
        <v>22</v>
      </c>
      <c r="Y14" s="102">
        <v>600</v>
      </c>
      <c r="AA14" s="101" t="s">
        <v>70</v>
      </c>
      <c r="AB14" s="102">
        <v>12000</v>
      </c>
    </row>
    <row r="15" spans="1:28" x14ac:dyDescent="0.25">
      <c r="R15" s="101" t="s">
        <v>1</v>
      </c>
      <c r="S15" s="102">
        <v>90000</v>
      </c>
      <c r="U15" s="101" t="s">
        <v>16</v>
      </c>
      <c r="V15" s="103">
        <v>600</v>
      </c>
      <c r="X15" s="101" t="s">
        <v>26</v>
      </c>
      <c r="Y15" s="102">
        <v>600</v>
      </c>
      <c r="AA15" s="101" t="s">
        <v>98</v>
      </c>
      <c r="AB15" s="102">
        <v>23000</v>
      </c>
    </row>
    <row r="16" spans="1:28" x14ac:dyDescent="0.25">
      <c r="R16" s="101" t="s">
        <v>98</v>
      </c>
      <c r="S16" s="102">
        <v>125000</v>
      </c>
      <c r="U16" s="101" t="s">
        <v>11</v>
      </c>
      <c r="V16" s="103">
        <v>600</v>
      </c>
      <c r="X16" s="101" t="s">
        <v>24</v>
      </c>
      <c r="Y16" s="102">
        <v>1200</v>
      </c>
    </row>
    <row r="17" spans="21:25" x14ac:dyDescent="0.25">
      <c r="U17" s="101" t="s">
        <v>75</v>
      </c>
      <c r="V17" s="103">
        <v>600</v>
      </c>
      <c r="X17" s="101" t="s">
        <v>21</v>
      </c>
      <c r="Y17" s="102">
        <v>1200</v>
      </c>
    </row>
    <row r="18" spans="21:25" x14ac:dyDescent="0.25">
      <c r="U18" s="101" t="s">
        <v>15</v>
      </c>
      <c r="V18" s="103">
        <v>600</v>
      </c>
      <c r="X18" s="101" t="s">
        <v>25</v>
      </c>
      <c r="Y18" s="102">
        <v>2000</v>
      </c>
    </row>
    <row r="19" spans="21:25" x14ac:dyDescent="0.25">
      <c r="U19" s="101" t="s">
        <v>65</v>
      </c>
      <c r="V19" s="103">
        <v>600</v>
      </c>
      <c r="X19" s="101" t="s">
        <v>23</v>
      </c>
      <c r="Y19" s="102">
        <v>2250</v>
      </c>
    </row>
    <row r="20" spans="21:25" x14ac:dyDescent="0.25">
      <c r="U20" s="101" t="s">
        <v>10</v>
      </c>
      <c r="V20" s="103">
        <v>1200</v>
      </c>
      <c r="X20" s="101" t="s">
        <v>68</v>
      </c>
      <c r="Y20" s="102">
        <v>4800</v>
      </c>
    </row>
    <row r="21" spans="21:25" x14ac:dyDescent="0.25">
      <c r="U21" s="101" t="s">
        <v>18</v>
      </c>
      <c r="V21" s="103">
        <v>1200</v>
      </c>
      <c r="X21" s="101" t="s">
        <v>98</v>
      </c>
      <c r="Y21" s="102">
        <v>13250</v>
      </c>
    </row>
    <row r="22" spans="21:25" x14ac:dyDescent="0.25">
      <c r="U22" s="101" t="s">
        <v>64</v>
      </c>
      <c r="V22" s="103">
        <v>1500</v>
      </c>
    </row>
    <row r="23" spans="21:25" x14ac:dyDescent="0.25">
      <c r="U23" s="101" t="s">
        <v>60</v>
      </c>
      <c r="V23" s="103">
        <v>2500</v>
      </c>
    </row>
    <row r="24" spans="21:25" x14ac:dyDescent="0.25">
      <c r="U24" s="101" t="s">
        <v>62</v>
      </c>
      <c r="V24" s="103">
        <v>4000</v>
      </c>
    </row>
    <row r="25" spans="21:25" x14ac:dyDescent="0.25">
      <c r="U25" s="101" t="s">
        <v>17</v>
      </c>
      <c r="V25" s="103">
        <v>5000</v>
      </c>
    </row>
    <row r="26" spans="21:25" x14ac:dyDescent="0.25">
      <c r="U26" s="101" t="s">
        <v>8</v>
      </c>
      <c r="V26" s="103">
        <v>12500</v>
      </c>
    </row>
    <row r="27" spans="21:25" x14ac:dyDescent="0.25">
      <c r="U27" s="101" t="s">
        <v>63</v>
      </c>
      <c r="V27" s="103">
        <v>15000</v>
      </c>
    </row>
    <row r="28" spans="21:25" x14ac:dyDescent="0.25">
      <c r="U28" s="101" t="s">
        <v>98</v>
      </c>
      <c r="V28" s="103">
        <v>46500</v>
      </c>
    </row>
  </sheetData>
  <mergeCells count="13">
    <mergeCell ref="B1:F1"/>
    <mergeCell ref="D2:E2"/>
    <mergeCell ref="G2:L2"/>
    <mergeCell ref="N3:P3"/>
    <mergeCell ref="O7:P7"/>
    <mergeCell ref="O4:P4"/>
    <mergeCell ref="J3:L3"/>
    <mergeCell ref="K7:L7"/>
    <mergeCell ref="K4:L4"/>
    <mergeCell ref="C7:D7"/>
    <mergeCell ref="G7:H7"/>
    <mergeCell ref="G4:H4"/>
    <mergeCell ref="C4:D4"/>
  </mergeCells>
  <dataValidations count="1">
    <dataValidation allowBlank="1" showInputMessage="1" showErrorMessage="1" prompt="Create Annual Cash Flow Statement in this worksheet. _x000a__x000a_Details for each category are automatically updated. Total cash flow to date is automatically calculated in cell D2. Charts are automatically updated. Tip is in cell G2." sqref="A1" xr:uid="{D158B2DC-A1E0-4409-8179-CCD90F65C29B}"/>
  </dataValidations>
  <hyperlinks>
    <hyperlink ref="J1" location="Guide!A1" tooltip="Select to navigate to Guide worksheet" display="Navigation button for Guide worksheet is in this cell." xr:uid="{00000000-0004-0000-0300-000000000000}"/>
    <hyperlink ref="H1:I1" location="'Annual Cash Flow'!A1" tooltip="Select to navigate to cell A1 in this worksheet" display="ANNUAL CASH FLOW" xr:uid="{00000000-0004-0000-0300-000001000000}"/>
    <hyperlink ref="L1" location="'Monthly Cash Flow'!A1" tooltip="Select to navigate to Monthly Cash Flow worksheet" display="'Monthly Cash Flow'!A1" xr:uid="{00000000-0004-0000-0300-000002000000}"/>
  </hyperlinks>
  <printOptions horizontalCentered="1"/>
  <pageMargins left="0.25" right="0.25" top="0.75" bottom="0.75" header="0.3" footer="0.3"/>
  <pageSetup scale="57" fitToHeight="0" orientation="landscape" r:id="rId5"/>
  <headerFooter differentFirst="1">
    <oddFooter>Page &amp;P of &amp;N</oddFooter>
  </headerFooter>
  <drawing r:id="rId6"/>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autoPageBreaks="0" fitToPage="1"/>
  </sheetPr>
  <dimension ref="A1:O10"/>
  <sheetViews>
    <sheetView showGridLines="0" zoomScaleNormal="100" workbookViewId="0"/>
  </sheetViews>
  <sheetFormatPr defaultColWidth="16.59765625" defaultRowHeight="30" customHeight="1" x14ac:dyDescent="0.25"/>
  <cols>
    <col min="1" max="1" width="2.796875" style="6" customWidth="1"/>
    <col min="2" max="2" width="20.796875" style="6" customWidth="1"/>
    <col min="3" max="3" width="14.796875" style="6" customWidth="1"/>
    <col min="4" max="4" width="16.59765625" style="6" bestFit="1" customWidth="1"/>
    <col min="5" max="15" width="14.796875" style="6" customWidth="1"/>
    <col min="16" max="16" width="2.796875" style="6" customWidth="1"/>
    <col min="17" max="16384" width="16.59765625" style="6"/>
  </cols>
  <sheetData>
    <row r="1" spans="1:15" s="19" customFormat="1" ht="70.05" customHeight="1" x14ac:dyDescent="0.25">
      <c r="A1" s="12"/>
      <c r="B1" s="58" t="s">
        <v>83</v>
      </c>
      <c r="C1" s="21"/>
      <c r="D1" s="21"/>
      <c r="E1" s="21"/>
      <c r="F1" s="21"/>
      <c r="G1" s="12"/>
      <c r="H1" s="12"/>
      <c r="I1" s="12"/>
      <c r="J1" s="12"/>
      <c r="K1" s="12"/>
      <c r="L1" s="12"/>
      <c r="M1" s="12"/>
      <c r="N1" s="12"/>
      <c r="O1" s="12"/>
    </row>
    <row r="2" spans="1:15" s="7" customFormat="1" ht="70.05" customHeight="1" thickBot="1" x14ac:dyDescent="0.3">
      <c r="B2" s="72" t="s">
        <v>73</v>
      </c>
      <c r="C2" s="22"/>
      <c r="D2" s="20">
        <f>AnnualCashFlowToDate</f>
        <v>42250</v>
      </c>
      <c r="E2" s="17"/>
      <c r="G2" s="99" t="s">
        <v>79</v>
      </c>
      <c r="H2" s="99"/>
      <c r="I2" s="99"/>
      <c r="J2" s="99"/>
      <c r="K2" s="99"/>
      <c r="L2" s="99"/>
    </row>
    <row r="3" spans="1:15" s="61" customFormat="1" ht="45" customHeight="1" thickTop="1" x14ac:dyDescent="0.25">
      <c r="B3" s="73" t="s">
        <v>0</v>
      </c>
      <c r="C3" s="84" t="s">
        <v>5</v>
      </c>
      <c r="D3" s="84" t="s">
        <v>6</v>
      </c>
      <c r="F3" s="62"/>
      <c r="G3" s="62"/>
      <c r="H3" s="62"/>
      <c r="I3" s="62"/>
    </row>
    <row r="4" spans="1:15" ht="40.049999999999997" customHeight="1" x14ac:dyDescent="0.25">
      <c r="B4" s="78" t="s">
        <v>1</v>
      </c>
      <c r="C4" s="75">
        <v>90000</v>
      </c>
      <c r="D4" s="75">
        <f>Income[[#This Row],[Annual]]/12</f>
        <v>7500</v>
      </c>
    </row>
    <row r="5" spans="1:15" ht="40.049999999999997" customHeight="1" x14ac:dyDescent="0.25">
      <c r="B5" s="78" t="s">
        <v>96</v>
      </c>
      <c r="C5" s="75">
        <v>5000</v>
      </c>
      <c r="D5" s="75">
        <f>Income[[#This Row],[Annual]]/12</f>
        <v>416.66666666666669</v>
      </c>
      <c r="F5" s="98"/>
      <c r="G5" s="98"/>
      <c r="H5" s="98"/>
      <c r="I5" s="98"/>
    </row>
    <row r="6" spans="1:15" ht="40.049999999999997" customHeight="1" x14ac:dyDescent="0.25">
      <c r="B6" s="78" t="s">
        <v>4</v>
      </c>
      <c r="C6" s="75">
        <v>30000</v>
      </c>
      <c r="D6" s="75">
        <f>Income[[#This Row],[Annual]]/12</f>
        <v>2500</v>
      </c>
    </row>
    <row r="7" spans="1:15" ht="40.049999999999997" customHeight="1" x14ac:dyDescent="0.25">
      <c r="B7" s="78" t="s">
        <v>3</v>
      </c>
      <c r="C7" s="75">
        <v>0</v>
      </c>
      <c r="D7" s="75">
        <f>Income[[#This Row],[Annual]]/12</f>
        <v>0</v>
      </c>
    </row>
    <row r="8" spans="1:15" ht="40.049999999999997" customHeight="1" x14ac:dyDescent="0.25">
      <c r="B8" s="78" t="s">
        <v>19</v>
      </c>
      <c r="C8" s="75">
        <v>0</v>
      </c>
      <c r="D8" s="75">
        <f>Income[[#This Row],[Annual]]/12</f>
        <v>0</v>
      </c>
    </row>
    <row r="9" spans="1:15" ht="40.049999999999997" customHeight="1" x14ac:dyDescent="0.25">
      <c r="B9" s="78" t="s">
        <v>27</v>
      </c>
      <c r="C9" s="75">
        <v>0</v>
      </c>
      <c r="D9" s="75">
        <f>Income[[#This Row],[Annual]]/12</f>
        <v>0</v>
      </c>
    </row>
    <row r="10" spans="1:15" ht="30" customHeight="1" x14ac:dyDescent="0.25">
      <c r="B10" s="73" t="s">
        <v>20</v>
      </c>
      <c r="C10" s="75">
        <f>SUBTOTAL(109,Income[Annual])</f>
        <v>125000</v>
      </c>
      <c r="D10" s="75">
        <f>SUBTOTAL(109,Income[Monthly])</f>
        <v>10416.666666666668</v>
      </c>
    </row>
  </sheetData>
  <mergeCells count="2">
    <mergeCell ref="F5:I5"/>
    <mergeCell ref="G2:L2"/>
  </mergeCells>
  <dataValidations xWindow="999" yWindow="322" count="2">
    <dataValidation allowBlank="1" showInputMessage="1" showErrorMessage="1" prompt="Total Cash Flow to Date is automatically calculated in cell at right" sqref="B2" xr:uid="{00000000-0002-0000-0400-000005000000}"/>
    <dataValidation allowBlank="1" showInputMessage="1" showErrorMessage="1" prompt="Create Income Cash Flow in this worksheet. _x000a__x000a_Enter details in Income table. Total cash flow to date is automatically calculated in cell D2. Tip is in cell G2." sqref="A1" xr:uid="{071503FF-BA95-458B-A57D-FCB94AE26D1D}"/>
  </dataValidations>
  <hyperlinks>
    <hyperlink ref="I1" location="Expenses!A1" tooltip="Select to navigate to Expenses worksheet" display="EXPENSES" xr:uid="{00000000-0004-0000-0400-000000000000}"/>
    <hyperlink ref="G1" location="'Daily Summary'!A1" tooltip="Select to navigate to Daily Summary worksheet" display="DAILY SUMMARY" xr:uid="{00000000-0004-0000-0400-000002000000}"/>
    <hyperlink ref="H1" location="Income!A1" tooltip="Select to navigate to cell A1 in this worksheet" display="INCOME" xr:uid="{00000000-0004-0000-0400-000003000000}"/>
  </hyperlinks>
  <printOptions horizontalCentered="1"/>
  <pageMargins left="0.25" right="0.25" top="0.5" bottom="0.5" header="0.3" footer="0.3"/>
  <pageSetup scale="84" fitToHeight="0" orientation="landscape" r:id="rId1"/>
  <headerFooter differentFirst="1">
    <oddFooter>Page &amp;P of &amp;N</oddFooter>
  </headerFooter>
  <drawing r:id="rId2"/>
  <tableParts count="1">
    <tablePart r:id="rId3"/>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autoPageBreaks="0" fitToPage="1"/>
  </sheetPr>
  <dimension ref="A1:O22"/>
  <sheetViews>
    <sheetView showGridLines="0" zoomScaleNormal="100" workbookViewId="0"/>
  </sheetViews>
  <sheetFormatPr defaultColWidth="16.59765625" defaultRowHeight="30" customHeight="1" x14ac:dyDescent="0.25"/>
  <cols>
    <col min="1" max="1" width="2.796875" style="6" customWidth="1"/>
    <col min="2" max="2" width="20.796875" style="6" customWidth="1"/>
    <col min="3" max="3" width="14.796875" style="6" customWidth="1"/>
    <col min="4" max="4" width="16.59765625" style="6" bestFit="1" customWidth="1"/>
    <col min="5" max="15" width="14.796875" style="6" customWidth="1"/>
    <col min="16" max="16" width="2.796875" style="6" customWidth="1"/>
    <col min="17" max="16384" width="16.59765625" style="6"/>
  </cols>
  <sheetData>
    <row r="1" spans="1:15" s="19" customFormat="1" ht="70.05" customHeight="1" x14ac:dyDescent="0.25">
      <c r="A1" s="12"/>
      <c r="B1" s="90" t="s">
        <v>84</v>
      </c>
      <c r="C1" s="91"/>
      <c r="D1" s="91"/>
      <c r="E1" s="91"/>
      <c r="F1" s="91"/>
      <c r="G1" s="12"/>
      <c r="H1" s="12"/>
      <c r="I1" s="12"/>
      <c r="J1" s="12"/>
      <c r="K1" s="12"/>
      <c r="L1" s="12"/>
      <c r="M1" s="12"/>
      <c r="N1" s="12"/>
      <c r="O1" s="12"/>
    </row>
    <row r="2" spans="1:15" s="7" customFormat="1" ht="70.05" customHeight="1" x14ac:dyDescent="0.25">
      <c r="B2" s="54" t="s">
        <v>73</v>
      </c>
      <c r="C2" s="15"/>
      <c r="D2" s="16">
        <f>AnnualCashFlowToDate</f>
        <v>42250</v>
      </c>
      <c r="E2" s="17"/>
      <c r="G2" s="100" t="s">
        <v>76</v>
      </c>
      <c r="H2" s="100"/>
      <c r="I2" s="100"/>
      <c r="J2" s="100"/>
      <c r="K2" s="100"/>
      <c r="L2" s="100"/>
    </row>
    <row r="3" spans="1:15" s="59" customFormat="1" ht="45" customHeight="1" x14ac:dyDescent="0.25">
      <c r="B3" s="76" t="s">
        <v>7</v>
      </c>
      <c r="C3" s="77" t="s">
        <v>5</v>
      </c>
      <c r="D3" s="77" t="s">
        <v>6</v>
      </c>
    </row>
    <row r="4" spans="1:15" ht="40.049999999999997" customHeight="1" x14ac:dyDescent="0.25">
      <c r="B4" s="78" t="s">
        <v>8</v>
      </c>
      <c r="C4" s="75">
        <v>12500</v>
      </c>
      <c r="D4" s="75">
        <f>Expenses[[#This Row],[Annual]]/12</f>
        <v>1041.6666666666667</v>
      </c>
    </row>
    <row r="5" spans="1:15" ht="40.049999999999997" customHeight="1" x14ac:dyDescent="0.25">
      <c r="B5" s="74" t="s">
        <v>60</v>
      </c>
      <c r="C5" s="75">
        <v>2500</v>
      </c>
      <c r="D5" s="75">
        <f>Expenses[[#This Row],[Annual]]/12</f>
        <v>208.33333333333334</v>
      </c>
    </row>
    <row r="6" spans="1:15" ht="40.049999999999997" customHeight="1" x14ac:dyDescent="0.25">
      <c r="B6" s="79" t="s">
        <v>61</v>
      </c>
      <c r="C6" s="75">
        <v>200</v>
      </c>
      <c r="D6" s="75">
        <f>Expenses[[#This Row],[Annual]]/12</f>
        <v>16.666666666666668</v>
      </c>
    </row>
    <row r="7" spans="1:15" ht="40.049999999999997" customHeight="1" x14ac:dyDescent="0.25">
      <c r="B7" s="79" t="s">
        <v>62</v>
      </c>
      <c r="C7" s="75">
        <v>4000</v>
      </c>
      <c r="D7" s="75">
        <f>Expenses[[#This Row],[Annual]]/12</f>
        <v>333.33333333333331</v>
      </c>
    </row>
    <row r="8" spans="1:15" ht="40.049999999999997" customHeight="1" x14ac:dyDescent="0.25">
      <c r="B8" s="79" t="s">
        <v>63</v>
      </c>
      <c r="C8" s="75">
        <v>15000</v>
      </c>
      <c r="D8" s="75">
        <f>Expenses[[#This Row],[Annual]]/12</f>
        <v>1250</v>
      </c>
    </row>
    <row r="9" spans="1:15" ht="40.049999999999997" customHeight="1" x14ac:dyDescent="0.25">
      <c r="B9" s="79" t="s">
        <v>9</v>
      </c>
      <c r="C9" s="75">
        <v>250</v>
      </c>
      <c r="D9" s="75">
        <f>Expenses[[#This Row],[Annual]]/12</f>
        <v>20.833333333333332</v>
      </c>
    </row>
    <row r="10" spans="1:15" ht="40.049999999999997" customHeight="1" x14ac:dyDescent="0.25">
      <c r="B10" s="79" t="s">
        <v>10</v>
      </c>
      <c r="C10" s="75">
        <v>1200</v>
      </c>
      <c r="D10" s="75">
        <f>Expenses[[#This Row],[Annual]]/12</f>
        <v>100</v>
      </c>
    </row>
    <row r="11" spans="1:15" ht="40.049999999999997" customHeight="1" x14ac:dyDescent="0.25">
      <c r="B11" s="79" t="s">
        <v>11</v>
      </c>
      <c r="C11" s="75">
        <v>600</v>
      </c>
      <c r="D11" s="75">
        <f>Expenses[[#This Row],[Annual]]/12</f>
        <v>50</v>
      </c>
    </row>
    <row r="12" spans="1:15" ht="40.049999999999997" customHeight="1" x14ac:dyDescent="0.25">
      <c r="B12" s="79" t="s">
        <v>75</v>
      </c>
      <c r="C12" s="75">
        <v>600</v>
      </c>
      <c r="D12" s="75">
        <f>Expenses[[#This Row],[Annual]]/12</f>
        <v>50</v>
      </c>
    </row>
    <row r="13" spans="1:15" ht="40.049999999999997" customHeight="1" x14ac:dyDescent="0.25">
      <c r="B13" s="79" t="s">
        <v>14</v>
      </c>
      <c r="C13" s="75">
        <v>150</v>
      </c>
      <c r="D13" s="75">
        <f>Expenses[[#This Row],[Annual]]/12</f>
        <v>12.5</v>
      </c>
    </row>
    <row r="14" spans="1:15" ht="40.049999999999997" customHeight="1" x14ac:dyDescent="0.25">
      <c r="B14" s="79" t="s">
        <v>15</v>
      </c>
      <c r="C14" s="75">
        <v>600</v>
      </c>
      <c r="D14" s="75">
        <f>Expenses[[#This Row],[Annual]]/12</f>
        <v>50</v>
      </c>
    </row>
    <row r="15" spans="1:15" ht="40.049999999999997" customHeight="1" x14ac:dyDescent="0.25">
      <c r="B15" s="79" t="s">
        <v>16</v>
      </c>
      <c r="C15" s="75">
        <v>600</v>
      </c>
      <c r="D15" s="75">
        <f>Expenses[[#This Row],[Annual]]/12</f>
        <v>50</v>
      </c>
    </row>
    <row r="16" spans="1:15" ht="40.049999999999997" customHeight="1" x14ac:dyDescent="0.25">
      <c r="B16" s="79" t="s">
        <v>64</v>
      </c>
      <c r="C16" s="75">
        <v>1500</v>
      </c>
      <c r="D16" s="75">
        <f>Expenses[[#This Row],[Annual]]/12</f>
        <v>125</v>
      </c>
    </row>
    <row r="17" spans="2:4" ht="40.049999999999997" customHeight="1" x14ac:dyDescent="0.25">
      <c r="B17" s="79" t="s">
        <v>17</v>
      </c>
      <c r="C17" s="75">
        <v>5000</v>
      </c>
      <c r="D17" s="75">
        <f>Expenses[[#This Row],[Annual]]/12</f>
        <v>416.66666666666669</v>
      </c>
    </row>
    <row r="18" spans="2:4" ht="40.049999999999997" customHeight="1" x14ac:dyDescent="0.25">
      <c r="B18" s="79" t="s">
        <v>18</v>
      </c>
      <c r="C18" s="75">
        <v>1200</v>
      </c>
      <c r="D18" s="75">
        <f>Expenses[[#This Row],[Annual]]/12</f>
        <v>100</v>
      </c>
    </row>
    <row r="19" spans="2:4" ht="40.049999999999997" customHeight="1" x14ac:dyDescent="0.25">
      <c r="B19" s="79" t="s">
        <v>65</v>
      </c>
      <c r="C19" s="75">
        <v>600</v>
      </c>
      <c r="D19" s="75">
        <f>Expenses[[#This Row],[Annual]]/12</f>
        <v>50</v>
      </c>
    </row>
    <row r="20" spans="2:4" ht="40.049999999999997" customHeight="1" x14ac:dyDescent="0.25">
      <c r="B20" s="79" t="s">
        <v>4</v>
      </c>
      <c r="C20" s="75">
        <v>0</v>
      </c>
      <c r="D20" s="75">
        <f>Expenses[[#This Row],[Annual]]/12</f>
        <v>0</v>
      </c>
    </row>
    <row r="21" spans="2:4" ht="40.049999999999997" customHeight="1" x14ac:dyDescent="0.25">
      <c r="B21" s="79" t="s">
        <v>3</v>
      </c>
      <c r="C21" s="75">
        <v>0</v>
      </c>
      <c r="D21" s="75">
        <f>Expenses[[#This Row],[Annual]]/12</f>
        <v>0</v>
      </c>
    </row>
    <row r="22" spans="2:4" ht="40.049999999999997" customHeight="1" x14ac:dyDescent="0.25">
      <c r="B22" s="73" t="s">
        <v>20</v>
      </c>
      <c r="C22" s="75">
        <f>SUBTOTAL(109,Expenses[Annual])</f>
        <v>46500</v>
      </c>
      <c r="D22" s="75">
        <f>SUBTOTAL(109,Expenses[Monthly])</f>
        <v>3875</v>
      </c>
    </row>
  </sheetData>
  <mergeCells count="2">
    <mergeCell ref="G2:L2"/>
    <mergeCell ref="B1:F1"/>
  </mergeCells>
  <dataValidations count="1">
    <dataValidation allowBlank="1" showInputMessage="1" showErrorMessage="1" prompt="Enter details in Expenses table in this worksheet. _x000a__x000a_Total cash flow to date is automatically calculated in cell D2. Tip is in cell G2." sqref="A1" xr:uid="{00000000-0002-0000-0500-000003000000}"/>
  </dataValidations>
  <hyperlinks>
    <hyperlink ref="I1" location="Discretionary!A1" tooltip="Select to navigate to Discretionary worksheet" display="DISCRETIONARY" xr:uid="{00000000-0004-0000-0500-000000000000}"/>
    <hyperlink ref="G1" location="Income!A1" tooltip="Select to navigate to Income worksheet" display="INCOME" xr:uid="{00000000-0004-0000-0500-000001000000}"/>
    <hyperlink ref="H1" location="Expenses!A1" tooltip="Select to navigate to cell A1 in this worksheet" display="EXPENSES" xr:uid="{00000000-0004-0000-0500-000003000000}"/>
  </hyperlinks>
  <printOptions horizontalCentered="1"/>
  <pageMargins left="0.25" right="0.25" top="0.5" bottom="0.5" header="0.3" footer="0.3"/>
  <pageSetup scale="84" fitToHeight="0" orientation="landscape" r:id="rId1"/>
  <headerFooter differentFirst="1">
    <oddFooter>Page &amp;P of &amp;N</oddFooter>
  </headerFooter>
  <drawing r:id="rId2"/>
  <tableParts count="1">
    <tablePart r:id="rId3"/>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pageSetUpPr autoPageBreaks="0" fitToPage="1"/>
  </sheetPr>
  <dimension ref="A1:O15"/>
  <sheetViews>
    <sheetView showGridLines="0" zoomScaleNormal="100" workbookViewId="0"/>
  </sheetViews>
  <sheetFormatPr defaultColWidth="16.59765625" defaultRowHeight="30" customHeight="1" x14ac:dyDescent="0.25"/>
  <cols>
    <col min="1" max="1" width="2.796875" style="6" customWidth="1"/>
    <col min="2" max="2" width="20.796875" style="6" customWidth="1"/>
    <col min="3" max="3" width="14.796875" style="6" customWidth="1"/>
    <col min="4" max="4" width="16.59765625" style="6" bestFit="1" customWidth="1"/>
    <col min="5" max="15" width="14.796875" style="6" customWidth="1"/>
    <col min="16" max="16" width="2.796875" style="6" customWidth="1"/>
    <col min="17" max="16384" width="16.59765625" style="6"/>
  </cols>
  <sheetData>
    <row r="1" spans="1:15" s="19" customFormat="1" ht="70.05" customHeight="1" x14ac:dyDescent="0.25">
      <c r="A1" s="12"/>
      <c r="B1" s="90" t="s">
        <v>85</v>
      </c>
      <c r="C1" s="91"/>
      <c r="D1" s="91"/>
      <c r="E1" s="91"/>
      <c r="F1" s="91"/>
      <c r="G1" s="12"/>
      <c r="H1" s="12"/>
      <c r="I1" s="12"/>
      <c r="J1" s="12"/>
      <c r="K1" s="12"/>
      <c r="L1" s="12"/>
      <c r="M1" s="12"/>
      <c r="N1" s="12"/>
      <c r="O1" s="12"/>
    </row>
    <row r="2" spans="1:15" s="7" customFormat="1" ht="70.05" customHeight="1" thickBot="1" x14ac:dyDescent="0.3">
      <c r="B2" s="72" t="s">
        <v>73</v>
      </c>
      <c r="C2" s="15"/>
      <c r="D2" s="20">
        <f>AnnualCashFlowToDate</f>
        <v>42250</v>
      </c>
      <c r="E2" s="17"/>
      <c r="G2" s="100" t="s">
        <v>76</v>
      </c>
      <c r="H2" s="100"/>
      <c r="I2" s="100"/>
      <c r="J2" s="100"/>
      <c r="K2" s="100"/>
      <c r="L2" s="100"/>
    </row>
    <row r="3" spans="1:15" s="60" customFormat="1" ht="45" customHeight="1" thickTop="1" x14ac:dyDescent="0.25">
      <c r="B3" s="76" t="s">
        <v>7</v>
      </c>
      <c r="C3" s="77" t="s">
        <v>5</v>
      </c>
      <c r="D3" s="77" t="s">
        <v>6</v>
      </c>
    </row>
    <row r="4" spans="1:15" ht="40.049999999999997" customHeight="1" x14ac:dyDescent="0.25">
      <c r="B4" s="74" t="s">
        <v>21</v>
      </c>
      <c r="C4" s="75">
        <v>1200</v>
      </c>
      <c r="D4" s="75">
        <f>Discretionary[[#This Row],[Annual]]/12</f>
        <v>100</v>
      </c>
    </row>
    <row r="5" spans="1:15" ht="40.049999999999997" customHeight="1" x14ac:dyDescent="0.25">
      <c r="B5" s="74" t="s">
        <v>22</v>
      </c>
      <c r="C5" s="75">
        <v>600</v>
      </c>
      <c r="D5" s="75">
        <f>Discretionary[[#This Row],[Annual]]/12</f>
        <v>50</v>
      </c>
    </row>
    <row r="6" spans="1:15" ht="40.049999999999997" customHeight="1" x14ac:dyDescent="0.25">
      <c r="B6" s="74" t="s">
        <v>23</v>
      </c>
      <c r="C6" s="75">
        <v>2250</v>
      </c>
      <c r="D6" s="75">
        <f>Discretionary[[#This Row],[Annual]]/12</f>
        <v>187.5</v>
      </c>
    </row>
    <row r="7" spans="1:15" ht="40.049999999999997" customHeight="1" x14ac:dyDescent="0.25">
      <c r="B7" s="74" t="s">
        <v>24</v>
      </c>
      <c r="C7" s="75">
        <v>1200</v>
      </c>
      <c r="D7" s="75">
        <f>Discretionary[[#This Row],[Annual]]/12</f>
        <v>100</v>
      </c>
    </row>
    <row r="8" spans="1:15" ht="40.049999999999997" customHeight="1" x14ac:dyDescent="0.25">
      <c r="B8" s="74" t="s">
        <v>66</v>
      </c>
      <c r="C8" s="75">
        <v>300</v>
      </c>
      <c r="D8" s="75">
        <f>Discretionary[[#This Row],[Annual]]/12</f>
        <v>25</v>
      </c>
    </row>
    <row r="9" spans="1:15" ht="40.049999999999997" customHeight="1" x14ac:dyDescent="0.25">
      <c r="B9" s="74" t="s">
        <v>25</v>
      </c>
      <c r="C9" s="75">
        <v>2000</v>
      </c>
      <c r="D9" s="75">
        <f>Discretionary[[#This Row],[Annual]]/12</f>
        <v>166.66666666666666</v>
      </c>
    </row>
    <row r="10" spans="1:15" ht="40.049999999999997" customHeight="1" x14ac:dyDescent="0.25">
      <c r="B10" s="74" t="s">
        <v>26</v>
      </c>
      <c r="C10" s="75">
        <v>600</v>
      </c>
      <c r="D10" s="75">
        <f>Discretionary[[#This Row],[Annual]]/12</f>
        <v>50</v>
      </c>
    </row>
    <row r="11" spans="1:15" ht="40.049999999999997" customHeight="1" x14ac:dyDescent="0.25">
      <c r="B11" s="74" t="s">
        <v>67</v>
      </c>
      <c r="C11" s="75">
        <v>300</v>
      </c>
      <c r="D11" s="75">
        <f>Discretionary[[#This Row],[Annual]]/12</f>
        <v>25</v>
      </c>
    </row>
    <row r="12" spans="1:15" ht="40.049999999999997" customHeight="1" x14ac:dyDescent="0.25">
      <c r="B12" s="74" t="s">
        <v>68</v>
      </c>
      <c r="C12" s="75">
        <v>4800</v>
      </c>
      <c r="D12" s="75">
        <f>Discretionary[[#This Row],[Annual]]/12</f>
        <v>400</v>
      </c>
    </row>
    <row r="13" spans="1:15" ht="40.049999999999997" customHeight="1" x14ac:dyDescent="0.25">
      <c r="B13" s="74" t="s">
        <v>4</v>
      </c>
      <c r="C13" s="75">
        <v>0</v>
      </c>
      <c r="D13" s="75">
        <f>Discretionary[[#This Row],[Annual]]/12</f>
        <v>0</v>
      </c>
    </row>
    <row r="14" spans="1:15" ht="40.049999999999997" customHeight="1" x14ac:dyDescent="0.25">
      <c r="B14" s="74" t="s">
        <v>3</v>
      </c>
      <c r="C14" s="75">
        <v>0</v>
      </c>
      <c r="D14" s="75">
        <f>Discretionary[[#This Row],[Annual]]/12</f>
        <v>0</v>
      </c>
    </row>
    <row r="15" spans="1:15" ht="40.049999999999997" customHeight="1" x14ac:dyDescent="0.25">
      <c r="B15" s="73" t="s">
        <v>20</v>
      </c>
      <c r="C15" s="75">
        <f>SUBTOTAL(109,Discretionary[Annual])</f>
        <v>13250</v>
      </c>
      <c r="D15" s="75">
        <f>SUBTOTAL(109,Discretionary[Monthly])</f>
        <v>1104.1666666666665</v>
      </c>
    </row>
  </sheetData>
  <mergeCells count="2">
    <mergeCell ref="G2:L2"/>
    <mergeCell ref="B1:F1"/>
  </mergeCells>
  <dataValidations count="1">
    <dataValidation allowBlank="1" showInputMessage="1" showErrorMessage="1" prompt="Create Discretionary Cash Flow Statement in this worksheet. _x000a__x000a_Enter details in Discretionary table. Total cash flow to date is automatically calculated in cell D2. Tip is in cell G2." sqref="A1" xr:uid="{565D169D-1839-45ED-8AD0-C9E5E79C3E5E}"/>
  </dataValidations>
  <hyperlinks>
    <hyperlink ref="I1" location="Savings!A1" tooltip="Select to navigate to Savings worksheet" display="SAVINGS" xr:uid="{00000000-0004-0000-0600-000000000000}"/>
    <hyperlink ref="G1" location="Expenses!A1" tooltip="Select to navigate to Expenses worksheet" display="EXPENSES" xr:uid="{00000000-0004-0000-0600-000001000000}"/>
    <hyperlink ref="H1" location="Discretionary!A1" tooltip="Select to navigate to cell A1 in this worksheet" display="DISCRETIONARY" xr:uid="{00000000-0004-0000-0600-000003000000}"/>
  </hyperlinks>
  <printOptions horizontalCentered="1"/>
  <pageMargins left="0.25" right="0.25" top="0.5" bottom="0.5" header="0.3" footer="0.3"/>
  <pageSetup scale="84" fitToHeight="0" orientation="landscape" r:id="rId1"/>
  <headerFooter differentFirst="1">
    <oddFooter>Page &amp;P of &amp;N</oddFooter>
  </headerFooter>
  <drawing r:id="rId2"/>
  <tableParts count="1">
    <tablePart r:id="rId3"/>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pageSetUpPr autoPageBreaks="0" fitToPage="1"/>
  </sheetPr>
  <dimension ref="A1:O9"/>
  <sheetViews>
    <sheetView showGridLines="0" zoomScaleNormal="100" workbookViewId="0"/>
  </sheetViews>
  <sheetFormatPr defaultColWidth="16.59765625" defaultRowHeight="30" customHeight="1" x14ac:dyDescent="0.25"/>
  <cols>
    <col min="1" max="1" width="2.796875" style="6" customWidth="1"/>
    <col min="2" max="2" width="20.796875" style="6" customWidth="1"/>
    <col min="3" max="3" width="14.796875" style="6" customWidth="1"/>
    <col min="4" max="4" width="16.59765625" style="6" bestFit="1" customWidth="1"/>
    <col min="5" max="15" width="14.796875" style="6" customWidth="1"/>
    <col min="16" max="16" width="2.796875" style="6" customWidth="1"/>
    <col min="17" max="16384" width="16.59765625" style="6"/>
  </cols>
  <sheetData>
    <row r="1" spans="1:15" s="13" customFormat="1" ht="70.05" customHeight="1" x14ac:dyDescent="0.25">
      <c r="A1" s="11"/>
      <c r="B1" s="90" t="s">
        <v>86</v>
      </c>
      <c r="C1" s="91"/>
      <c r="D1" s="91"/>
      <c r="E1" s="91"/>
      <c r="F1" s="91"/>
      <c r="G1" s="12"/>
      <c r="H1" s="12"/>
      <c r="I1" s="12"/>
      <c r="J1" s="11"/>
      <c r="K1" s="11"/>
      <c r="L1" s="11"/>
      <c r="M1" s="11"/>
      <c r="N1" s="11"/>
      <c r="O1" s="11"/>
    </row>
    <row r="2" spans="1:15" s="7" customFormat="1" ht="70.05" customHeight="1" x14ac:dyDescent="0.25">
      <c r="B2" s="54" t="s">
        <v>73</v>
      </c>
      <c r="C2" s="15"/>
      <c r="D2" s="16">
        <f>AnnualCashFlowToDate</f>
        <v>42250</v>
      </c>
      <c r="E2" s="17"/>
      <c r="G2" s="100" t="s">
        <v>76</v>
      </c>
      <c r="H2" s="100"/>
      <c r="I2" s="100"/>
      <c r="J2" s="100"/>
      <c r="K2" s="100"/>
      <c r="L2" s="100"/>
    </row>
    <row r="3" spans="1:15" s="59" customFormat="1" ht="45" customHeight="1" x14ac:dyDescent="0.25">
      <c r="B3" s="76" t="s">
        <v>28</v>
      </c>
      <c r="C3" s="77" t="s">
        <v>5</v>
      </c>
      <c r="D3" s="77" t="s">
        <v>6</v>
      </c>
    </row>
    <row r="4" spans="1:15" ht="40.049999999999997" customHeight="1" x14ac:dyDescent="0.25">
      <c r="B4" s="74" t="s">
        <v>69</v>
      </c>
      <c r="C4" s="75">
        <v>5000</v>
      </c>
      <c r="D4" s="75">
        <f>Savings[[#This Row],[Annual]]/12</f>
        <v>416.66666666666669</v>
      </c>
    </row>
    <row r="5" spans="1:15" ht="40.049999999999997" customHeight="1" x14ac:dyDescent="0.25">
      <c r="B5" s="74" t="s">
        <v>70</v>
      </c>
      <c r="C5" s="75">
        <v>12000</v>
      </c>
      <c r="D5" s="75">
        <f>Savings[[#This Row],[Annual]]/12</f>
        <v>1000</v>
      </c>
    </row>
    <row r="6" spans="1:15" ht="40.049999999999997" customHeight="1" x14ac:dyDescent="0.25">
      <c r="B6" s="74" t="s">
        <v>77</v>
      </c>
      <c r="C6" s="75">
        <v>6000</v>
      </c>
      <c r="D6" s="75">
        <f>Savings[[#This Row],[Annual]]/12</f>
        <v>500</v>
      </c>
    </row>
    <row r="7" spans="1:15" ht="40.049999999999997" customHeight="1" x14ac:dyDescent="0.25">
      <c r="B7" s="74" t="s">
        <v>4</v>
      </c>
      <c r="C7" s="75">
        <v>0</v>
      </c>
      <c r="D7" s="75">
        <f>Savings[[#This Row],[Annual]]/12</f>
        <v>0</v>
      </c>
    </row>
    <row r="8" spans="1:15" ht="40.049999999999997" customHeight="1" x14ac:dyDescent="0.25">
      <c r="B8" s="74" t="s">
        <v>3</v>
      </c>
      <c r="C8" s="75">
        <v>0</v>
      </c>
      <c r="D8" s="75">
        <f>Savings[[#This Row],[Annual]]/12</f>
        <v>0</v>
      </c>
    </row>
    <row r="9" spans="1:15" ht="40.049999999999997" customHeight="1" x14ac:dyDescent="0.25">
      <c r="B9" s="73" t="s">
        <v>20</v>
      </c>
      <c r="C9" s="75">
        <f>SUBTOTAL(109,Savings[Annual])</f>
        <v>23000</v>
      </c>
      <c r="D9" s="75">
        <f>SUBTOTAL(109,Savings[Monthly])</f>
        <v>1916.6666666666667</v>
      </c>
    </row>
  </sheetData>
  <mergeCells count="2">
    <mergeCell ref="B1:F1"/>
    <mergeCell ref="G2:L2"/>
  </mergeCells>
  <dataValidations count="1">
    <dataValidation allowBlank="1" showInputMessage="1" showErrorMessage="1" prompt="Create Savings Cash Flow Statement in this worksheet. _x000a__x000a_Enter details in Savings table. Total cash flow to date is automatically calculated in cell D2. Tip is in cell G2." sqref="A1" xr:uid="{217E1C25-6006-4EB3-91A6-24071F55573E}"/>
  </dataValidations>
  <hyperlinks>
    <hyperlink ref="G1" location="'Annual Cash Flow'!A1" tooltip="Select to navigate to Annual Cash Flow worksheet" display="Navigation button for Annual Cash Flow worksheet is in this cell." xr:uid="{00000000-0004-0000-0700-000000000000}"/>
    <hyperlink ref="G1" location="Discretionary!A1" tooltip="Select to navigate to Discretionary worksheet" display="DISCRETIONARY" xr:uid="{00000000-0004-0000-0700-000001000000}"/>
    <hyperlink ref="H1" location="Savings!A1" tooltip="Select to navigate to cell A1 in this worksheet" display="SAVINGS" xr:uid="{00000000-0004-0000-0700-000003000000}"/>
  </hyperlinks>
  <printOptions horizontalCentered="1"/>
  <pageMargins left="0.25" right="0.25" top="0.5" bottom="0.5" header="0.3" footer="0.3"/>
  <pageSetup scale="84" fitToHeight="0" orientation="landscape" r:id="rId1"/>
  <headerFooter differentFirst="1">
    <oddFooter>Page &amp;P of &amp;N</oddFooter>
  </headerFooter>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407CD248-564C-484D-A7DB-E21AEC125D1B}"/>
</file>

<file path=customXml/itemProps22.xml><?xml version="1.0" encoding="utf-8"?>
<ds:datastoreItem xmlns:ds="http://schemas.openxmlformats.org/officeDocument/2006/customXml" ds:itemID="{01782C47-F00B-4C3F-BF8F-CA6CA801A640}"/>
</file>

<file path=customXml/itemProps31.xml><?xml version="1.0" encoding="utf-8"?>
<ds:datastoreItem xmlns:ds="http://schemas.openxmlformats.org/officeDocument/2006/customXml" ds:itemID="{D3AA0356-A918-4131-A86E-0D01CD77E85E}"/>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TM00000055</ap:Template>
  <ap:Application>Microsoft Excel</ap:Application>
  <ap:DocSecurity>0</ap:DocSecurity>
  <ap:ScaleCrop>false</ap:ScaleCrop>
  <ap:HeadingPairs>
    <vt:vector baseType="variant" size="4">
      <vt:variant>
        <vt:lpstr>Worksheets</vt:lpstr>
      </vt:variant>
      <vt:variant>
        <vt:i4>8</vt:i4>
      </vt:variant>
      <vt:variant>
        <vt:lpstr>Named Ranges</vt:lpstr>
      </vt:variant>
      <vt:variant>
        <vt:i4>22</vt:i4>
      </vt:variant>
    </vt:vector>
  </ap:HeadingPairs>
  <ap:TitlesOfParts>
    <vt:vector baseType="lpstr" size="30">
      <vt:lpstr>Guide</vt:lpstr>
      <vt:lpstr>Daily cash flow</vt:lpstr>
      <vt:lpstr>Monthly cash flow</vt:lpstr>
      <vt:lpstr>Annual cash flow</vt:lpstr>
      <vt:lpstr>Income</vt:lpstr>
      <vt:lpstr>Expenses</vt:lpstr>
      <vt:lpstr>Discretionary</vt:lpstr>
      <vt:lpstr>Savings</vt:lpstr>
      <vt:lpstr>ColumnTitleRegion1..B6.1</vt:lpstr>
      <vt:lpstr>ColumnTitleRegion1..E8.4</vt:lpstr>
      <vt:lpstr>ColumnTitleRegion2..D6.1</vt:lpstr>
      <vt:lpstr>ColumnTitleRegion3..F6.1</vt:lpstr>
      <vt:lpstr>MonthlyCashFlowToDate</vt:lpstr>
      <vt:lpstr>'Annual cash flow'!Print_Area</vt:lpstr>
      <vt:lpstr>'Daily cash flow'!Print_Titles</vt:lpstr>
      <vt:lpstr>'Monthly cash flow'!Print_Titles</vt:lpstr>
      <vt:lpstr>RowTitleRegion2..C4.2</vt:lpstr>
      <vt:lpstr>RowTitleRegion3..G4.2</vt:lpstr>
      <vt:lpstr>RowTitleRegion4..K4.2</vt:lpstr>
      <vt:lpstr>RowTitleRegion5..O4.2</vt:lpstr>
      <vt:lpstr>RowTitleRegion6..C6.2</vt:lpstr>
      <vt:lpstr>RowTitleRegion7..G6.2</vt:lpstr>
      <vt:lpstr>RowTitleRegion8..K6.2</vt:lpstr>
      <vt:lpstr>RowTitleRegion9..O6.2</vt:lpstr>
      <vt:lpstr>Title3</vt:lpstr>
      <vt:lpstr>Title4</vt:lpstr>
      <vt:lpstr>Title5</vt:lpstr>
      <vt:lpstr>Title6</vt:lpstr>
      <vt:lpstr>Title7</vt:lpstr>
      <vt:lpstr>Type8</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2023-05-25T19:00:46Z</dcterms:created>
  <dcterms:modified xsi:type="dcterms:W3CDTF">2023-06-11T22:46:25Z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