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svg" ContentType="image/svg+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customXml/item1.xml" ContentType="application/xml"/>
  <Override PartName="/customXml/itemProps11.xml" ContentType="application/vnd.openxmlformats-officedocument.customXmlProperties+xml"/>
  <Override PartName="/xl/worksheets/sheet31.xml" ContentType="application/vnd.openxmlformats-officedocument.spreadsheetml.worksheet+xml"/>
  <Override PartName="/xl/tables/table121.xml" ContentType="application/vnd.openxmlformats-officedocument.spreadsheetml.table+xml"/>
  <Override PartName="/xl/drawings/drawing31.xml" ContentType="application/vnd.openxmlformats-officedocument.drawing+xml"/>
  <Override PartName="/xl/charts/chart31.xml" ContentType="application/vnd.openxmlformats-officedocument.drawingml.chart+xml"/>
  <Override PartName="/xl/charts/colors3.xml" ContentType="application/vnd.ms-office.chartcolorstyle+xml"/>
  <Override PartName="/xl/charts/style3.xml" ContentType="application/vnd.ms-office.chartstyle+xml"/>
  <Override PartName="/xl/charts/chart22.xml" ContentType="application/vnd.openxmlformats-officedocument.drawingml.chart+xml"/>
  <Override PartName="/xl/charts/colors22.xml" ContentType="application/vnd.ms-office.chartcolorstyle+xml"/>
  <Override PartName="/xl/charts/style22.xml" ContentType="application/vnd.ms-office.chartstyle+xml"/>
  <Override PartName="/xl/charts/chart13.xml" ContentType="application/vnd.openxmlformats-officedocument.drawingml.chart+xml"/>
  <Override PartName="/xl/charts/colors13.xml" ContentType="application/vnd.ms-office.chartcolorstyle+xml"/>
  <Override PartName="/xl/charts/style13.xml" ContentType="application/vnd.ms-office.chartstyle+xml"/>
  <Override PartName="/xl/charts/chart44.xml" ContentType="application/vnd.openxmlformats-officedocument.drawingml.chart+xml"/>
  <Override PartName="/xl/charts/colors44.xml" ContentType="application/vnd.ms-office.chartcolorstyle+xml"/>
  <Override PartName="/xl/charts/style44.xml" ContentType="application/vnd.ms-office.chartstyle+xml"/>
  <Override PartName="/xl/tables/table142.xml" ContentType="application/vnd.openxmlformats-officedocument.spreadsheetml.table+xml"/>
  <Override PartName="/xl/tables/table133.xml" ContentType="application/vnd.openxmlformats-officedocument.spreadsheetml.table+xml"/>
  <Override PartName="/xl/calcChain.xml" ContentType="application/vnd.openxmlformats-officedocument.spreadsheetml.calcChain+xml"/>
  <Override PartName="/xl/worksheets/sheet22.xml" ContentType="application/vnd.openxmlformats-officedocument.spreadsheetml.worksheet+xml"/>
  <Override PartName="/xl/tables/table84.xml" ContentType="application/vnd.openxmlformats-officedocument.spreadsheetml.table+xml"/>
  <Override PartName="/xl/drawings/drawing22.xml" ContentType="application/vnd.openxmlformats-officedocument.drawing+xml"/>
  <Override PartName="/xl/tables/table115.xml" ContentType="application/vnd.openxmlformats-officedocument.spreadsheetml.table+xml"/>
  <Override PartName="/xl/tables/table106.xml" ContentType="application/vnd.openxmlformats-officedocument.spreadsheetml.table+xml"/>
  <Override PartName="/xl/tables/table97.xml" ContentType="application/vnd.openxmlformats-officedocument.spreadsheetml.table+xml"/>
  <Override PartName="/xl/worksheets/sheet13.xml" ContentType="application/vnd.openxmlformats-officedocument.spreadsheetml.worksheet+xml"/>
  <Override PartName="/xl/tables/table68.xml" ContentType="application/vnd.openxmlformats-officedocument.spreadsheetml.table+xml"/>
  <Override PartName="/xl/tables/table19.xml" ContentType="application/vnd.openxmlformats-officedocument.spreadsheetml.table+xml"/>
  <Override PartName="/xl/tables/table510.xml" ContentType="application/vnd.openxmlformats-officedocument.spreadsheetml.table+xml"/>
  <Override PartName="/xl/drawings/drawing13.xml" ContentType="application/vnd.openxmlformats-officedocument.drawing+xml"/>
  <Override PartName="/xl/tables/table411.xml" ContentType="application/vnd.openxmlformats-officedocument.spreadsheetml.table+xml"/>
  <Override PartName="/xl/tables/table312.xml" ContentType="application/vnd.openxmlformats-officedocument.spreadsheetml.table+xml"/>
  <Override PartName="/xl/tables/table213.xml" ContentType="application/vnd.openxmlformats-officedocument.spreadsheetml.table+xml"/>
  <Override PartName="/xl/tables/table714.xml" ContentType="application/vnd.openxmlformats-officedocument.spreadsheetml.table+xml"/>
  <Override PartName="/xl/sharedStrings.xml" ContentType="application/vnd.openxmlformats-officedocument.spreadsheetml.sharedStrings+xml"/>
  <Override PartName="/xl/styles.xml" ContentType="application/vnd.openxmlformats-officedocument.spreadsheetml.styles+xml"/>
  <Override PartName="/customXml/item32.xml" ContentType="application/xml"/>
  <Override PartName="/customXml/itemProps32.xml" ContentType="application/vnd.openxmlformats-officedocument.customXmlProperties+xml"/>
  <Override PartName="/xl/theme/theme11.xml" ContentType="application/vnd.openxmlformats-officedocument.theme+xml"/>
  <Override PartName="/customXml/item23.xml" ContentType="application/xml"/>
  <Override PartName="/customXml/itemProps2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bookViews>
    <workbookView xWindow="-108" yWindow="-108" windowWidth="23256" windowHeight="12720" xr2:uid="{00000000-000D-0000-FFFF-FFFF00000000}"/>
  </bookViews>
  <sheets>
    <sheet name="Expenses" sheetId="1" r:id="rId1"/>
    <sheet name="Income" sheetId="2" r:id="rId2"/>
    <sheet name="Profit &amp; loss summary" sheetId="3" r:id="rId3"/>
  </sheets>
  <definedNames>
    <definedName name="_xlnm.Print_Area" localSheetId="2">'Profit &amp; loss summary'!$A:$H</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D22" i="2"/>
  <c r="F22" i="2"/>
  <c r="C16" i="1"/>
  <c r="D16" i="1"/>
  <c r="B3" i="2"/>
  <c r="B3" i="3"/>
  <c r="G33" i="2"/>
  <c r="G34" i="2"/>
  <c r="G35" i="2"/>
  <c r="G36" i="2"/>
  <c r="F33" i="2"/>
  <c r="F34" i="2"/>
  <c r="F35" i="2"/>
  <c r="F36" i="2"/>
  <c r="G19" i="2"/>
  <c r="G22" i="2" s="1"/>
  <c r="G20" i="2"/>
  <c r="G21" i="2"/>
  <c r="F19" i="2"/>
  <c r="F20" i="2"/>
  <c r="F21" i="2"/>
  <c r="G12" i="2"/>
  <c r="G15" i="2" s="1"/>
  <c r="O18" i="3" s="1"/>
  <c r="P18" i="3" s="1"/>
  <c r="G13" i="2"/>
  <c r="G14" i="2"/>
  <c r="F12" i="2"/>
  <c r="F13" i="2"/>
  <c r="F14" i="2"/>
  <c r="N8" i="3"/>
  <c r="C24" i="1"/>
  <c r="N9" i="3" s="1"/>
  <c r="C31" i="1"/>
  <c r="N10" i="3" s="1"/>
  <c r="G13" i="1"/>
  <c r="N11" i="3" s="1"/>
  <c r="G19" i="1"/>
  <c r="N12" i="3" s="1"/>
  <c r="G24" i="1"/>
  <c r="N13" i="3" s="1"/>
  <c r="G31" i="1"/>
  <c r="N14" i="3" s="1"/>
  <c r="O8" i="3"/>
  <c r="P8" i="3" s="1"/>
  <c r="H31" i="1"/>
  <c r="O14" i="3" s="1"/>
  <c r="P14" i="3" s="1"/>
  <c r="H24" i="1"/>
  <c r="O13" i="3" s="1"/>
  <c r="P13" i="3" s="1"/>
  <c r="H19" i="1"/>
  <c r="O12" i="3" s="1"/>
  <c r="P12" i="3" s="1"/>
  <c r="H13" i="1"/>
  <c r="O11" i="3" s="1"/>
  <c r="P11" i="3" s="1"/>
  <c r="D31" i="1"/>
  <c r="O10" i="3" s="1"/>
  <c r="P10" i="3" s="1"/>
  <c r="D37" i="2"/>
  <c r="C37" i="2"/>
  <c r="D29" i="2"/>
  <c r="C29" i="2"/>
  <c r="D15" i="2"/>
  <c r="C15" i="2"/>
  <c r="D24" i="1"/>
  <c r="F26" i="2"/>
  <c r="F27" i="2"/>
  <c r="F28" i="2"/>
  <c r="G26" i="2"/>
  <c r="G27" i="2"/>
  <c r="G28" i="2"/>
  <c r="F37" i="2" l="1"/>
  <c r="N21" i="3" s="1"/>
  <c r="G37" i="2"/>
  <c r="O21" i="3" s="1"/>
  <c r="P21" i="3" s="1"/>
  <c r="F29" i="2"/>
  <c r="N20" i="3" s="1"/>
  <c r="D8" i="1"/>
  <c r="N19" i="3"/>
  <c r="O19" i="3"/>
  <c r="P19" i="3" s="1"/>
  <c r="G29" i="2"/>
  <c r="O20" i="3" s="1"/>
  <c r="P20" i="3" s="1"/>
  <c r="F15" i="2"/>
  <c r="O9" i="3"/>
  <c r="P9" i="3" s="1"/>
  <c r="L9" i="3" s="1"/>
  <c r="C8" i="1"/>
  <c r="C8" i="2" l="1"/>
  <c r="L19" i="3"/>
  <c r="N18" i="3"/>
  <c r="D8" i="2"/>
  <c r="L11" i="3"/>
  <c r="L12" i="3"/>
  <c r="L14" i="3"/>
  <c r="L21" i="3"/>
  <c r="L20" i="3"/>
  <c r="L10" i="3"/>
  <c r="L13" i="3"/>
  <c r="L8" i="3"/>
  <c r="L18" i="3"/>
  <c r="D20" i="3" l="1"/>
  <c r="D19" i="3"/>
  <c r="C19" i="3"/>
  <c r="B19" i="3"/>
  <c r="D21" i="3"/>
  <c r="B21" i="3"/>
  <c r="D18" i="3"/>
  <c r="C18" i="3"/>
  <c r="C20" i="3"/>
  <c r="C21" i="3"/>
  <c r="B18" i="3"/>
  <c r="D14" i="3"/>
  <c r="D13" i="3"/>
  <c r="D8" i="3"/>
  <c r="B8" i="3"/>
  <c r="D10" i="3"/>
  <c r="D9" i="3"/>
  <c r="C11" i="3"/>
  <c r="C13" i="3"/>
  <c r="C12" i="3"/>
  <c r="B14" i="3"/>
  <c r="B13" i="3"/>
  <c r="C9" i="3"/>
  <c r="C8" i="3"/>
  <c r="B10" i="3"/>
  <c r="B12" i="3"/>
  <c r="B11" i="3"/>
  <c r="C10" i="3"/>
  <c r="C14" i="3"/>
  <c r="D11" i="3"/>
  <c r="B9" i="3"/>
  <c r="D12" i="3"/>
  <c r="D22" i="3" l="1"/>
  <c r="D25" i="3" s="1"/>
  <c r="C22" i="3"/>
  <c r="C25" i="3" s="1"/>
  <c r="C15" i="3"/>
  <c r="C26" i="3" s="1"/>
  <c r="D15" i="3"/>
  <c r="D26" i="3" s="1"/>
  <c r="D27" i="3" l="1"/>
  <c r="C27" i="3"/>
</calcChain>
</file>

<file path=xl/sharedStrings.xml><?xml version="1.0" encoding="utf-8"?>
<sst xmlns="http://schemas.openxmlformats.org/spreadsheetml/2006/main" count="153" uniqueCount="79">
  <si>
    <t>Room and hall fees</t>
  </si>
  <si>
    <t>Site staff</t>
  </si>
  <si>
    <t>Equipment</t>
  </si>
  <si>
    <t>Tables and chairs</t>
  </si>
  <si>
    <t>Estimated</t>
  </si>
  <si>
    <t>Actual</t>
  </si>
  <si>
    <t>Refreshments</t>
  </si>
  <si>
    <t>Food</t>
  </si>
  <si>
    <t>Drinks</t>
  </si>
  <si>
    <t>Linens</t>
  </si>
  <si>
    <t>Staff and gratuities</t>
  </si>
  <si>
    <t>Site</t>
  </si>
  <si>
    <t>Decorations</t>
  </si>
  <si>
    <t>Flowers</t>
  </si>
  <si>
    <t>Candles</t>
  </si>
  <si>
    <t>Lighting</t>
  </si>
  <si>
    <t>Balloons</t>
  </si>
  <si>
    <t>Paper supplies</t>
  </si>
  <si>
    <t>Performers</t>
  </si>
  <si>
    <t>Speakers</t>
  </si>
  <si>
    <t>Travel</t>
  </si>
  <si>
    <t>Hotel</t>
  </si>
  <si>
    <t>Program</t>
  </si>
  <si>
    <t>Publicity</t>
  </si>
  <si>
    <t>Graphics work</t>
  </si>
  <si>
    <t>Postage</t>
  </si>
  <si>
    <t>Prizes</t>
  </si>
  <si>
    <t>Gifts</t>
  </si>
  <si>
    <t>Miscellaneous</t>
  </si>
  <si>
    <t>Telephone</t>
  </si>
  <si>
    <t>Transportation</t>
  </si>
  <si>
    <t>Stationery supplies</t>
  </si>
  <si>
    <t>Fax services</t>
  </si>
  <si>
    <t>Other</t>
  </si>
  <si>
    <t>Total</t>
  </si>
  <si>
    <t>Type</t>
  </si>
  <si>
    <t>Price</t>
  </si>
  <si>
    <t xml:space="preserve"> </t>
  </si>
  <si>
    <t>Ribbons / Trophies</t>
  </si>
  <si>
    <t>Photocopying / Printing</t>
  </si>
  <si>
    <t>Total Expenses</t>
  </si>
  <si>
    <t>Total Income</t>
  </si>
  <si>
    <t>Admissions</t>
  </si>
  <si>
    <t>Ads in Program</t>
  </si>
  <si>
    <t>Exhibitors / Vendors</t>
  </si>
  <si>
    <t>Adults</t>
  </si>
  <si>
    <t>Children</t>
  </si>
  <si>
    <t>Covers</t>
  </si>
  <si>
    <t>Half-pages</t>
  </si>
  <si>
    <t>Quarter-pages</t>
  </si>
  <si>
    <t>Large booths</t>
  </si>
  <si>
    <t>Med. booths</t>
  </si>
  <si>
    <t>Small booths</t>
  </si>
  <si>
    <t>Item 1</t>
  </si>
  <si>
    <t>Item 2</t>
  </si>
  <si>
    <t>Item 3</t>
  </si>
  <si>
    <t>Item 4</t>
  </si>
  <si>
    <t>Sales of Items</t>
  </si>
  <si>
    <t>Ranking</t>
  </si>
  <si>
    <t>Expenses</t>
  </si>
  <si>
    <t>Income</t>
  </si>
  <si>
    <t>Ranking Value</t>
  </si>
  <si>
    <t>Profit or (Loss)</t>
  </si>
  <si>
    <t>Total income</t>
  </si>
  <si>
    <t>Profit &amp; loss summary</t>
  </si>
  <si>
    <t>Expenses summary</t>
  </si>
  <si>
    <t>Actual expenses</t>
  </si>
  <si>
    <t>Income summary</t>
  </si>
  <si>
    <t>Actual income</t>
  </si>
  <si>
    <t>Sales of items</t>
  </si>
  <si>
    <t>Ads in program</t>
  </si>
  <si>
    <t>Estimated income</t>
  </si>
  <si>
    <t>Expenses to profit (loss) ratio</t>
  </si>
  <si>
    <t>Estimated vs actual costs</t>
  </si>
  <si>
    <t>Total expenses</t>
  </si>
  <si>
    <t>Product Launch Party</t>
  </si>
  <si>
    <t>EXPENSES DETAILS</t>
  </si>
  <si>
    <t>INCOME DETAILS</t>
  </si>
  <si>
    <t>PROFIT + LOSS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</si>
</sst>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6" formatCode="&quot;$&quot;#,##0_);[Red]\(&quot;$&quot;#,##0\)"/>
    <numFmt numFmtId="7" formatCode="&quot;$&quot;#,##0.00_);\(&quot;$&quot;#,##0.00\)"/>
    <numFmt numFmtId="8" formatCode="&quot;$&quot;#,##0.00_);[Red]\(&quot;$&quot;#,##0.00\)"/>
    <numFmt numFmtId="164" formatCode="&quot;$&quot;#,##0.00"/>
    <numFmt numFmtId="165" formatCode="#,##0.0000_);[Red]\(#,##0.0000\)"/>
  </numFmts>
  <fonts count="27" x14ac:knownFonts="1">
    <font>
      <sz val="10"/>
      <name val="Arial"/>
    </font>
    <font>
      <sz val="8"/>
      <name val="Arial"/>
      <family val="2"/>
    </font>
    <font>
      <sz val="10"/>
      <name val="Arial"/>
      <family val="2"/>
    </font>
    <font>
      <b/>
      <sz val="22"/>
      <color theme="4"/>
      <name val="Arial Black"/>
      <family val="2"/>
      <scheme val="major"/>
    </font>
    <font>
      <sz val="22"/>
      <color theme="1" tint="0.14999847407452621"/>
      <name val="Arial Black"/>
      <family val="2"/>
      <scheme val="major"/>
    </font>
    <font>
      <sz val="24"/>
      <color theme="1" tint="0.14999847407452621"/>
      <name val="Arial Black"/>
      <family val="2"/>
      <scheme val="major"/>
    </font>
    <font>
      <sz val="24"/>
      <color theme="9"/>
      <name val="Arial Black"/>
      <family val="2"/>
      <scheme val="major"/>
    </font>
    <font>
      <sz val="10"/>
      <color theme="1" tint="0.14999847407452621"/>
      <name val="Courier New"/>
      <family val="3"/>
      <scheme val="minor"/>
    </font>
    <font>
      <sz val="10"/>
      <color theme="0"/>
      <name val="Courier New"/>
      <family val="3"/>
      <scheme val="minor"/>
    </font>
    <font>
      <sz val="10"/>
      <color theme="9"/>
      <name val="Courier New"/>
      <family val="3"/>
      <scheme val="minor"/>
    </font>
    <font>
      <sz val="16"/>
      <color theme="0"/>
      <name val="Courier New"/>
      <family val="3"/>
      <scheme val="minor"/>
    </font>
    <font>
      <sz val="16"/>
      <color theme="1" tint="0.14999847407452621"/>
      <name val="Courier New"/>
      <family val="3"/>
      <scheme val="minor"/>
    </font>
    <font>
      <sz val="22"/>
      <color theme="1" tint="0.14999847407452621"/>
      <name val="Courier New"/>
      <family val="3"/>
      <scheme val="minor"/>
    </font>
    <font>
      <b/>
      <sz val="10"/>
      <color theme="0"/>
      <name val="Courier New"/>
      <family val="3"/>
      <scheme val="minor"/>
    </font>
    <font>
      <b/>
      <sz val="10"/>
      <color theme="1" tint="0.14999847407452621"/>
      <name val="Courier New"/>
      <family val="3"/>
      <scheme val="minor"/>
    </font>
    <font>
      <sz val="36"/>
      <color theme="5"/>
      <name val="Arial Black"/>
      <family val="2"/>
      <scheme val="major"/>
    </font>
    <font>
      <sz val="20"/>
      <color theme="0"/>
      <name val="Courier New"/>
      <family val="3"/>
      <scheme val="minor"/>
    </font>
    <font>
      <sz val="22"/>
      <color theme="0"/>
      <name val="Courier New"/>
      <family val="3"/>
      <scheme val="minor"/>
    </font>
    <font>
      <sz val="12"/>
      <color theme="0"/>
      <name val="Courier New"/>
      <family val="3"/>
      <scheme val="minor"/>
    </font>
    <font>
      <sz val="10"/>
      <color theme="1"/>
      <name val="Courier New"/>
      <family val="3"/>
      <scheme val="minor"/>
    </font>
    <font>
      <sz val="36"/>
      <color theme="7"/>
      <name val="Arial Black"/>
      <family val="2"/>
      <scheme val="major"/>
    </font>
    <font>
      <sz val="22"/>
      <color theme="9"/>
      <name val="Arial Black"/>
      <family val="2"/>
      <scheme val="major"/>
    </font>
    <font>
      <sz val="24"/>
      <color theme="9"/>
      <name val="Courier New"/>
      <family val="3"/>
      <scheme val="minor"/>
    </font>
    <font>
      <sz val="24"/>
      <color theme="0"/>
      <name val="Courier New"/>
      <family val="3"/>
      <scheme val="minor"/>
    </font>
    <font>
      <sz val="10"/>
      <name val="Courier New"/>
      <family val="3"/>
      <scheme val="minor"/>
    </font>
    <font>
      <b/>
      <sz val="10"/>
      <name val="Courier New"/>
      <family val="3"/>
      <scheme val="minor"/>
    </font>
    <font>
      <sz val="36"/>
      <color theme="8" tint="0.39997558519241921"/>
      <name val="Arial Black"/>
      <family val="2"/>
      <scheme val="maj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1"/>
        <bgColor indexed="64"/>
      </patternFill>
    </fill>
    <fill>
      <patternFill patternType="solid">
        <fgColor theme="7"/>
        <bgColor indexed="64"/>
      </patternFill>
    </fill>
    <fill>
      <patternFill patternType="solid">
        <fgColor theme="5"/>
        <bgColor indexed="64"/>
      </patternFill>
    </fill>
    <fill>
      <patternFill patternType="solid">
        <fgColor theme="8" tint="0.59999389629810485"/>
        <bgColor indexed="64"/>
      </patternFill>
    </fill>
  </fills>
  <borders count="8">
    <border>
      <left/>
      <right/>
      <top/>
      <bottom/>
      <diagonal/>
    </border>
    <border>
      <left/>
      <right/>
      <top style="thin">
        <color theme="8"/>
      </top>
      <bottom/>
      <diagonal/>
    </border>
    <border>
      <left style="thin">
        <color theme="8"/>
      </left>
      <right/>
      <top/>
      <bottom/>
      <diagonal/>
    </border>
    <border>
      <left/>
      <right/>
      <top style="thin">
        <color theme="7"/>
      </top>
      <bottom/>
      <diagonal/>
    </border>
    <border>
      <left/>
      <right/>
      <top/>
      <bottom style="thin">
        <color theme="7"/>
      </bottom>
      <diagonal/>
    </border>
    <border>
      <left style="thin">
        <color theme="7"/>
      </left>
      <right/>
      <top/>
      <bottom/>
      <diagonal/>
    </border>
    <border>
      <left style="thin">
        <color theme="8"/>
      </left>
      <right style="thin">
        <color theme="8"/>
      </right>
      <top/>
      <bottom style="thin">
        <color theme="8"/>
      </bottom>
      <diagonal/>
    </border>
    <border>
      <left style="thin">
        <color theme="7"/>
      </left>
      <right style="thin">
        <color theme="7"/>
      </right>
      <top/>
      <bottom style="thin">
        <color theme="7"/>
      </bottom>
      <diagonal/>
    </border>
  </borders>
  <cellStyleXfs count="3">
    <xf numFmtId="0" fontId="0" fillId="0" borderId="0"/>
    <xf numFmtId="0" fontId="3" fillId="2" borderId="0" applyNumberFormat="0" applyBorder="0" applyAlignment="0" applyProtection="0"/>
    <xf numFmtId="0" fontId="2" fillId="0" borderId="0"/>
  </cellStyleXfs>
  <cellXfs count="62">
    <xf numFmtId="0" fontId="0" fillId="0" borderId="0" xfId="0"/>
    <xf numFmtId="0" fontId="6" fillId="4" borderId="0" xfId="0" applyFont="1" applyFill="1" applyAlignment="1">
      <alignment horizontal="left" vertical="top" indent="1"/>
    </xf>
    <xf numFmtId="0" fontId="4" fillId="4" borderId="0" xfId="0" applyFont="1" applyFill="1" applyAlignment="1">
      <alignment horizontal="left" vertical="top" indent="7"/>
    </xf>
    <xf numFmtId="0" fontId="5" fillId="4" borderId="0" xfId="0" applyFont="1" applyFill="1" applyAlignment="1">
      <alignment vertical="top"/>
    </xf>
    <xf numFmtId="0" fontId="7" fillId="0" borderId="0" xfId="0" applyFont="1" applyAlignment="1">
      <alignment horizontal="left" vertical="center" indent="1"/>
    </xf>
    <xf numFmtId="0" fontId="7" fillId="0" borderId="0" xfId="0" applyFont="1" applyAlignment="1">
      <alignment horizontal="center" vertical="center"/>
    </xf>
    <xf numFmtId="0" fontId="8" fillId="0" borderId="0" xfId="0" applyFont="1" applyAlignment="1">
      <alignment horizontal="center" vertical="center"/>
    </xf>
    <xf numFmtId="0" fontId="9" fillId="4" borderId="0" xfId="0" applyFont="1" applyFill="1" applyAlignment="1">
      <alignment horizontal="left" vertical="center" indent="1"/>
    </xf>
    <xf numFmtId="0" fontId="9" fillId="4" borderId="0" xfId="0" applyFont="1" applyFill="1" applyAlignment="1">
      <alignment horizontal="center" vertical="center"/>
    </xf>
    <xf numFmtId="0" fontId="9" fillId="0" borderId="0" xfId="0" applyFont="1" applyAlignment="1">
      <alignment horizontal="center" vertical="center"/>
    </xf>
    <xf numFmtId="0" fontId="10" fillId="4" borderId="0" xfId="0" applyFont="1" applyFill="1" applyAlignment="1">
      <alignment horizontal="left" vertical="center" indent="2"/>
    </xf>
    <xf numFmtId="0" fontId="11" fillId="4" borderId="0" xfId="0" applyFont="1" applyFill="1" applyAlignment="1">
      <alignment vertical="center"/>
    </xf>
    <xf numFmtId="0" fontId="11" fillId="4" borderId="0" xfId="0" applyFont="1" applyFill="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top" indent="7"/>
    </xf>
    <xf numFmtId="0" fontId="8" fillId="6" borderId="0" xfId="0" applyFont="1" applyFill="1" applyAlignment="1">
      <alignment horizontal="center" vertical="center"/>
    </xf>
    <xf numFmtId="0" fontId="8" fillId="0" borderId="0" xfId="0" applyFont="1" applyAlignment="1">
      <alignment vertical="center"/>
    </xf>
    <xf numFmtId="8" fontId="7" fillId="0" borderId="0" xfId="0" applyNumberFormat="1" applyFont="1" applyAlignment="1">
      <alignment horizontal="center" vertical="center"/>
    </xf>
    <xf numFmtId="6" fontId="8" fillId="0" borderId="0" xfId="0" applyNumberFormat="1" applyFont="1" applyAlignment="1">
      <alignment horizontal="center" vertical="center"/>
    </xf>
    <xf numFmtId="165" fontId="8" fillId="0" borderId="0" xfId="0" applyNumberFormat="1" applyFont="1" applyAlignment="1">
      <alignment horizontal="center" vertical="center"/>
    </xf>
    <xf numFmtId="0" fontId="8" fillId="0" borderId="0" xfId="0" applyFont="1" applyAlignment="1">
      <alignment horizontal="left" vertical="center" indent="1"/>
    </xf>
    <xf numFmtId="0" fontId="15" fillId="4" borderId="0" xfId="0" applyFont="1" applyFill="1" applyAlignment="1">
      <alignment horizontal="left" vertical="center" indent="2"/>
    </xf>
    <xf numFmtId="0" fontId="9" fillId="4" borderId="0" xfId="0" applyFont="1" applyFill="1" applyAlignment="1">
      <alignment horizontal="center"/>
    </xf>
    <xf numFmtId="0" fontId="16" fillId="0" borderId="0" xfId="0" applyFont="1" applyAlignment="1">
      <alignment horizontal="left" indent="7"/>
    </xf>
    <xf numFmtId="0" fontId="17" fillId="0" borderId="0" xfId="0" applyFont="1" applyAlignment="1">
      <alignment horizontal="left" vertical="top" indent="7"/>
    </xf>
    <xf numFmtId="0" fontId="9" fillId="0" borderId="0" xfId="0" applyFont="1" applyAlignment="1">
      <alignment horizontal="left" vertical="center" indent="1"/>
    </xf>
    <xf numFmtId="8" fontId="7" fillId="0" borderId="7" xfId="0" applyNumberFormat="1" applyFont="1" applyBorder="1" applyAlignment="1">
      <alignment horizontal="center" vertical="center"/>
    </xf>
    <xf numFmtId="8" fontId="7" fillId="0" borderId="4" xfId="0" applyNumberFormat="1" applyFont="1" applyBorder="1" applyAlignment="1">
      <alignment horizontal="center" vertical="center"/>
    </xf>
    <xf numFmtId="0" fontId="7" fillId="0" borderId="5" xfId="0" applyFont="1" applyBorder="1" applyAlignment="1">
      <alignment horizontal="center" vertical="center"/>
    </xf>
    <xf numFmtId="8" fontId="7" fillId="0" borderId="3" xfId="0" applyNumberFormat="1" applyFont="1" applyBorder="1" applyAlignment="1">
      <alignment horizontal="center" vertical="center"/>
    </xf>
    <xf numFmtId="0" fontId="14" fillId="0" borderId="0" xfId="0" applyFont="1" applyAlignment="1">
      <alignment horizontal="center" vertical="center"/>
    </xf>
    <xf numFmtId="0" fontId="19" fillId="3" borderId="0" xfId="0" applyFont="1" applyFill="1" applyAlignment="1">
      <alignment horizontal="left" vertical="center" indent="1"/>
    </xf>
    <xf numFmtId="0" fontId="19" fillId="0" borderId="0" xfId="0" applyFont="1" applyAlignment="1">
      <alignment horizontal="center" vertical="center"/>
    </xf>
    <xf numFmtId="0" fontId="20" fillId="4" borderId="0" xfId="0" applyFont="1" applyFill="1" applyAlignment="1">
      <alignment horizontal="left" vertical="center" indent="2"/>
    </xf>
    <xf numFmtId="0" fontId="21" fillId="4" borderId="0" xfId="0" applyFont="1" applyFill="1" applyAlignment="1">
      <alignment horizontal="left" indent="1"/>
    </xf>
    <xf numFmtId="0" fontId="19" fillId="0" borderId="0" xfId="0" applyFont="1" applyAlignment="1">
      <alignment horizontal="left" vertical="center" indent="1"/>
    </xf>
    <xf numFmtId="0" fontId="22" fillId="4" borderId="0" xfId="0" applyFont="1" applyFill="1" applyAlignment="1">
      <alignment horizontal="left" indent="1"/>
    </xf>
    <xf numFmtId="0" fontId="23" fillId="0" borderId="0" xfId="0" applyFont="1" applyAlignment="1">
      <alignment horizontal="left" indent="1"/>
    </xf>
    <xf numFmtId="0" fontId="23" fillId="0" borderId="0" xfId="0" applyFont="1" applyAlignment="1">
      <alignment horizontal="left" vertical="top" indent="1"/>
    </xf>
    <xf numFmtId="8" fontId="7" fillId="0" borderId="6" xfId="0" applyNumberFormat="1" applyFont="1" applyBorder="1" applyAlignment="1">
      <alignment horizontal="center" vertical="center"/>
    </xf>
    <xf numFmtId="0" fontId="7" fillId="0" borderId="2" xfId="0" applyFont="1" applyBorder="1" applyAlignment="1">
      <alignment horizontal="center" vertical="center"/>
    </xf>
    <xf numFmtId="164" fontId="7" fillId="0" borderId="0" xfId="0" applyNumberFormat="1" applyFont="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left" vertical="center" wrapText="1" indent="1"/>
    </xf>
    <xf numFmtId="7" fontId="7" fillId="0" borderId="0" xfId="0" applyNumberFormat="1" applyFont="1" applyAlignment="1">
      <alignment horizontal="center" vertical="center"/>
    </xf>
    <xf numFmtId="8" fontId="19" fillId="3" borderId="0" xfId="0" applyNumberFormat="1" applyFont="1" applyFill="1" applyAlignment="1">
      <alignment horizontal="center" vertical="center"/>
    </xf>
    <xf numFmtId="164" fontId="19" fillId="3" borderId="0" xfId="0" applyNumberFormat="1" applyFont="1" applyFill="1" applyAlignment="1">
      <alignment horizontal="center" vertical="center"/>
    </xf>
    <xf numFmtId="0" fontId="18" fillId="4" borderId="0" xfId="0" applyFont="1" applyFill="1" applyAlignment="1">
      <alignment horizontal="center" vertical="center" wrapText="1"/>
    </xf>
    <xf numFmtId="0" fontId="13" fillId="5" borderId="0" xfId="0" applyFont="1" applyFill="1" applyAlignment="1">
      <alignment horizontal="center" vertical="center"/>
    </xf>
    <xf numFmtId="0" fontId="24" fillId="0" borderId="0" xfId="0" applyFont="1" applyAlignment="1">
      <alignment horizontal="left" vertical="center" wrapText="1" indent="1"/>
    </xf>
    <xf numFmtId="0" fontId="24" fillId="6" borderId="0" xfId="0" applyFont="1" applyFill="1" applyAlignment="1">
      <alignment horizontal="center" vertical="center"/>
    </xf>
    <xf numFmtId="0" fontId="25" fillId="6" borderId="0" xfId="0" applyFont="1" applyFill="1" applyAlignment="1">
      <alignment horizontal="center" vertical="center"/>
    </xf>
    <xf numFmtId="0" fontId="24" fillId="6" borderId="0" xfId="0" applyFont="1" applyFill="1" applyAlignment="1">
      <alignment horizontal="left" vertical="center" wrapText="1" indent="1"/>
    </xf>
    <xf numFmtId="0" fontId="25" fillId="6" borderId="0" xfId="0" applyFont="1" applyFill="1" applyAlignment="1">
      <alignment horizontal="center" vertical="center"/>
    </xf>
    <xf numFmtId="0" fontId="24" fillId="6" borderId="0" xfId="0" applyFont="1" applyFill="1" applyAlignment="1">
      <alignment horizontal="left" vertical="center" indent="1"/>
    </xf>
    <xf numFmtId="0" fontId="24" fillId="5" borderId="5" xfId="0" applyFont="1" applyFill="1" applyBorder="1" applyAlignment="1">
      <alignment horizontal="center" vertical="center"/>
    </xf>
    <xf numFmtId="0" fontId="24" fillId="5" borderId="0" xfId="0" applyFont="1" applyFill="1" applyAlignment="1">
      <alignment horizontal="center" vertical="center"/>
    </xf>
    <xf numFmtId="0" fontId="25" fillId="5" borderId="0" xfId="0" applyFont="1" applyFill="1" applyAlignment="1">
      <alignment horizontal="center" vertical="center"/>
    </xf>
    <xf numFmtId="0" fontId="24" fillId="7" borderId="0" xfId="0" applyFont="1" applyFill="1" applyAlignment="1">
      <alignment horizontal="left" vertical="center" indent="1"/>
    </xf>
    <xf numFmtId="0" fontId="25" fillId="7" borderId="2" xfId="0" applyFont="1" applyFill="1" applyBorder="1" applyAlignment="1">
      <alignment horizontal="center" vertical="center"/>
    </xf>
    <xf numFmtId="0" fontId="25" fillId="7" borderId="0" xfId="0" applyFont="1" applyFill="1" applyAlignment="1">
      <alignment horizontal="center" vertical="center"/>
    </xf>
    <xf numFmtId="0" fontId="26" fillId="4" borderId="0" xfId="0" applyFont="1" applyFill="1" applyAlignment="1">
      <alignment horizontal="left" vertical="center" indent="2"/>
    </xf>
  </cellXfs>
  <cellStyles count="3">
    <cellStyle name="Normal" xfId="0" builtinId="0" customBuiltin="1"/>
    <cellStyle name="Normal 2" xfId="2" xr:uid="{00000000-0005-0000-0000-000001000000}"/>
    <cellStyle name="Title" xfId="1" builtinId="15" customBuiltin="1"/>
  </cellStyles>
  <dxfs count="173">
    <dxf>
      <font>
        <b/>
        <i val="0"/>
        <color theme="1"/>
      </font>
    </dxf>
    <dxf>
      <font>
        <color theme="0"/>
      </font>
      <fill>
        <patternFill patternType="solid">
          <bgColor theme="8"/>
        </patternFill>
      </fill>
    </dxf>
    <dxf>
      <font>
        <b/>
        <i val="0"/>
        <color theme="8"/>
      </font>
    </dxf>
    <dxf>
      <font>
        <b/>
        <i val="0"/>
        <color theme="1"/>
      </font>
      <fill>
        <patternFill patternType="none">
          <bgColor auto="1"/>
        </patternFill>
      </fill>
    </dxf>
    <dxf>
      <font>
        <color theme="1"/>
      </font>
      <border>
        <left style="thin">
          <color theme="8" tint="0.39994506668294322"/>
        </left>
        <right style="thin">
          <color theme="8" tint="0.39994506668294322"/>
        </right>
        <top style="thin">
          <color theme="8" tint="0.39994506668294322"/>
        </top>
        <bottom style="thin">
          <color theme="8" tint="0.39994506668294322"/>
        </bottom>
        <vertical style="thin">
          <color theme="8" tint="0.39994506668294322"/>
        </vertical>
        <horizontal style="thin">
          <color theme="8" tint="0.39994506668294322"/>
        </horizontal>
      </border>
    </dxf>
    <dxf>
      <font>
        <strike val="0"/>
        <outline val="0"/>
        <shadow val="0"/>
        <u val="none"/>
        <vertAlign val="baseline"/>
        <sz val="10"/>
        <color auto="1"/>
        <name val="Courier New"/>
        <family val="3"/>
        <scheme val="minor"/>
      </font>
    </dxf>
    <dxf>
      <font>
        <strike val="0"/>
        <outline val="0"/>
        <shadow val="0"/>
        <u val="none"/>
        <vertAlign val="baseline"/>
        <sz val="10"/>
        <color auto="1"/>
        <name val="Courier New"/>
        <family val="3"/>
        <scheme val="minor"/>
      </font>
    </dxf>
    <dxf>
      <font>
        <strike val="0"/>
        <outline val="0"/>
        <shadow val="0"/>
        <u val="none"/>
        <vertAlign val="baseline"/>
        <sz val="10"/>
        <color auto="1"/>
        <name val="Courier New"/>
        <family val="3"/>
        <scheme val="minor"/>
      </font>
    </dxf>
    <dxf>
      <font>
        <color theme="1"/>
      </font>
      <fill>
        <patternFill patternType="solid">
          <bgColor theme="0"/>
        </patternFill>
      </fill>
    </dxf>
    <dxf>
      <font>
        <b/>
        <i val="0"/>
        <color auto="1"/>
      </font>
    </dxf>
    <dxf>
      <font>
        <b/>
        <i val="0"/>
        <color auto="1"/>
      </font>
      <fill>
        <patternFill>
          <bgColor theme="5"/>
        </patternFill>
      </fill>
    </dxf>
    <dxf>
      <border>
        <left style="thin">
          <color theme="5"/>
        </left>
        <right style="thin">
          <color theme="5"/>
        </right>
        <top style="thin">
          <color theme="5"/>
        </top>
        <bottom style="thin">
          <color theme="5"/>
        </bottom>
        <vertical style="thin">
          <color theme="5"/>
        </vertical>
        <horizontal style="thin">
          <color theme="5"/>
        </horizontal>
      </border>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ourier New"/>
        <family val="3"/>
        <scheme val="minor"/>
      </font>
      <alignment horizontal="left" vertical="center" textRotation="0" wrapText="0" indent="1" justifyLastLine="0" shrinkToFit="0" readingOrder="0"/>
    </dxf>
    <dxf>
      <font>
        <strike val="0"/>
        <outline val="0"/>
        <shadow val="0"/>
        <u val="none"/>
        <vertAlign val="baseline"/>
        <sz val="10"/>
        <name val="Courier New"/>
        <family val="3"/>
        <scheme val="minor"/>
      </font>
    </dxf>
    <dxf>
      <font>
        <strike val="0"/>
        <outline val="0"/>
        <shadow val="0"/>
        <u val="none"/>
        <vertAlign val="baseline"/>
        <sz val="10"/>
        <name val="Courier New"/>
        <family val="3"/>
        <scheme val="minor"/>
      </font>
    </dxf>
    <dxf>
      <border outline="0">
        <bottom style="thin">
          <color theme="1" tint="0.34998626667073579"/>
        </bottom>
      </border>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name val="Courier New"/>
        <family val="3"/>
        <scheme val="minor"/>
      </font>
    </dxf>
    <dxf>
      <font>
        <strike val="0"/>
        <outline val="0"/>
        <shadow val="0"/>
        <u val="none"/>
        <vertAlign val="baseline"/>
        <sz val="10"/>
        <name val="Courier New"/>
        <family val="3"/>
        <scheme val="minor"/>
      </font>
      <fill>
        <patternFill patternType="none">
          <fgColor indexed="64"/>
          <bgColor auto="1"/>
        </patternFill>
      </fill>
    </dxf>
    <dxf>
      <border>
        <bottom style="thin">
          <color theme="1" tint="0.34998626667073579"/>
        </bottom>
      </border>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name val="Courier New"/>
        <family val="3"/>
        <scheme val="minor"/>
      </font>
    </dxf>
    <dxf>
      <font>
        <strike val="0"/>
        <outline val="0"/>
        <shadow val="0"/>
        <u val="none"/>
        <vertAlign val="baseline"/>
        <sz val="10"/>
        <name val="Courier New"/>
        <family val="3"/>
        <scheme val="minor"/>
      </font>
    </dxf>
    <dxf>
      <border>
        <bottom style="thin">
          <color theme="1" tint="0.34998626667073579"/>
        </bottom>
      </border>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left" vertical="center" textRotation="0" wrapText="0" indent="1"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left" vertical="center" textRotation="0" wrapText="0" indent="1" justifyLastLine="0" shrinkToFit="0" readingOrder="0"/>
      <protection locked="1" hidden="0"/>
    </dxf>
    <dxf>
      <font>
        <strike val="0"/>
        <outline val="0"/>
        <shadow val="0"/>
        <u val="none"/>
        <vertAlign val="baseline"/>
        <sz val="10"/>
        <color theme="1" tint="0.14999847407452621"/>
        <name val="Courier New"/>
        <family val="3"/>
        <scheme val="minor"/>
      </font>
      <numFmt numFmtId="0" formatCode="Genera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0"/>
        <name val="Courier New"/>
        <family val="3"/>
        <scheme val="minor"/>
      </font>
      <fill>
        <patternFill patternType="solid">
          <fgColor indexed="64"/>
          <bgColor theme="7"/>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left" vertical="center" textRotation="0" wrapText="0" indent="1"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left" vertical="center" textRotation="0" wrapText="0" indent="1" justifyLastLine="0" shrinkToFit="0" readingOrder="0"/>
      <protection locked="1" hidden="0"/>
    </dxf>
    <dxf>
      <font>
        <strike val="0"/>
        <outline val="0"/>
        <shadow val="0"/>
        <u val="none"/>
        <vertAlign val="baseline"/>
        <sz val="10"/>
        <color theme="1" tint="0.14999847407452621"/>
        <name val="Courier New"/>
        <family val="3"/>
        <scheme val="minor"/>
      </font>
      <numFmt numFmtId="0" formatCode="Genera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0"/>
        <name val="Courier New"/>
        <family val="3"/>
        <scheme val="minor"/>
      </font>
      <fill>
        <patternFill patternType="solid">
          <fgColor indexed="64"/>
          <bgColor theme="7"/>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alignment horizontal="left" vertical="center" textRotation="0" wrapText="0" indent="1"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indexed="65"/>
        </patternFill>
      </fill>
      <alignment horizontal="left" vertical="center" textRotation="0" wrapText="0" indent="1" justifyLastLine="0" shrinkToFit="0" readingOrder="0"/>
      <protection locked="1" hidden="0"/>
    </dxf>
    <dxf>
      <font>
        <strike val="0"/>
        <outline val="0"/>
        <shadow val="0"/>
        <u val="none"/>
        <vertAlign val="baseline"/>
        <sz val="10"/>
        <color theme="1" tint="0.14999847407452621"/>
        <name val="Courier New"/>
        <family val="3"/>
        <scheme val="minor"/>
      </font>
      <numFmt numFmtId="0" formatCode="Genera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0"/>
        <name val="Courier New"/>
        <family val="3"/>
        <scheme val="minor"/>
      </font>
      <fill>
        <patternFill patternType="solid">
          <fgColor indexed="64"/>
          <bgColor theme="7"/>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12" formatCode="&quot;$&quot;#,##0.00_);[Red]\(&quot;$&quot;#,##0.00\)"/>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12" formatCode="&quot;$&quot;#,##0.00_);[Red]\(&quot;$&quot;#,##0.00\)"/>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auto="1"/>
        </patternFill>
      </fill>
      <alignment horizontal="left" vertical="center" textRotation="0" wrapText="0" indent="1" justifyLastLine="0" shrinkToFit="0" readingOrder="0"/>
    </dxf>
    <dxf>
      <font>
        <strike val="0"/>
        <outline val="0"/>
        <shadow val="0"/>
        <u val="none"/>
        <vertAlign val="baseline"/>
        <sz val="10"/>
        <color theme="1" tint="0.14999847407452621"/>
        <name val="Courier New"/>
        <family val="3"/>
        <scheme val="minor"/>
      </font>
      <numFmt numFmtId="0" formatCode="General"/>
      <fill>
        <patternFill patternType="none">
          <fgColor indexed="64"/>
          <bgColor auto="1"/>
        </patternFill>
      </fill>
      <alignment horizontal="left" vertical="center" textRotation="0" wrapText="0" indent="1" justifyLastLine="0" shrinkToFit="0" readingOrder="0"/>
      <protection locked="1" hidden="0"/>
    </dxf>
    <dxf>
      <font>
        <strike val="0"/>
        <outline val="0"/>
        <shadow val="0"/>
        <u val="none"/>
        <vertAlign val="baseline"/>
        <sz val="10"/>
        <color theme="1" tint="0.14999847407452621"/>
        <name val="Courier New"/>
        <family val="3"/>
        <scheme val="minor"/>
      </font>
      <numFmt numFmtId="0" formatCode="Genera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0"/>
        <name val="Courier New"/>
        <family val="3"/>
        <scheme val="minor"/>
      </font>
      <numFmt numFmtId="0" formatCode="General"/>
      <fill>
        <patternFill patternType="solid">
          <fgColor indexed="64"/>
          <bgColor theme="7"/>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name val="Courier New"/>
        <family val="3"/>
        <scheme val="minor"/>
      </font>
      <numFmt numFmtId="164" formatCode="&quot;$&quot;#,##0.00"/>
      <fill>
        <patternFill patternType="none">
          <fgColor indexed="64"/>
          <bgColor theme="0"/>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name val="Courier New"/>
        <family val="3"/>
        <scheme val="minor"/>
      </font>
      <numFmt numFmtId="164" formatCode="&quot;$&quot;#,##0.00"/>
      <fill>
        <patternFill patternType="none">
          <fgColor indexed="64"/>
          <bgColor theme="0"/>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name val="Courier New"/>
        <family val="3"/>
        <scheme val="minor"/>
      </font>
      <numFmt numFmtId="12" formatCode="&quot;$&quot;#,##0.00_);[Red]\(&quot;$&quot;#,##0.00\)"/>
      <fill>
        <patternFill patternType="none">
          <fgColor indexed="64"/>
          <bgColor theme="0"/>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name val="Courier New"/>
        <family val="3"/>
        <scheme val="minor"/>
      </font>
      <numFmt numFmtId="12" formatCode="&quot;$&quot;#,##0.00_);[Red]\(&quot;$&quot;#,##0.00\)"/>
      <fill>
        <patternFill patternType="none">
          <fgColor indexed="64"/>
          <bgColor theme="0"/>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name val="Courier New"/>
        <family val="3"/>
        <scheme val="minor"/>
      </font>
      <fill>
        <patternFill patternType="none">
          <fgColor indexed="64"/>
          <bgColor theme="0"/>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name val="Courier New"/>
        <family val="3"/>
        <scheme val="minor"/>
      </font>
      <numFmt numFmtId="0" formatCode="General"/>
      <fill>
        <patternFill patternType="none">
          <fgColor indexed="64"/>
          <bgColor theme="0"/>
        </patternFill>
      </fill>
      <alignment horizontal="left" vertical="center" textRotation="0" wrapText="0" indent="1" justifyLastLine="0" shrinkToFit="0" readingOrder="0"/>
      <protection locked="1" hidden="0"/>
    </dxf>
    <dxf>
      <font>
        <b val="0"/>
        <strike val="0"/>
        <outline val="0"/>
        <shadow val="0"/>
        <u val="none"/>
        <vertAlign val="baseline"/>
        <sz val="10"/>
        <color theme="1"/>
        <name val="Courier New"/>
        <family val="3"/>
        <scheme val="minor"/>
      </font>
      <fill>
        <patternFill patternType="none">
          <fgColor indexed="64"/>
          <bgColor theme="0"/>
        </patternFill>
      </fill>
      <alignment horizontal="center" vertical="center" textRotation="0" wrapText="0" indent="0" justifyLastLine="0" shrinkToFit="0" readingOrder="0"/>
    </dxf>
    <dxf>
      <font>
        <b val="0"/>
        <strike val="0"/>
        <outline val="0"/>
        <shadow val="0"/>
        <u val="none"/>
        <vertAlign val="baseline"/>
        <sz val="10"/>
        <color theme="1"/>
        <name val="Courier New"/>
        <family val="3"/>
        <scheme val="minor"/>
      </font>
      <fill>
        <patternFill patternType="none">
          <fgColor indexed="64"/>
          <bgColor theme="0"/>
        </patternFill>
      </fill>
      <alignment horizontal="center" vertical="center" textRotation="0" wrapText="0" indent="0" justifyLastLine="0" shrinkToFit="0" readingOrder="0"/>
    </dxf>
    <dxf>
      <font>
        <strike val="0"/>
        <outline val="0"/>
        <shadow val="0"/>
        <u val="none"/>
        <vertAlign val="baseline"/>
        <sz val="10"/>
        <color theme="1"/>
        <name val="Courier New"/>
        <family val="3"/>
        <scheme val="minor"/>
      </font>
      <fill>
        <patternFill>
          <fgColor indexed="64"/>
          <bgColor theme="0"/>
        </patternFill>
      </fill>
    </dxf>
    <dxf>
      <font>
        <strike val="0"/>
        <outline val="0"/>
        <shadow val="0"/>
        <u val="none"/>
        <vertAlign val="baseline"/>
        <sz val="10"/>
        <color theme="1" tint="0.14999847407452621"/>
        <name val="Courier New"/>
        <family val="3"/>
        <scheme val="minor"/>
      </font>
      <fill>
        <patternFill patternType="none">
          <fgColor indexed="64"/>
          <bgColor auto="1"/>
        </patternFill>
      </fill>
    </dxf>
    <dxf>
      <font>
        <b val="0"/>
        <strike val="0"/>
        <outline val="0"/>
        <shadow val="0"/>
        <u val="none"/>
        <vertAlign val="baseline"/>
        <sz val="10"/>
        <color theme="1" tint="0.14999847407452621"/>
        <name val="Courier New"/>
        <family val="3"/>
        <scheme val="minor"/>
      </font>
      <numFmt numFmtId="164" formatCode="&quot;$&quot;#,##0.00"/>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fill>
        <patternFill patternType="none">
          <fgColor indexed="64"/>
          <bgColor auto="1"/>
        </patternFill>
      </fill>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tint="0.14999847407452621"/>
        <name val="Courier New"/>
        <family val="3"/>
        <scheme val="minor"/>
      </font>
      <fill>
        <patternFill patternType="none">
          <fgColor indexed="64"/>
          <bgColor auto="1"/>
        </patternFill>
      </fill>
    </dxf>
    <dxf>
      <font>
        <b val="0"/>
        <i val="0"/>
        <strike val="0"/>
        <condense val="0"/>
        <extend val="0"/>
        <outline val="0"/>
        <shadow val="0"/>
        <u val="none"/>
        <vertAlign val="baseline"/>
        <sz val="10"/>
        <color theme="1" tint="0.14999847407452621"/>
        <name val="Courier New"/>
        <family val="3"/>
        <scheme val="minor"/>
      </font>
      <numFmt numFmtId="0" formatCode="General"/>
      <fill>
        <patternFill patternType="none">
          <fgColor indexed="64"/>
          <bgColor auto="1"/>
        </patternFill>
      </fill>
      <alignment horizontal="left" vertical="center" textRotation="0" wrapText="0" indent="1" justifyLastLine="0" shrinkToFit="0" readingOrder="0"/>
      <protection locked="1" hidden="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ourier New"/>
        <family val="3"/>
        <scheme val="minor"/>
      </font>
      <fill>
        <patternFill>
          <fgColor indexed="64"/>
          <bgColor theme="0"/>
        </patternFill>
      </fill>
    </dxf>
    <dxf>
      <font>
        <b val="0"/>
        <i val="0"/>
        <strike val="0"/>
        <condense val="0"/>
        <extend val="0"/>
        <outline val="0"/>
        <shadow val="0"/>
        <u val="none"/>
        <vertAlign val="baseline"/>
        <sz val="10"/>
        <color theme="1" tint="0.14999847407452621"/>
        <name val="Courier New"/>
        <family val="3"/>
        <scheme val="minor"/>
      </font>
      <numFmt numFmtId="164" formatCode="&quot;$&quot;#,##0.00"/>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164" formatCode="&quot;$&quot;#,##0.00"/>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12" formatCode="&quot;$&quot;#,##0.00_);[Red]\(&quot;$&quot;#,##0.00\)"/>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12" formatCode="&quot;$&quot;#,##0.00_);[Red]\(&quot;$&quot;#,##0.00\)"/>
      <fill>
        <patternFill patternType="none">
          <fgColor indexed="64"/>
          <bgColor auto="1"/>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auto="1"/>
        </patternFill>
      </fill>
      <alignment horizontal="left" vertical="center" textRotation="0" wrapText="0" indent="1" justifyLastLine="0" shrinkToFit="0" readingOrder="0"/>
      <protection locked="1" hidden="0"/>
    </dxf>
    <dxf>
      <font>
        <b val="0"/>
        <i val="0"/>
        <strike val="0"/>
        <condense val="0"/>
        <extend val="0"/>
        <outline val="0"/>
        <shadow val="0"/>
        <u val="none"/>
        <vertAlign val="baseline"/>
        <sz val="10"/>
        <color theme="1" tint="0.14999847407452621"/>
        <name val="Courier New"/>
        <family val="3"/>
        <scheme val="minor"/>
      </font>
      <numFmt numFmtId="0" formatCode="General"/>
      <fill>
        <patternFill patternType="none">
          <fgColor indexed="64"/>
          <bgColor auto="1"/>
        </patternFill>
      </fill>
      <alignment horizontal="left" vertical="center" textRotation="0" wrapText="0" indent="1" justifyLastLine="0" shrinkToFit="0" readingOrder="0"/>
      <protection locked="1" hidden="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ourier New"/>
        <family val="3"/>
        <scheme val="minor"/>
      </font>
      <fill>
        <patternFill>
          <fgColor indexed="64"/>
          <bgColor theme="0"/>
        </patternFill>
      </fill>
    </dxf>
    <dxf>
      <font>
        <strike val="0"/>
        <outline val="0"/>
        <shadow val="0"/>
        <u val="none"/>
        <vertAlign val="baseline"/>
        <name val="Courier New"/>
        <family val="3"/>
        <scheme val="minor"/>
      </font>
      <fill>
        <patternFill patternType="none">
          <fgColor indexed="64"/>
          <bgColor auto="1"/>
        </patternFill>
      </fill>
    </dxf>
    <dxf>
      <font>
        <strike val="0"/>
        <outline val="0"/>
        <shadow val="0"/>
        <u val="none"/>
        <vertAlign val="baseline"/>
        <sz val="10"/>
        <color theme="1" tint="0.14999847407452621"/>
        <name val="Courier New"/>
        <family val="3"/>
        <scheme val="minor"/>
      </font>
      <fill>
        <patternFill patternType="none">
          <fgColor indexed="64"/>
          <bgColor auto="1"/>
        </patternFill>
      </fill>
    </dxf>
    <dxf>
      <font>
        <strike val="0"/>
        <outline val="0"/>
        <shadow val="0"/>
        <u val="none"/>
        <vertAlign val="baseline"/>
        <name val="Courier New"/>
        <family val="3"/>
        <scheme val="minor"/>
      </font>
      <fill>
        <patternFill patternType="none">
          <fgColor indexed="64"/>
          <bgColor auto="1"/>
        </patternFill>
      </fill>
    </dxf>
    <dxf>
      <font>
        <strike val="0"/>
        <outline val="0"/>
        <shadow val="0"/>
        <u val="none"/>
        <vertAlign val="baseline"/>
        <sz val="10"/>
        <color theme="1" tint="0.14999847407452621"/>
        <name val="Courier New"/>
        <family val="3"/>
        <scheme val="minor"/>
      </font>
      <fill>
        <patternFill patternType="none">
          <fgColor indexed="64"/>
          <bgColor auto="1"/>
        </patternFill>
      </fill>
    </dxf>
    <dxf>
      <font>
        <strike val="0"/>
        <outline val="0"/>
        <shadow val="0"/>
        <u val="none"/>
        <vertAlign val="baseline"/>
        <name val="Courier New"/>
        <family val="3"/>
        <scheme val="minor"/>
      </font>
    </dxf>
    <dxf>
      <font>
        <strike val="0"/>
        <outline val="0"/>
        <shadow val="0"/>
        <u val="none"/>
        <vertAlign val="baseline"/>
        <sz val="10"/>
        <color theme="1" tint="0.14999847407452621"/>
        <name val="Courier New"/>
        <family val="3"/>
        <scheme val="minor"/>
      </font>
      <fill>
        <patternFill patternType="none">
          <fgColor indexed="64"/>
          <bgColor auto="1"/>
        </patternFill>
      </fill>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0"/>
        <color theme="1"/>
        <name val="Courier New"/>
        <family val="3"/>
        <scheme val="minor"/>
      </font>
      <fill>
        <patternFill>
          <fgColor indexed="64"/>
          <bgColor theme="0"/>
        </patternFill>
      </fill>
    </dxf>
    <dxf>
      <font>
        <b val="0"/>
        <i val="0"/>
        <strike val="0"/>
        <condense val="0"/>
        <extend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color theme="1" tint="0.14999847407452621"/>
        <name val="Courier New"/>
        <family val="3"/>
        <scheme val="minor"/>
      </font>
      <fill>
        <patternFill patternType="none">
          <fgColor indexed="64"/>
          <bgColor auto="1"/>
        </patternFill>
      </fill>
    </dxf>
    <dxf>
      <font>
        <b val="0"/>
        <i val="0"/>
        <strike val="0"/>
        <condense val="0"/>
        <extend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strike val="0"/>
        <outline val="0"/>
        <shadow val="0"/>
        <u val="none"/>
        <vertAlign val="baseline"/>
        <color theme="1" tint="0.14999847407452621"/>
        <name val="Courier New"/>
        <family val="3"/>
        <scheme val="minor"/>
      </font>
      <fill>
        <patternFill patternType="none">
          <fgColor indexed="64"/>
          <bgColor auto="1"/>
        </patternFill>
      </fill>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indexed="65"/>
        </patternFill>
      </fill>
      <alignment horizontal="left" vertical="center" textRotation="0" wrapText="0" indent="1" justifyLastLine="0" shrinkToFit="0" readingOrder="0"/>
      <protection locked="1" hidden="0"/>
    </dxf>
    <dxf>
      <font>
        <strike val="0"/>
        <outline val="0"/>
        <shadow val="0"/>
        <u val="none"/>
        <vertAlign val="baseline"/>
        <color theme="1" tint="0.14999847407452621"/>
        <name val="Courier New"/>
        <family val="3"/>
        <scheme val="minor"/>
      </font>
      <fill>
        <patternFill patternType="none">
          <fgColor indexed="64"/>
          <bgColor auto="1"/>
        </patternFill>
      </fill>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name val="Courier New"/>
        <family val="3"/>
        <scheme val="minor"/>
      </font>
    </dxf>
    <dxf>
      <font>
        <b val="0"/>
        <i val="0"/>
        <strike val="0"/>
        <condense val="0"/>
        <extend val="0"/>
        <outline val="0"/>
        <shadow val="0"/>
        <u val="none"/>
        <vertAlign val="baseline"/>
        <sz val="10"/>
        <color theme="1" tint="0.14999847407452621"/>
        <name val="Courier New"/>
        <family val="3"/>
        <scheme val="minor"/>
      </font>
      <numFmt numFmtId="164" formatCode="&quot;$&quot;#,##0.00"/>
      <fill>
        <patternFill patternType="none">
          <fgColor indexed="64"/>
          <bgColor indexed="65"/>
        </patternFill>
      </fill>
      <alignment horizontal="center" vertical="center" textRotation="0" wrapText="0" indent="0" justifyLastLine="0" shrinkToFit="0" readingOrder="0"/>
      <protection locked="1" hidden="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numFmt numFmtId="12" formatCode="&quot;$&quot;#,##0.00_);[Red]\(&quot;$&quot;#,##0.00\)"/>
      <fill>
        <patternFill patternType="none">
          <fgColor indexed="64"/>
          <bgColor indexed="65"/>
        </patternFill>
      </fill>
      <alignment horizontal="center" vertical="center" textRotation="0" wrapText="0" indent="0" justifyLastLine="0" shrinkToFit="0" readingOrder="0"/>
      <protection locked="1" hidden="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tint="0.14999847407452621"/>
        <name val="Courier New"/>
        <family val="3"/>
        <scheme val="minor"/>
      </font>
      <fill>
        <patternFill patternType="none">
          <fgColor indexed="64"/>
          <bgColor indexed="65"/>
        </patternFill>
      </fill>
      <alignment horizontal="left" vertical="center" textRotation="0" wrapText="0" indent="1" justifyLastLine="0" shrinkToFit="0" readingOrder="0"/>
      <protection locked="1" hidden="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left" vertical="center" textRotation="0" wrapText="0" indent="1" justifyLastLine="0" shrinkToFit="0" readingOrder="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name val="Courier New"/>
        <family val="3"/>
        <scheme val="minor"/>
      </font>
    </dxf>
    <dxf>
      <font>
        <b val="0"/>
        <i val="0"/>
        <strike val="0"/>
        <condense val="0"/>
        <extend val="0"/>
        <outline val="0"/>
        <shadow val="0"/>
        <u val="none"/>
        <vertAlign val="baseline"/>
        <sz val="10"/>
        <color theme="1" tint="0.14999847407452621"/>
        <name val="Courier New"/>
        <family val="3"/>
        <scheme val="minor"/>
      </font>
      <numFmt numFmtId="164" formatCode="&quot;$&quot;#,##0.00"/>
      <alignment horizontal="center" vertical="center" textRotation="0" wrapText="0" indent="0" justifyLastLine="0" shrinkToFit="0" readingOrder="0"/>
    </dxf>
    <dxf>
      <font>
        <strike val="0"/>
        <outline val="0"/>
        <shadow val="0"/>
        <u val="none"/>
        <vertAlign val="baseline"/>
        <name val="Courier New"/>
        <family val="3"/>
        <scheme val="minor"/>
      </font>
    </dxf>
    <dxf>
      <font>
        <b val="0"/>
        <i val="0"/>
        <strike val="0"/>
        <condense val="0"/>
        <extend val="0"/>
        <outline val="0"/>
        <shadow val="0"/>
        <u val="none"/>
        <vertAlign val="baseline"/>
        <sz val="10"/>
        <color theme="1" tint="0.14999847407452621"/>
        <name val="Courier New"/>
        <family val="3"/>
        <scheme val="minor"/>
      </font>
      <numFmt numFmtId="12" formatCode="&quot;$&quot;#,##0.00_);[Red]\(&quot;$&quot;#,##0.00\)"/>
      <alignment horizontal="center" vertical="center" textRotation="0" wrapText="0" indent="0" justifyLastLine="0" shrinkToFit="0" readingOrder="0"/>
    </dxf>
    <dxf>
      <font>
        <strike val="0"/>
        <outline val="0"/>
        <shadow val="0"/>
        <u val="none"/>
        <vertAlign val="baseline"/>
        <name val="Courier New"/>
        <family val="3"/>
        <scheme val="minor"/>
      </font>
    </dxf>
    <dxf>
      <font>
        <b val="0"/>
        <i val="0"/>
        <strike val="0"/>
        <condense val="0"/>
        <extend val="0"/>
        <outline val="0"/>
        <shadow val="0"/>
        <u val="none"/>
        <vertAlign val="baseline"/>
        <sz val="10"/>
        <color theme="1" tint="0.14999847407452621"/>
        <name val="Courier New"/>
        <family val="3"/>
        <scheme val="minor"/>
      </font>
      <alignment horizontal="left" vertical="center" textRotation="0" wrapText="0" indent="1" justifyLastLine="0" shrinkToFit="0" readingOrder="0"/>
    </dxf>
    <dxf>
      <font>
        <strike val="0"/>
        <outline val="0"/>
        <shadow val="0"/>
        <u val="none"/>
        <vertAlign val="baseline"/>
        <name val="Courier New"/>
        <family val="3"/>
        <scheme val="minor"/>
      </font>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b val="0"/>
        <strike val="0"/>
        <outline val="0"/>
        <shadow val="0"/>
        <u val="none"/>
        <vertAlign val="baseline"/>
        <sz val="10"/>
        <color theme="1" tint="0.14999847407452621"/>
        <name val="Courier New"/>
        <family val="3"/>
        <scheme val="minor"/>
      </font>
      <fill>
        <patternFill patternType="none">
          <fgColor indexed="64"/>
          <bgColor auto="1"/>
        </patternFill>
      </fill>
      <alignment horizontal="center" vertical="center" textRotation="0" wrapText="0" indent="0" justifyLastLine="0" shrinkToFit="0" readingOrder="0"/>
    </dxf>
    <dxf>
      <font>
        <color theme="1"/>
      </font>
      <fill>
        <patternFill patternType="solid">
          <bgColor theme="0"/>
        </patternFill>
      </fill>
    </dxf>
    <dxf>
      <font>
        <b/>
        <i val="0"/>
        <color auto="1"/>
      </font>
    </dxf>
    <dxf>
      <font>
        <b/>
        <i val="0"/>
        <color auto="1"/>
      </font>
      <fill>
        <patternFill patternType="none">
          <bgColor auto="1"/>
        </patternFill>
      </fill>
    </dxf>
    <dxf>
      <font>
        <color auto="1"/>
      </font>
      <border>
        <left style="thin">
          <color theme="7"/>
        </left>
        <right style="thin">
          <color theme="7"/>
        </right>
        <top style="thin">
          <color theme="7"/>
        </top>
        <bottom style="thin">
          <color theme="7"/>
        </bottom>
        <vertical style="thin">
          <color theme="7"/>
        </vertical>
        <horizontal style="thin">
          <color theme="7"/>
        </horizontal>
      </border>
    </dxf>
    <dxf>
      <fill>
        <patternFill patternType="solid">
          <fgColor theme="0" tint="-0.14999847407452621"/>
          <bgColor theme="0" tint="-0.14999847407452621"/>
        </patternFill>
      </fill>
    </dxf>
    <dxf>
      <fill>
        <patternFill patternType="solid">
          <fgColor theme="0" tint="-0.14996795556505021"/>
          <bgColor theme="0"/>
        </patternFill>
      </fill>
      <border>
        <horizontal style="medium">
          <color theme="0"/>
        </horizontal>
      </border>
    </dxf>
    <dxf>
      <font>
        <b/>
        <color theme="1"/>
      </font>
    </dxf>
    <dxf>
      <font>
        <b/>
        <color theme="1"/>
      </font>
    </dxf>
    <dxf>
      <font>
        <b val="0"/>
        <i val="0"/>
        <color theme="1"/>
      </font>
      <fill>
        <patternFill>
          <bgColor theme="4" tint="0.79998168889431442"/>
        </patternFill>
      </fill>
      <border>
        <top style="medium">
          <color theme="0"/>
        </top>
      </border>
    </dxf>
    <dxf>
      <font>
        <b val="0"/>
        <i val="0"/>
        <color theme="0"/>
      </font>
      <fill>
        <patternFill>
          <bgColor theme="4" tint="0.59996337778862885"/>
        </patternFill>
      </fill>
      <border>
        <bottom/>
      </border>
    </dxf>
    <dxf>
      <font>
        <color theme="1"/>
      </font>
      <fill>
        <patternFill patternType="none">
          <bgColor auto="1"/>
        </patternFill>
      </fill>
      <border diagonalUp="0" diagonalDown="0">
        <left/>
        <right/>
        <top/>
        <bottom/>
        <vertical/>
        <horizontal/>
      </border>
    </dxf>
  </dxfs>
  <tableStyles count="4" defaultTableStyle="TableStyleMedium2" defaultPivotStyle="PivotStyleLight16">
    <tableStyle name="TableStyleLight1 2" pivot="0" count="7" xr9:uid="{00000000-0011-0000-FFFF-FFFF00000000}">
      <tableStyleElement type="wholeTable" dxfId="172"/>
      <tableStyleElement type="headerRow" dxfId="171"/>
      <tableStyleElement type="totalRow" dxfId="170"/>
      <tableStyleElement type="firstColumn" dxfId="169"/>
      <tableStyleElement type="lastColumn" dxfId="168"/>
      <tableStyleElement type="firstRowStripe" size="7" dxfId="167"/>
      <tableStyleElement type="firstColumnStripe" dxfId="166"/>
    </tableStyle>
    <tableStyle name="TableStyleLight13 2" pivot="0" count="5" xr9:uid="{BF0AC349-EC24-304B-98E9-A4C6380F570E}">
      <tableStyleElement type="wholeTable" dxfId="4"/>
      <tableStyleElement type="headerRow" dxfId="3"/>
      <tableStyleElement type="totalRow" dxfId="2"/>
      <tableStyleElement type="firstHeaderCell" dxfId="1"/>
      <tableStyleElement type="lastHeaderCell" dxfId="0"/>
    </tableStyle>
    <tableStyle name="TableStyleLight13 2 2" pivot="0" count="4" xr9:uid="{09BE2AD3-866B-2F4E-A3F7-BEEDDC0EF150}">
      <tableStyleElement type="wholeTable" dxfId="165"/>
      <tableStyleElement type="headerRow" dxfId="164"/>
      <tableStyleElement type="totalRow" dxfId="163"/>
      <tableStyleElement type="firstHeaderCell" dxfId="162"/>
    </tableStyle>
    <tableStyle name="TableStyleLight13 2 2 2" pivot="0" count="4" xr9:uid="{AD18D16F-02C3-BA47-83B8-EE9DB2B76AED}">
      <tableStyleElement type="wholeTable" dxfId="11"/>
      <tableStyleElement type="headerRow" dxfId="10"/>
      <tableStyleElement type="totalRow" dxfId="9"/>
      <tableStyleElement type="firstHeaderCell"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EAEAEA"/>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7795CB"/>
      <rgbColor rgb="00333333"/>
    </indexedColors>
    <mruColors>
      <color rgb="FF62BECA"/>
      <color rgb="FFB50B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1.xml" Id="rId8" /><Relationship Type="http://schemas.openxmlformats.org/officeDocument/2006/relationships/worksheet" Target="/xl/worksheets/sheet31.xml" Id="rId3" /><Relationship Type="http://schemas.openxmlformats.org/officeDocument/2006/relationships/calcChain" Target="/xl/calcChain.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haredStrings" Target="/xl/sharedStrings.xml" Id="rId6" /><Relationship Type="http://schemas.openxmlformats.org/officeDocument/2006/relationships/styles" Target="/xl/styles.xml" Id="rId5" /><Relationship Type="http://schemas.openxmlformats.org/officeDocument/2006/relationships/customXml" Target="/customXml/item32.xml" Id="rId10" /><Relationship Type="http://schemas.openxmlformats.org/officeDocument/2006/relationships/theme" Target="/xl/theme/theme11.xml" Id="rId4" /><Relationship Type="http://schemas.openxmlformats.org/officeDocument/2006/relationships/customXml" Target="/customXml/item23.xml" Id="rId9" /></Relationships>
</file>

<file path=xl/charts/_rels/chart13.xml.rels>&#65279;<?xml version="1.0" encoding="utf-8"?><Relationships xmlns="http://schemas.openxmlformats.org/package/2006/relationships"><Relationship Type="http://schemas.microsoft.com/office/2011/relationships/chartColorStyle" Target="/xl/charts/colors13.xml" Id="rId2" /><Relationship Type="http://schemas.microsoft.com/office/2011/relationships/chartStyle" Target="/xl/charts/style13.xml" Id="rId1" /></Relationships>
</file>

<file path=xl/charts/_rels/chart22.xml.rels>&#65279;<?xml version="1.0" encoding="utf-8"?><Relationships xmlns="http://schemas.openxmlformats.org/package/2006/relationships"><Relationship Type="http://schemas.microsoft.com/office/2011/relationships/chartColorStyle" Target="/xl/charts/colors22.xml" Id="rId2" /><Relationship Type="http://schemas.microsoft.com/office/2011/relationships/chartStyle" Target="/xl/charts/style22.xml" Id="rId1" /></Relationships>
</file>

<file path=xl/charts/_rels/chart31.xml.rels>&#65279;<?xml version="1.0" encoding="utf-8"?><Relationships xmlns="http://schemas.openxmlformats.org/package/2006/relationships"><Relationship Type="http://schemas.microsoft.com/office/2011/relationships/chartColorStyle" Target="/xl/charts/colors3.xml" Id="rId2" /><Relationship Type="http://schemas.microsoft.com/office/2011/relationships/chartStyle" Target="/xl/charts/style3.xml" Id="rId1" /></Relationships>
</file>

<file path=xl/charts/_rels/chart44.xml.rels>&#65279;<?xml version="1.0" encoding="utf-8"?><Relationships xmlns="http://schemas.openxmlformats.org/package/2006/relationships"><Relationship Type="http://schemas.microsoft.com/office/2011/relationships/chartColorStyle" Target="/xl/charts/colors44.xml" Id="rId2" /><Relationship Type="http://schemas.microsoft.com/office/2011/relationships/chartStyle" Target="/xl/charts/style44.xml" Id="rId1" /></Relationships>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35074815414428334"/>
          <c:y val="2.7777777777777776E-2"/>
          <c:w val="0.64581524272082813"/>
          <c:h val="0.94444444444444442"/>
        </c:manualLayout>
      </c:layout>
      <c:barChart>
        <c:barDir val="bar"/>
        <c:grouping val="clustered"/>
        <c:varyColors val="0"/>
        <c:ser>
          <c:idx val="0"/>
          <c:order val="0"/>
          <c:tx>
            <c:strRef>
              <c:f>'Profit &amp; loss summary'!$D$7</c:f>
              <c:strCache>
                <c:ptCount val="1"/>
                <c:pt idx="0">
                  <c:v>Actual</c:v>
                </c:pt>
              </c:strCache>
            </c:strRef>
          </c:tx>
          <c:spPr>
            <a:solidFill>
              <a:schemeClr val="accent4"/>
            </a:solidFill>
            <a:ln>
              <a:noFill/>
            </a:ln>
            <a:effectLst/>
          </c:spPr>
          <c:invertIfNegative val="0"/>
          <c:cat>
            <c:strRef>
              <c:f>'Profit &amp; loss summary'!$B$8:$B$14</c:f>
              <c:strCache>
                <c:ptCount val="7"/>
                <c:pt idx="0">
                  <c:v>Program</c:v>
                </c:pt>
                <c:pt idx="1">
                  <c:v>Site</c:v>
                </c:pt>
                <c:pt idx="2">
                  <c:v>Refreshments</c:v>
                </c:pt>
                <c:pt idx="3">
                  <c:v>Prizes</c:v>
                </c:pt>
                <c:pt idx="4">
                  <c:v>Decorations</c:v>
                </c:pt>
                <c:pt idx="5">
                  <c:v>Miscellaneous</c:v>
                </c:pt>
                <c:pt idx="6">
                  <c:v>Publicity</c:v>
                </c:pt>
              </c:strCache>
            </c:strRef>
          </c:cat>
          <c:val>
            <c:numRef>
              <c:f>'Profit &amp; loss summary'!$D$8:$D$14</c:f>
              <c:numCache>
                <c:formatCode>"$"#,##0.00_);[Red]\("$"#,##0.00\)</c:formatCode>
                <c:ptCount val="7"/>
                <c:pt idx="0">
                  <c:v>700</c:v>
                </c:pt>
                <c:pt idx="1">
                  <c:v>450</c:v>
                </c:pt>
                <c:pt idx="2">
                  <c:v>200</c:v>
                </c:pt>
                <c:pt idx="3">
                  <c:v>100</c:v>
                </c:pt>
                <c:pt idx="4">
                  <c:v>100</c:v>
                </c:pt>
                <c:pt idx="5">
                  <c:v>70</c:v>
                </c:pt>
                <c:pt idx="6">
                  <c:v>20</c:v>
                </c:pt>
              </c:numCache>
            </c:numRef>
          </c:val>
          <c:extLst>
            <c:ext xmlns:c16="http://schemas.microsoft.com/office/drawing/2014/chart" uri="{C3380CC4-5D6E-409C-BE32-E72D297353CC}">
              <c16:uniqueId val="{00000000-D5C9-4845-B8AA-AE76CE63CD57}"/>
            </c:ext>
          </c:extLst>
        </c:ser>
        <c:dLbls>
          <c:showLegendKey val="0"/>
          <c:showVal val="0"/>
          <c:showCatName val="0"/>
          <c:showSerName val="0"/>
          <c:showPercent val="0"/>
          <c:showBubbleSize val="0"/>
        </c:dLbls>
        <c:gapWidth val="100"/>
        <c:axId val="432234600"/>
        <c:axId val="432235584"/>
      </c:barChart>
      <c:catAx>
        <c:axId val="43223460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235584"/>
        <c:crosses val="autoZero"/>
        <c:auto val="1"/>
        <c:lblAlgn val="ctr"/>
        <c:lblOffset val="100"/>
        <c:noMultiLvlLbl val="0"/>
      </c:catAx>
      <c:valAx>
        <c:axId val="432235584"/>
        <c:scaling>
          <c:orientation val="minMax"/>
        </c:scaling>
        <c:delete val="1"/>
        <c:axPos val="t"/>
        <c:numFmt formatCode="&quot;$&quot;#,##0.00_);[Red]\(&quot;$&quot;#,##0.00\)" sourceLinked="1"/>
        <c:majorTickMark val="none"/>
        <c:minorTickMark val="none"/>
        <c:tickLblPos val="nextTo"/>
        <c:crossAx val="43223460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34093777182751289"/>
          <c:y val="0.05"/>
          <c:w val="0.65218936970054531"/>
          <c:h val="0.86388910761154869"/>
        </c:manualLayout>
      </c:layout>
      <c:barChart>
        <c:barDir val="bar"/>
        <c:grouping val="clustered"/>
        <c:varyColors val="0"/>
        <c:ser>
          <c:idx val="0"/>
          <c:order val="0"/>
          <c:tx>
            <c:strRef>
              <c:f>'Profit &amp; loss summary'!$D$17</c:f>
              <c:strCache>
                <c:ptCount val="1"/>
                <c:pt idx="0">
                  <c:v>Actual</c:v>
                </c:pt>
              </c:strCache>
            </c:strRef>
          </c:tx>
          <c:spPr>
            <a:solidFill>
              <a:schemeClr val="accent5"/>
            </a:solidFill>
            <a:ln>
              <a:noFill/>
            </a:ln>
            <a:effectLst/>
          </c:spPr>
          <c:invertIfNegative val="0"/>
          <c:cat>
            <c:strRef>
              <c:f>'Profit &amp; loss summary'!$B$18:$B$21</c:f>
              <c:strCache>
                <c:ptCount val="4"/>
                <c:pt idx="0">
                  <c:v>Exhibitors / Vendors</c:v>
                </c:pt>
                <c:pt idx="1">
                  <c:v>Admissions</c:v>
                </c:pt>
                <c:pt idx="2">
                  <c:v>Sales of Items</c:v>
                </c:pt>
                <c:pt idx="3">
                  <c:v>Ads in Program</c:v>
                </c:pt>
              </c:strCache>
            </c:strRef>
          </c:cat>
          <c:val>
            <c:numRef>
              <c:f>'Profit &amp; loss summary'!$D$18:$D$21</c:f>
              <c:numCache>
                <c:formatCode>"$"#,##0.00_);[Red]\("$"#,##0.00\)</c:formatCode>
                <c:ptCount val="4"/>
                <c:pt idx="0">
                  <c:v>2300</c:v>
                </c:pt>
                <c:pt idx="1">
                  <c:v>820</c:v>
                </c:pt>
                <c:pt idx="2">
                  <c:v>750</c:v>
                </c:pt>
                <c:pt idx="3">
                  <c:v>300</c:v>
                </c:pt>
              </c:numCache>
            </c:numRef>
          </c:val>
          <c:extLst>
            <c:ext xmlns:c16="http://schemas.microsoft.com/office/drawing/2014/chart" uri="{C3380CC4-5D6E-409C-BE32-E72D297353CC}">
              <c16:uniqueId val="{00000000-BF59-4C74-A979-E17B58DC7A8A}"/>
            </c:ext>
          </c:extLst>
        </c:ser>
        <c:dLbls>
          <c:showLegendKey val="0"/>
          <c:showVal val="0"/>
          <c:showCatName val="0"/>
          <c:showSerName val="0"/>
          <c:showPercent val="0"/>
          <c:showBubbleSize val="0"/>
        </c:dLbls>
        <c:gapWidth val="100"/>
        <c:axId val="635897560"/>
        <c:axId val="635898872"/>
      </c:barChart>
      <c:catAx>
        <c:axId val="63589756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Courier New" panose="02070309020205020404" pitchFamily="49" charset="0"/>
              </a:defRPr>
            </a:pPr>
            <a:endParaRPr lang="en-US"/>
          </a:p>
        </c:txPr>
        <c:crossAx val="635898872"/>
        <c:crosses val="autoZero"/>
        <c:auto val="1"/>
        <c:lblAlgn val="ctr"/>
        <c:lblOffset val="100"/>
        <c:noMultiLvlLbl val="0"/>
      </c:catAx>
      <c:valAx>
        <c:axId val="635898872"/>
        <c:scaling>
          <c:orientation val="minMax"/>
        </c:scaling>
        <c:delete val="1"/>
        <c:axPos val="t"/>
        <c:numFmt formatCode="&quot;$&quot;#,##0.00_);[Red]\(&quot;$&quot;#,##0.00\)" sourceLinked="1"/>
        <c:majorTickMark val="none"/>
        <c:minorTickMark val="none"/>
        <c:tickLblPos val="nextTo"/>
        <c:crossAx val="635897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mn-lt"/>
          <a:cs typeface="Courier New" panose="02070309020205020404" pitchFamily="49"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19210936132983378"/>
          <c:y val="0.20714238845144356"/>
          <c:w val="0.79677952755905512"/>
          <c:h val="0.72733052974444212"/>
        </c:manualLayout>
      </c:layout>
      <c:barChart>
        <c:barDir val="bar"/>
        <c:grouping val="clustered"/>
        <c:varyColors val="0"/>
        <c:ser>
          <c:idx val="0"/>
          <c:order val="0"/>
          <c:tx>
            <c:strRef>
              <c:f>'Profit &amp; loss summary'!$C$24</c:f>
              <c:strCache>
                <c:ptCount val="1"/>
                <c:pt idx="0">
                  <c:v>Estimated</c:v>
                </c:pt>
              </c:strCache>
            </c:strRef>
          </c:tx>
          <c:spPr>
            <a:solidFill>
              <a:schemeClr val="accent4">
                <a:shade val="76000"/>
              </a:schemeClr>
            </a:solidFill>
            <a:ln>
              <a:noFill/>
            </a:ln>
            <a:effectLst/>
          </c:spPr>
          <c:invertIfNegative val="0"/>
          <c:cat>
            <c:strRef>
              <c:f>'Profit &amp; loss summary'!$B$25:$B$26</c:f>
              <c:strCache>
                <c:ptCount val="2"/>
                <c:pt idx="0">
                  <c:v>Total Income</c:v>
                </c:pt>
                <c:pt idx="1">
                  <c:v>Total Expenses</c:v>
                </c:pt>
              </c:strCache>
            </c:strRef>
          </c:cat>
          <c:val>
            <c:numRef>
              <c:f>'Profit &amp; loss summary'!$C$25:$C$26</c:f>
              <c:numCache>
                <c:formatCode>"$"#,##0.00_);[Red]\("$"#,##0.00\)</c:formatCode>
                <c:ptCount val="2"/>
                <c:pt idx="0">
                  <c:v>4450</c:v>
                </c:pt>
                <c:pt idx="1">
                  <c:v>2090</c:v>
                </c:pt>
              </c:numCache>
            </c:numRef>
          </c:val>
          <c:extLst>
            <c:ext xmlns:c16="http://schemas.microsoft.com/office/drawing/2014/chart" uri="{C3380CC4-5D6E-409C-BE32-E72D297353CC}">
              <c16:uniqueId val="{00000000-41C8-4221-AF2B-27AF15B572CB}"/>
            </c:ext>
          </c:extLst>
        </c:ser>
        <c:ser>
          <c:idx val="1"/>
          <c:order val="1"/>
          <c:tx>
            <c:strRef>
              <c:f>'Profit &amp; loss summary'!$D$24</c:f>
              <c:strCache>
                <c:ptCount val="1"/>
                <c:pt idx="0">
                  <c:v>Actual</c:v>
                </c:pt>
              </c:strCache>
            </c:strRef>
          </c:tx>
          <c:spPr>
            <a:solidFill>
              <a:schemeClr val="accent4">
                <a:tint val="77000"/>
              </a:schemeClr>
            </a:solidFill>
            <a:ln>
              <a:noFill/>
            </a:ln>
            <a:effectLst/>
          </c:spPr>
          <c:invertIfNegative val="0"/>
          <c:cat>
            <c:strRef>
              <c:f>'Profit &amp; loss summary'!$B$25:$B$26</c:f>
              <c:strCache>
                <c:ptCount val="2"/>
                <c:pt idx="0">
                  <c:v>Total Income</c:v>
                </c:pt>
                <c:pt idx="1">
                  <c:v>Total Expenses</c:v>
                </c:pt>
              </c:strCache>
            </c:strRef>
          </c:cat>
          <c:val>
            <c:numRef>
              <c:f>'Profit &amp; loss summary'!$D$25:$D$26</c:f>
              <c:numCache>
                <c:formatCode>"$"#,##0.00_);[Red]\("$"#,##0.00\)</c:formatCode>
                <c:ptCount val="2"/>
                <c:pt idx="0">
                  <c:v>4170</c:v>
                </c:pt>
                <c:pt idx="1">
                  <c:v>1640</c:v>
                </c:pt>
              </c:numCache>
            </c:numRef>
          </c:val>
          <c:extLst>
            <c:ext xmlns:c16="http://schemas.microsoft.com/office/drawing/2014/chart" uri="{C3380CC4-5D6E-409C-BE32-E72D297353CC}">
              <c16:uniqueId val="{00000001-41C8-4221-AF2B-27AF15B572CB}"/>
            </c:ext>
          </c:extLst>
        </c:ser>
        <c:dLbls>
          <c:showLegendKey val="0"/>
          <c:showVal val="0"/>
          <c:showCatName val="0"/>
          <c:showSerName val="0"/>
          <c:showPercent val="0"/>
          <c:showBubbleSize val="0"/>
        </c:dLbls>
        <c:gapWidth val="100"/>
        <c:overlap val="-10"/>
        <c:axId val="434304232"/>
        <c:axId val="434304888"/>
      </c:barChart>
      <c:catAx>
        <c:axId val="434304232"/>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4304888"/>
        <c:crosses val="autoZero"/>
        <c:auto val="1"/>
        <c:lblAlgn val="ctr"/>
        <c:lblOffset val="100"/>
        <c:noMultiLvlLbl val="0"/>
      </c:catAx>
      <c:valAx>
        <c:axId val="434304888"/>
        <c:scaling>
          <c:orientation val="minMax"/>
        </c:scaling>
        <c:delete val="1"/>
        <c:axPos val="t"/>
        <c:numFmt formatCode="&quot;$&quot;#,##0.00_);[Red]\(&quot;$&quot;#,##0.00\)" sourceLinked="1"/>
        <c:majorTickMark val="none"/>
        <c:minorTickMark val="none"/>
        <c:tickLblPos val="nextTo"/>
        <c:crossAx val="434304232"/>
        <c:crosses val="autoZero"/>
        <c:crossBetween val="between"/>
      </c:valAx>
      <c:spPr>
        <a:noFill/>
        <a:ln>
          <a:noFill/>
        </a:ln>
        <a:effectLst/>
      </c:spPr>
    </c:plotArea>
    <c:legend>
      <c:legendPos val="t"/>
      <c:layout>
        <c:manualLayout>
          <c:xMode val="edge"/>
          <c:yMode val="edge"/>
          <c:x val="0"/>
          <c:y val="7.1430493064627981E-3"/>
          <c:w val="0.33008651355748991"/>
          <c:h val="0.145287974087145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782009067048437"/>
          <c:y val="0.15729265091863517"/>
          <c:w val="0.72437922532410726"/>
          <c:h val="0.80104068241469817"/>
        </c:manualLayout>
      </c:layout>
      <c:barChart>
        <c:barDir val="bar"/>
        <c:grouping val="percentStacked"/>
        <c:varyColors val="0"/>
        <c:ser>
          <c:idx val="0"/>
          <c:order val="0"/>
          <c:tx>
            <c:strRef>
              <c:f>'Profit &amp; loss summary'!$B$26</c:f>
              <c:strCache>
                <c:ptCount val="1"/>
                <c:pt idx="0">
                  <c:v>Total Expenses</c:v>
                </c:pt>
              </c:strCache>
            </c:strRef>
          </c:tx>
          <c:spPr>
            <a:solidFill>
              <a:schemeClr val="accent6"/>
            </a:solidFill>
            <a:ln>
              <a:noFill/>
            </a:ln>
            <a:effectLst/>
          </c:spPr>
          <c:invertIfNegative val="0"/>
          <c:cat>
            <c:strLit>
              <c:ptCount val="2"/>
              <c:pt idx="0">
                <c:v>Estimated</c:v>
              </c:pt>
              <c:pt idx="1">
                <c:v> Actual</c:v>
              </c:pt>
            </c:strLit>
          </c:cat>
          <c:val>
            <c:numRef>
              <c:f>'Profit &amp; loss summary'!$C$26:$D$26</c:f>
              <c:numCache>
                <c:formatCode>"$"#,##0.00_);[Red]\("$"#,##0.00\)</c:formatCode>
                <c:ptCount val="2"/>
                <c:pt idx="0">
                  <c:v>2090</c:v>
                </c:pt>
                <c:pt idx="1">
                  <c:v>1640</c:v>
                </c:pt>
              </c:numCache>
            </c:numRef>
          </c:val>
          <c:extLst>
            <c:ext xmlns:c16="http://schemas.microsoft.com/office/drawing/2014/chart" uri="{C3380CC4-5D6E-409C-BE32-E72D297353CC}">
              <c16:uniqueId val="{00000000-1E01-4B4A-87BE-3194ED4306B9}"/>
            </c:ext>
          </c:extLst>
        </c:ser>
        <c:ser>
          <c:idx val="1"/>
          <c:order val="1"/>
          <c:tx>
            <c:strRef>
              <c:f>'Profit &amp; loss summary'!$B$27</c:f>
              <c:strCache>
                <c:ptCount val="1"/>
                <c:pt idx="0">
                  <c:v>Profit or (Loss)</c:v>
                </c:pt>
              </c:strCache>
            </c:strRef>
          </c:tx>
          <c:spPr>
            <a:solidFill>
              <a:schemeClr val="accent5"/>
            </a:solidFill>
            <a:ln>
              <a:noFill/>
            </a:ln>
            <a:effectLst/>
          </c:spPr>
          <c:invertIfNegative val="0"/>
          <c:cat>
            <c:strLit>
              <c:ptCount val="2"/>
              <c:pt idx="0">
                <c:v>Estimated</c:v>
              </c:pt>
              <c:pt idx="1">
                <c:v> Actual</c:v>
              </c:pt>
            </c:strLit>
          </c:cat>
          <c:val>
            <c:numRef>
              <c:f>'Profit &amp; loss summary'!$C$27:$D$27</c:f>
              <c:numCache>
                <c:formatCode>"$"#,##0.00_);[Red]\("$"#,##0.00\)</c:formatCode>
                <c:ptCount val="2"/>
                <c:pt idx="0">
                  <c:v>2360</c:v>
                </c:pt>
                <c:pt idx="1">
                  <c:v>2530</c:v>
                </c:pt>
              </c:numCache>
            </c:numRef>
          </c:val>
          <c:extLst>
            <c:ext xmlns:c16="http://schemas.microsoft.com/office/drawing/2014/chart" uri="{C3380CC4-5D6E-409C-BE32-E72D297353CC}">
              <c16:uniqueId val="{00000001-1E01-4B4A-87BE-3194ED4306B9}"/>
            </c:ext>
          </c:extLst>
        </c:ser>
        <c:dLbls>
          <c:showLegendKey val="0"/>
          <c:showVal val="0"/>
          <c:showCatName val="0"/>
          <c:showSerName val="0"/>
          <c:showPercent val="0"/>
          <c:showBubbleSize val="0"/>
        </c:dLbls>
        <c:gapWidth val="100"/>
        <c:overlap val="100"/>
        <c:axId val="424823688"/>
        <c:axId val="424822048"/>
      </c:barChart>
      <c:catAx>
        <c:axId val="42482368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24822048"/>
        <c:crosses val="autoZero"/>
        <c:auto val="1"/>
        <c:lblAlgn val="ctr"/>
        <c:lblOffset val="100"/>
        <c:noMultiLvlLbl val="0"/>
      </c:catAx>
      <c:valAx>
        <c:axId val="424822048"/>
        <c:scaling>
          <c:orientation val="minMax"/>
        </c:scaling>
        <c:delete val="1"/>
        <c:axPos val="t"/>
        <c:numFmt formatCode="0%" sourceLinked="1"/>
        <c:majorTickMark val="none"/>
        <c:minorTickMark val="none"/>
        <c:tickLblPos val="nextTo"/>
        <c:crossAx val="424823688"/>
        <c:crosses val="autoZero"/>
        <c:crossBetween val="between"/>
      </c:valAx>
      <c:spPr>
        <a:noFill/>
        <a:ln>
          <a:noFill/>
        </a:ln>
        <a:effectLst/>
      </c:spPr>
    </c:plotArea>
    <c:legend>
      <c:legendPos val="t"/>
      <c:layout>
        <c:manualLayout>
          <c:xMode val="edge"/>
          <c:yMode val="edge"/>
          <c:x val="0"/>
          <c:y val="5.5557742782152229E-3"/>
          <c:w val="0.58764067961344257"/>
          <c:h val="0.145366220263934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latin typeface="+mn-lt"/>
        </a:defRPr>
      </a:pPr>
      <a:endParaRPr lang="en-US"/>
    </a:p>
  </c:txPr>
  <c:printSettings>
    <c:headerFooter/>
    <c:pageMargins b="0.75" l="0.7" r="0.7" t="0.75" header="0.3" footer="0.3"/>
    <c:pageSetup/>
  </c:printSettings>
</c:chartSpace>
</file>

<file path=xl/charts/colors13.xml><?xml version="1.0" encoding="utf-8"?>
<cs:colorStyle xmlns:cs="http://schemas.microsoft.com/office/drawing/2012/chartStyle" xmlns:a="http://schemas.openxmlformats.org/drawingml/2006/main" meth="withinLinearReversed" id="24">
  <a:schemeClr val="accent4"/>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3.xml.rels>&#65279;<?xml version="1.0" encoding="utf-8"?><Relationships xmlns="http://schemas.openxmlformats.org/package/2006/relationships"><Relationship Type="http://schemas.openxmlformats.org/officeDocument/2006/relationships/image" Target="/xl/media/image23.svg" Id="rId2" /><Relationship Type="http://schemas.openxmlformats.org/officeDocument/2006/relationships/image" Target="/xl/media/image13.png" Id="rId1" /></Relationships>
</file>

<file path=xl/drawings/_rels/drawing22.xml.rels>&#65279;<?xml version="1.0" encoding="utf-8"?><Relationships xmlns="http://schemas.openxmlformats.org/package/2006/relationships"><Relationship Type="http://schemas.openxmlformats.org/officeDocument/2006/relationships/image" Target="/xl/media/image42.svg" Id="rId2" /><Relationship Type="http://schemas.openxmlformats.org/officeDocument/2006/relationships/image" Target="/xl/media/image32.png" Id="rId1" /></Relationships>
</file>

<file path=xl/drawings/_rels/drawing31.xml.rels>&#65279;<?xml version="1.0" encoding="utf-8"?><Relationships xmlns="http://schemas.openxmlformats.org/package/2006/relationships"><Relationship Type="http://schemas.openxmlformats.org/officeDocument/2006/relationships/chart" Target="/xl/charts/chart31.xml" Id="rId3" /><Relationship Type="http://schemas.openxmlformats.org/officeDocument/2006/relationships/chart" Target="/xl/charts/chart22.xml" Id="rId2" /><Relationship Type="http://schemas.openxmlformats.org/officeDocument/2006/relationships/chart" Target="/xl/charts/chart13.xml" Id="rId1" /><Relationship Type="http://schemas.openxmlformats.org/officeDocument/2006/relationships/image" Target="/xl/media/image6.svg" Id="rId6" /><Relationship Type="http://schemas.openxmlformats.org/officeDocument/2006/relationships/image" Target="/xl/media/image5.png" Id="rId5" /><Relationship Type="http://schemas.openxmlformats.org/officeDocument/2006/relationships/chart" Target="/xl/charts/chart44.xml" Id="rId4" /></Relationships>
</file>

<file path=xl/drawings/drawing13.xml><?xml version="1.0" encoding="utf-8"?>
<xdr:wsDr xmlns:xdr="http://schemas.openxmlformats.org/drawingml/2006/spreadsheetDrawing" xmlns:a="http://schemas.openxmlformats.org/drawingml/2006/main">
  <xdr:twoCellAnchor editAs="oneCell">
    <xdr:from>
      <xdr:col>7</xdr:col>
      <xdr:colOff>350928</xdr:colOff>
      <xdr:row>2</xdr:row>
      <xdr:rowOff>139700</xdr:rowOff>
    </xdr:from>
    <xdr:to>
      <xdr:col>7</xdr:col>
      <xdr:colOff>1258321</xdr:colOff>
      <xdr:row>3</xdr:row>
      <xdr:rowOff>518802</xdr:rowOff>
    </xdr:to>
    <xdr:pic>
      <xdr:nvPicPr>
        <xdr:cNvPr id="3" name="Graphic 2" descr="Rocket with solid fill">
          <a:extLst>
            <a:ext uri="{FF2B5EF4-FFF2-40B4-BE49-F238E27FC236}">
              <a16:creationId xmlns:a16="http://schemas.microsoft.com/office/drawing/2014/main" id="{07C57C56-3C15-2D3B-5566-B726295D5B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342997" y="373263"/>
          <a:ext cx="907393" cy="91921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6</xdr:col>
      <xdr:colOff>389467</xdr:colOff>
      <xdr:row>2</xdr:row>
      <xdr:rowOff>88900</xdr:rowOff>
    </xdr:from>
    <xdr:to>
      <xdr:col>6</xdr:col>
      <xdr:colOff>1303867</xdr:colOff>
      <xdr:row>3</xdr:row>
      <xdr:rowOff>482600</xdr:rowOff>
    </xdr:to>
    <xdr:pic>
      <xdr:nvPicPr>
        <xdr:cNvPr id="4" name="Graphic 3" descr="Kiosk with solid fill">
          <a:extLst>
            <a:ext uri="{FF2B5EF4-FFF2-40B4-BE49-F238E27FC236}">
              <a16:creationId xmlns:a16="http://schemas.microsoft.com/office/drawing/2014/main" id="{3264F158-FB39-F168-FCF9-E0054165F2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584267" y="325967"/>
          <a:ext cx="914400" cy="918633"/>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5</xdr:col>
      <xdr:colOff>0</xdr:colOff>
      <xdr:row>7</xdr:row>
      <xdr:rowOff>28576</xdr:rowOff>
    </xdr:from>
    <xdr:to>
      <xdr:col>7</xdr:col>
      <xdr:colOff>0</xdr:colOff>
      <xdr:row>15</xdr:row>
      <xdr:rowOff>0</xdr:rowOff>
    </xdr:to>
    <xdr:graphicFrame macro="">
      <xdr:nvGraphicFramePr>
        <xdr:cNvPr id="4" name="Chart 3" descr="Bar chart summarizing actual expenses in descending order">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38100</xdr:rowOff>
    </xdr:from>
    <xdr:to>
      <xdr:col>7</xdr:col>
      <xdr:colOff>0</xdr:colOff>
      <xdr:row>22</xdr:row>
      <xdr:rowOff>0</xdr:rowOff>
    </xdr:to>
    <xdr:graphicFrame macro="">
      <xdr:nvGraphicFramePr>
        <xdr:cNvPr id="5" name="Chart 4" descr="Bar chart summarizing actual income in descending order">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114299</xdr:colOff>
      <xdr:row>29</xdr:row>
      <xdr:rowOff>0</xdr:rowOff>
    </xdr:from>
    <xdr:to>
      <xdr:col>6</xdr:col>
      <xdr:colOff>1647824</xdr:colOff>
      <xdr:row>33</xdr:row>
      <xdr:rowOff>304799</xdr:rowOff>
    </xdr:to>
    <xdr:graphicFrame macro="">
      <xdr:nvGraphicFramePr>
        <xdr:cNvPr id="2" name="Chart 1" descr="Bar chart comparing estimated and actual costs for income and expenses">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0</xdr:rowOff>
    </xdr:from>
    <xdr:to>
      <xdr:col>4</xdr:col>
      <xdr:colOff>0</xdr:colOff>
      <xdr:row>34</xdr:row>
      <xdr:rowOff>0</xdr:rowOff>
    </xdr:to>
    <xdr:graphicFrame macro="">
      <xdr:nvGraphicFramePr>
        <xdr:cNvPr id="3" name="Chart 2" descr="Bar chart comparing Expenses to Profit (Loss) ratio of estimate vs actual">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381000</xdr:colOff>
      <xdr:row>2</xdr:row>
      <xdr:rowOff>101600</xdr:rowOff>
    </xdr:from>
    <xdr:to>
      <xdr:col>6</xdr:col>
      <xdr:colOff>1295400</xdr:colOff>
      <xdr:row>3</xdr:row>
      <xdr:rowOff>469900</xdr:rowOff>
    </xdr:to>
    <xdr:pic>
      <xdr:nvPicPr>
        <xdr:cNvPr id="8" name="Graphic 7" descr="Calculator with solid fill">
          <a:extLst>
            <a:ext uri="{FF2B5EF4-FFF2-40B4-BE49-F238E27FC236}">
              <a16:creationId xmlns:a16="http://schemas.microsoft.com/office/drawing/2014/main" id="{AA5A793C-48F8-A052-27E4-A4707DE82AC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588500" y="330200"/>
          <a:ext cx="914400" cy="914400"/>
        </a:xfrm>
        <a:prstGeom prst="rect">
          <a:avLst/>
        </a:prstGeom>
      </xdr:spPr>
    </xdr:pic>
    <xdr:clientData/>
  </xdr:twoCellAnchor>
</xdr:wsDr>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9000000}" name="ExhibitorsAndVendors" displayName="ExhibitorsAndVendors" ref="B25:G29" totalsRowCount="1" headerRowDxfId="68" dataDxfId="67" totalsRowDxfId="66">
  <tableColumns count="6">
    <tableColumn id="2" xr3:uid="{00000000-0010-0000-0900-000002000000}" name="Type" totalsRowLabel="Total" dataDxfId="65" totalsRowDxfId="64"/>
    <tableColumn id="3" xr3:uid="{00000000-0010-0000-0900-000003000000}" name="Estimated" totalsRowFunction="sum" dataDxfId="63" totalsRowDxfId="62"/>
    <tableColumn id="4" xr3:uid="{00000000-0010-0000-0900-000004000000}" name="Actual" totalsRowFunction="sum" dataDxfId="61" totalsRowDxfId="60"/>
    <tableColumn id="5" xr3:uid="{00000000-0010-0000-0900-000005000000}" name="Price" dataDxfId="59" totalsRowDxfId="58"/>
    <tableColumn id="6" xr3:uid="{00000000-0010-0000-0900-000006000000}" name="Estimated income" totalsRowFunction="sum" dataDxfId="57" totalsRowDxfId="56">
      <calculatedColumnFormula>C26*E26</calculatedColumnFormula>
    </tableColumn>
    <tableColumn id="7" xr3:uid="{00000000-0010-0000-0900-000007000000}" name="Actual income" totalsRowFunction="sum" dataDxfId="55" totalsRowDxfId="54">
      <calculatedColumnFormula>D26*E26</calculatedColumnFormula>
    </tableColumn>
  </tableColumns>
  <tableStyleInfo name="TableStyleLight13 2 2" showFirstColumn="0" showLastColumn="0" showRowStripes="1" showColumnStripes="0"/>
  <extLst>
    <ext xmlns:x14="http://schemas.microsoft.com/office/spreadsheetml/2009/9/main" uri="{504A1905-F514-4f6f-8877-14C23A59335A}">
      <x14:table altTextSummary="Enter Estimated and Actual number of exhibitors and vendors, booth Type, and Price in this table. Estimated and Actual Income from exhibitors for each booth type and Totals are auto calculated"/>
    </ext>
  </extLst>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A000000}" name="SaleOfItems" displayName="SaleOfItems" ref="B32:G37" totalsRowCount="1" headerRowDxfId="53" dataDxfId="52" totalsRowDxfId="51">
  <tableColumns count="6">
    <tableColumn id="2" xr3:uid="{00000000-0010-0000-0A00-000002000000}" name="Type" totalsRowLabel="Total" dataDxfId="50" totalsRowDxfId="49"/>
    <tableColumn id="3" xr3:uid="{00000000-0010-0000-0A00-000003000000}" name="Estimated" totalsRowFunction="sum" dataDxfId="48" totalsRowDxfId="47"/>
    <tableColumn id="4" xr3:uid="{00000000-0010-0000-0A00-000004000000}" name="Actual" totalsRowFunction="sum" dataDxfId="46" totalsRowDxfId="45"/>
    <tableColumn id="5" xr3:uid="{00000000-0010-0000-0A00-000005000000}" name="Price" dataDxfId="44" totalsRowDxfId="43"/>
    <tableColumn id="6" xr3:uid="{00000000-0010-0000-0A00-000006000000}" name="Estimated income" totalsRowFunction="sum" dataDxfId="42" totalsRowDxfId="41">
      <calculatedColumnFormula>C33*E33</calculatedColumnFormula>
    </tableColumn>
    <tableColumn id="7" xr3:uid="{00000000-0010-0000-0A00-000007000000}" name="Actual income" totalsRowFunction="sum" dataDxfId="40" totalsRowDxfId="39">
      <calculatedColumnFormula>D33*E33</calculatedColumnFormula>
    </tableColumn>
  </tableColumns>
  <tableStyleInfo name="TableStyleLight13 2 2" showFirstColumn="0" showLastColumn="0" showRowStripes="1" showColumnStripes="0"/>
  <extLst>
    <ext xmlns:x14="http://schemas.microsoft.com/office/spreadsheetml/2009/9/main" uri="{504A1905-F514-4f6f-8877-14C23A59335A}">
      <x14:table altTextSummary="Enter Estimated and Actual number of items sold, Type, and Price in this table. Estimated and Actual Income from sales of items and Totals are auto calculated"/>
    </ext>
  </extLst>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B000000}" name="ExpensesSummary" displayName="ExpensesSummary" ref="B7:D15" totalsRowCount="1" headerRowDxfId="7" dataDxfId="37" totalsRowDxfId="36" headerRowBorderDxfId="38">
  <tableColumns count="3">
    <tableColumn id="1" xr3:uid="{00000000-0010-0000-0B00-000001000000}" name="Expenses summary" totalsRowLabel="Total" dataDxfId="35" totalsRowDxfId="34"/>
    <tableColumn id="2" xr3:uid="{00000000-0010-0000-0B00-000002000000}" name="Estimated" totalsRowFunction="sum" dataDxfId="33" totalsRowDxfId="32"/>
    <tableColumn id="3" xr3:uid="{00000000-0010-0000-0B00-000003000000}" name="Actual" totalsRowFunction="sum" dataDxfId="31" totalsRowDxfId="30"/>
  </tableColumns>
  <tableStyleInfo name="TableStyleLight13 2 2 2"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IncomeSummary" displayName="IncomeSummary" ref="B17:D22" totalsRowCount="1" headerRowDxfId="6" dataDxfId="28" totalsRowDxfId="27" headerRowBorderDxfId="29">
  <tableColumns count="3">
    <tableColumn id="1" xr3:uid="{00000000-0010-0000-0C00-000001000000}" name="Income summary" totalsRowLabel="Total" dataDxfId="26" totalsRowDxfId="25"/>
    <tableColumn id="2" xr3:uid="{00000000-0010-0000-0C00-000002000000}" name="Estimated" totalsRowFunction="sum" dataDxfId="24" totalsRowDxfId="23"/>
    <tableColumn id="3" xr3:uid="{00000000-0010-0000-0C00-000003000000}" name="Actual" totalsRowFunction="sum" dataDxfId="22" totalsRowDxfId="21"/>
  </tableColumns>
  <tableStyleInfo name="TableStyleLight13 2 2 2"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ProfitAndLoss" displayName="ProfitAndLoss" ref="B24:D27" totalsRowCount="1" headerRowDxfId="5" dataDxfId="19" totalsRowDxfId="18" headerRowBorderDxfId="20">
  <tableColumns count="3">
    <tableColumn id="1" xr3:uid="{00000000-0010-0000-0D00-000001000000}" name="Profit &amp; loss summary" totalsRowLabel="Profit or (Loss)" dataDxfId="17" totalsRowDxfId="16"/>
    <tableColumn id="2" xr3:uid="{00000000-0010-0000-0D00-000002000000}" name="Estimated" totalsRowFunction="custom" dataDxfId="15" totalsRowDxfId="14">
      <totalsRowFormula>C25-C26</totalsRowFormula>
    </tableColumn>
    <tableColumn id="3" xr3:uid="{00000000-0010-0000-0D00-000003000000}" name="Actual" totalsRowFunction="custom" dataDxfId="13" totalsRowDxfId="12">
      <totalsRowFormula>D25-D26</totalsRowFormula>
    </tableColumn>
  </tableColumns>
  <tableStyleInfo name="TableStyleLight13 2 2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iteExpenses" displayName="SiteExpenses" ref="B11:D16" totalsRowCount="1" headerRowDxfId="161" dataDxfId="160" totalsRowDxfId="159">
  <autoFilter ref="B11:D15" xr:uid="{00000000-0009-0000-0100-000001000000}">
    <filterColumn colId="0" hiddenButton="1"/>
    <filterColumn colId="1" hiddenButton="1"/>
    <filterColumn colId="2" hiddenButton="1"/>
  </autoFilter>
  <tableColumns count="3">
    <tableColumn id="1" xr3:uid="{00000000-0010-0000-0000-000001000000}" name="Site" totalsRowLabel="Total" dataDxfId="158" totalsRowDxfId="157"/>
    <tableColumn id="2" xr3:uid="{00000000-0010-0000-0000-000002000000}" name="Estimated" totalsRowFunction="sum" dataDxfId="156" totalsRowDxfId="155"/>
    <tableColumn id="3" xr3:uid="{00000000-0010-0000-0000-000003000000}" name="Actual" totalsRowFunction="sum" dataDxfId="154" totalsRowDxfId="153"/>
  </tableColumns>
  <tableStyleInfo name="TableStyleLight13 2" showFirstColumn="0" showLastColumn="0" showRowStripes="1" showColumnStripes="0"/>
  <extLst>
    <ext xmlns:x14="http://schemas.microsoft.com/office/spreadsheetml/2009/9/main" uri="{504A1905-F514-4f6f-8877-14C23A59335A}">
      <x14:table altTextSummary="Enter Estimated and Actual Site Expenses in this table. Total is auto calculated at the end"/>
    </ext>
  </extLst>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RefreshmentsExpenses" displayName="RefreshmentsExpenses" ref="B26:D31" totalsRowCount="1" headerRowDxfId="152" dataDxfId="151" totalsRowDxfId="150">
  <autoFilter ref="B26:D30" xr:uid="{00000000-0009-0000-0100-000003000000}">
    <filterColumn colId="0" hiddenButton="1"/>
    <filterColumn colId="1" hiddenButton="1"/>
    <filterColumn colId="2" hiddenButton="1"/>
  </autoFilter>
  <tableColumns count="3">
    <tableColumn id="1" xr3:uid="{00000000-0010-0000-0100-000001000000}" name="Refreshments" totalsRowLabel="Total" dataDxfId="149" totalsRowDxfId="148"/>
    <tableColumn id="2" xr3:uid="{00000000-0010-0000-0100-000002000000}" name="Estimated" totalsRowFunction="sum" dataDxfId="147" totalsRowDxfId="146"/>
    <tableColumn id="3" xr3:uid="{00000000-0010-0000-0100-000003000000}" name="Actual" totalsRowFunction="sum" dataDxfId="145" totalsRowDxfId="144"/>
  </tableColumns>
  <tableStyleInfo name="TableStyleLight13 2" showFirstColumn="0" showLastColumn="0" showRowStripes="1" showColumnStripes="0"/>
  <extLst>
    <ext xmlns:x14="http://schemas.microsoft.com/office/spreadsheetml/2009/9/main" uri="{504A1905-F514-4f6f-8877-14C23A59335A}">
      <x14:table altTextSummary="Enter Estimated and Actual Refreshments Expenses in this table. Total is auto calculated at the end"/>
    </ext>
  </extLst>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DecorationsExpenses" displayName="DecorationsExpenses" ref="B18:D24" totalsRowCount="1" headerRowDxfId="143" dataDxfId="142" totalsRowDxfId="141">
  <autoFilter ref="B18:D23" xr:uid="{00000000-0009-0000-0100-000004000000}">
    <filterColumn colId="0" hiddenButton="1"/>
    <filterColumn colId="1" hiddenButton="1"/>
    <filterColumn colId="2" hiddenButton="1"/>
  </autoFilter>
  <tableColumns count="3">
    <tableColumn id="1" xr3:uid="{00000000-0010-0000-0200-000001000000}" name="Decorations" totalsRowLabel="Total" dataDxfId="140" totalsRowDxfId="139"/>
    <tableColumn id="2" xr3:uid="{00000000-0010-0000-0200-000002000000}" name="Estimated" totalsRowFunction="sum" dataDxfId="138" totalsRowDxfId="137"/>
    <tableColumn id="3" xr3:uid="{00000000-0010-0000-0200-000003000000}" name="Actual" totalsRowFunction="sum" dataDxfId="136" totalsRowDxfId="135"/>
  </tableColumns>
  <tableStyleInfo name="TableStyleLight13 2" showFirstColumn="0" showLastColumn="0" showRowStripes="1" showColumnStripes="0"/>
  <extLst>
    <ext xmlns:x14="http://schemas.microsoft.com/office/spreadsheetml/2009/9/main" uri="{504A1905-F514-4f6f-8877-14C23A59335A}">
      <x14:table altTextSummary="Enter Estimated and Actual Decorations Expenses in this table. Total is auto calculated at the end"/>
    </ext>
  </extLst>
</table>
</file>

<file path=xl/tables/table4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ProgramExpenses" displayName="ProgramExpenses" ref="F7:H13" totalsRowCount="1" headerRowDxfId="134" dataDxfId="133" totalsRowDxfId="132">
  <autoFilter ref="F7:H12" xr:uid="{00000000-0009-0000-0100-000005000000}">
    <filterColumn colId="0" hiddenButton="1"/>
    <filterColumn colId="1" hiddenButton="1"/>
    <filterColumn colId="2" hiddenButton="1"/>
  </autoFilter>
  <tableColumns count="3">
    <tableColumn id="1" xr3:uid="{00000000-0010-0000-0300-000001000000}" name="Program" totalsRowLabel="Total" dataDxfId="131" totalsRowDxfId="130"/>
    <tableColumn id="2" xr3:uid="{00000000-0010-0000-0300-000002000000}" name="Estimated" totalsRowFunction="sum" dataDxfId="129" totalsRowDxfId="128"/>
    <tableColumn id="3" xr3:uid="{00000000-0010-0000-0300-000003000000}" name="Actual" totalsRowFunction="sum" dataDxfId="127" totalsRowDxfId="126"/>
  </tableColumns>
  <tableStyleInfo name="TableStyleLight13 2" showFirstColumn="0" showLastColumn="0" showRowStripes="1" showColumnStripes="0"/>
  <extLst>
    <ext xmlns:x14="http://schemas.microsoft.com/office/spreadsheetml/2009/9/main" uri="{504A1905-F514-4f6f-8877-14C23A59335A}">
      <x14:table altTextSummary="Enter Estimated and Actual Program Expenses in this table. Total is auto calculated at the end"/>
    </ext>
  </extLst>
</table>
</file>

<file path=xl/tables/table5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PublicityExpenses" displayName="PublicityExpenses" ref="F15:H19" totalsRowCount="1" headerRowDxfId="125" dataDxfId="124" totalsRowDxfId="123">
  <autoFilter ref="F15:H18" xr:uid="{00000000-0009-0000-0100-000006000000}">
    <filterColumn colId="0" hiddenButton="1"/>
    <filterColumn colId="1" hiddenButton="1"/>
    <filterColumn colId="2" hiddenButton="1"/>
  </autoFilter>
  <tableColumns count="3">
    <tableColumn id="1" xr3:uid="{00000000-0010-0000-0400-000001000000}" name="Publicity" totalsRowLabel="Total" dataDxfId="122" totalsRowDxfId="121"/>
    <tableColumn id="2" xr3:uid="{00000000-0010-0000-0400-000002000000}" name="Estimated" totalsRowFunction="sum" dataDxfId="120" totalsRowDxfId="119"/>
    <tableColumn id="3" xr3:uid="{00000000-0010-0000-0400-000003000000}" name="Actual" totalsRowFunction="sum" dataDxfId="118" totalsRowDxfId="117"/>
  </tableColumns>
  <tableStyleInfo name="TableStyleLight13 2" showFirstColumn="0" showLastColumn="0" showRowStripes="1" showColumnStripes="0"/>
  <extLst>
    <ext xmlns:x14="http://schemas.microsoft.com/office/spreadsheetml/2009/9/main" uri="{504A1905-F514-4f6f-8877-14C23A59335A}">
      <x14:table altTextSummary="Enter Estimated and Actual Publicity Expenses in this table. Total is auto calculated at the end"/>
    </ext>
  </extLst>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rizesExpenses" displayName="PrizesExpenses" ref="F21:H24" totalsRowCount="1" headerRowDxfId="116" dataDxfId="115" totalsRowDxfId="114">
  <autoFilter ref="F21:H23" xr:uid="{00000000-0009-0000-0100-000007000000}">
    <filterColumn colId="0" hiddenButton="1"/>
    <filterColumn colId="1" hiddenButton="1"/>
    <filterColumn colId="2" hiddenButton="1"/>
  </autoFilter>
  <tableColumns count="3">
    <tableColumn id="1" xr3:uid="{00000000-0010-0000-0500-000001000000}" name="Prizes" totalsRowLabel="Total" dataDxfId="113" totalsRowDxfId="112"/>
    <tableColumn id="2" xr3:uid="{00000000-0010-0000-0500-000002000000}" name="Estimated" totalsRowFunction="sum" dataDxfId="111" totalsRowDxfId="110"/>
    <tableColumn id="3" xr3:uid="{00000000-0010-0000-0500-000003000000}" name="Actual" totalsRowFunction="sum" dataDxfId="109" totalsRowDxfId="108"/>
  </tableColumns>
  <tableStyleInfo name="TableStyleLight13 2" showFirstColumn="0" showLastColumn="0" showRowStripes="1" showColumnStripes="0"/>
  <extLst>
    <ext xmlns:x14="http://schemas.microsoft.com/office/spreadsheetml/2009/9/main" uri="{504A1905-F514-4f6f-8877-14C23A59335A}">
      <x14:table altTextSummary="Enter Estimated and Actual Prizes Expenses in this table. Total is auto calculated at the end"/>
    </ext>
  </extLst>
</table>
</file>

<file path=xl/tables/table7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MiscellaneousExpenses" displayName="MiscellaneousExpenses" ref="F26:H31" totalsRowCount="1" headerRowDxfId="107" dataDxfId="106" totalsRowDxfId="105">
  <autoFilter ref="F26:H30" xr:uid="{00000000-0009-0000-0100-000008000000}">
    <filterColumn colId="0" hiddenButton="1"/>
    <filterColumn colId="1" hiddenButton="1"/>
    <filterColumn colId="2" hiddenButton="1"/>
  </autoFilter>
  <tableColumns count="3">
    <tableColumn id="1" xr3:uid="{00000000-0010-0000-0600-000001000000}" name="Miscellaneous" totalsRowLabel="Total" dataDxfId="104" totalsRowDxfId="103"/>
    <tableColumn id="2" xr3:uid="{00000000-0010-0000-0600-000002000000}" name="Estimated" totalsRowFunction="sum" dataDxfId="102" totalsRowDxfId="101"/>
    <tableColumn id="3" xr3:uid="{00000000-0010-0000-0600-000003000000}" name="Actual" totalsRowFunction="sum" dataDxfId="100" totalsRowDxfId="99"/>
  </tableColumns>
  <tableStyleInfo name="TableStyleLight13 2" showFirstColumn="0" showLastColumn="0" showRowStripes="1" showColumnStripes="0"/>
  <extLst>
    <ext xmlns:x14="http://schemas.microsoft.com/office/spreadsheetml/2009/9/main" uri="{504A1905-F514-4f6f-8877-14C23A59335A}">
      <x14:table altTextSummary="Enter Estimated and Actual Miscellaneous Expenses in this table. Total is auto calculated at the end"/>
    </ext>
  </extLst>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Admissions" displayName="Admissions" ref="B11:G15" totalsRowCount="1" headerRowDxfId="98" dataDxfId="97" totalsRowDxfId="96">
  <autoFilter ref="B11:G14" xr:uid="{00000000-000C-0000-FFFF-FFFF07000000}">
    <filterColumn colId="0" hiddenButton="1"/>
    <filterColumn colId="1" hiddenButton="1"/>
    <filterColumn colId="2" hiddenButton="1"/>
    <filterColumn colId="3" hiddenButton="1"/>
    <filterColumn colId="4" hiddenButton="1"/>
    <filterColumn colId="5" hiddenButton="1"/>
  </autoFilter>
  <tableColumns count="6">
    <tableColumn id="2" xr3:uid="{00000000-0010-0000-0700-000002000000}" name="Type" totalsRowLabel="Total" dataDxfId="95" totalsRowDxfId="94"/>
    <tableColumn id="3" xr3:uid="{00000000-0010-0000-0700-000003000000}" name="Estimated" totalsRowFunction="sum" dataDxfId="93" totalsRowDxfId="92"/>
    <tableColumn id="4" xr3:uid="{00000000-0010-0000-0700-000004000000}" name="Actual" totalsRowFunction="sum" dataDxfId="91" totalsRowDxfId="90"/>
    <tableColumn id="6" xr3:uid="{00000000-0010-0000-0700-000006000000}" name="Price" dataDxfId="89" totalsRowDxfId="88"/>
    <tableColumn id="7" xr3:uid="{00000000-0010-0000-0700-000007000000}" name="Estimated income" totalsRowFunction="sum" dataDxfId="87" totalsRowDxfId="86">
      <calculatedColumnFormula>C12*E12</calculatedColumnFormula>
    </tableColumn>
    <tableColumn id="5" xr3:uid="{00000000-0010-0000-0700-000005000000}" name="Actual income" totalsRowFunction="sum" dataDxfId="85" totalsRowDxfId="84">
      <calculatedColumnFormula>D12*E12</calculatedColumnFormula>
    </tableColumn>
  </tableColumns>
  <tableStyleInfo name="TableStyleLight13 2 2" showFirstColumn="0" showLastColumn="0" showRowStripes="1" showColumnStripes="0"/>
  <extLst>
    <ext xmlns:x14="http://schemas.microsoft.com/office/spreadsheetml/2009/9/main" uri="{504A1905-F514-4f6f-8877-14C23A59335A}">
      <x14:table altTextSummary="Enter Estimated and Actual number of Admissions, Type, and Price in this table. Estimated and Actual Income from admissions and Totals are auto calculated"/>
    </ext>
  </extLst>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AdsInProgram" displayName="AdsInProgram" ref="B18:G22" totalsRowCount="1" headerRowDxfId="83" dataDxfId="82" totalsRowDxfId="81">
  <tableColumns count="6">
    <tableColumn id="2" xr3:uid="{00000000-0010-0000-0800-000002000000}" name="Type" totalsRowLabel="Total" dataDxfId="80" totalsRowDxfId="79"/>
    <tableColumn id="3" xr3:uid="{00000000-0010-0000-0800-000003000000}" name="Estimated" totalsRowFunction="sum" dataDxfId="78" totalsRowDxfId="77"/>
    <tableColumn id="4" xr3:uid="{00000000-0010-0000-0800-000004000000}" name="Actual" totalsRowFunction="sum" dataDxfId="76" totalsRowDxfId="75"/>
    <tableColumn id="5" xr3:uid="{00000000-0010-0000-0800-000005000000}" name="Price" dataDxfId="74" totalsRowDxfId="73"/>
    <tableColumn id="6" xr3:uid="{00000000-0010-0000-0800-000006000000}" name="Estimated income" totalsRowFunction="sum" dataDxfId="72" totalsRowDxfId="71">
      <calculatedColumnFormula>C19*E19</calculatedColumnFormula>
    </tableColumn>
    <tableColumn id="7" xr3:uid="{00000000-0010-0000-0800-000007000000}" name="Actual income" totalsRowFunction="sum" dataDxfId="70" totalsRowDxfId="69">
      <calculatedColumnFormula>D19*E19</calculatedColumnFormula>
    </tableColumn>
  </tableColumns>
  <tableStyleInfo name="TableStyleLight13 2 2" showFirstColumn="0" showLastColumn="0" showRowStripes="1" showColumnStripes="0"/>
  <extLst>
    <ext xmlns:x14="http://schemas.microsoft.com/office/spreadsheetml/2009/9/main" uri="{504A1905-F514-4f6f-8877-14C23A59335A}">
      <x14:table altTextSummary="Enter Estimated and Actual number of Ads, Type, and Price in this table. Estimated and Actual Income from ads and Totals are auto calculated"/>
    </ext>
  </extLst>
</table>
</file>

<file path=xl/theme/theme11.xml><?xml version="1.0" encoding="utf-8"?>
<a:theme xmlns:a="http://schemas.openxmlformats.org/drawingml/2006/main" name="Office Theme">
  <a:themeElements>
    <a:clrScheme name="Custom 49">
      <a:dk1>
        <a:sysClr val="windowText" lastClr="000000"/>
      </a:dk1>
      <a:lt1>
        <a:sysClr val="window" lastClr="FFFFFF"/>
      </a:lt1>
      <a:dk2>
        <a:srgbClr val="44546A"/>
      </a:dk2>
      <a:lt2>
        <a:srgbClr val="E7E6E6"/>
      </a:lt2>
      <a:accent1>
        <a:srgbClr val="62BECA"/>
      </a:accent1>
      <a:accent2>
        <a:srgbClr val="FFA900"/>
      </a:accent2>
      <a:accent3>
        <a:srgbClr val="A5A5A5"/>
      </a:accent3>
      <a:accent4>
        <a:srgbClr val="F0278F"/>
      </a:accent4>
      <a:accent5>
        <a:srgbClr val="1452FB"/>
      </a:accent5>
      <a:accent6>
        <a:srgbClr val="45FF92"/>
      </a:accent6>
      <a:hlink>
        <a:srgbClr val="0563C1"/>
      </a:hlink>
      <a:folHlink>
        <a:srgbClr val="954F72"/>
      </a:folHlink>
    </a:clrScheme>
    <a:fontScheme name="Custom 62">
      <a:majorFont>
        <a:latin typeface="Arial Black"/>
        <a:ea typeface=""/>
        <a:cs typeface=""/>
      </a:majorFont>
      <a:minorFont>
        <a:latin typeface="Courier New"/>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&#65279;<?xml version="1.0" encoding="utf-8"?><Relationships xmlns="http://schemas.openxmlformats.org/package/2006/relationships"><Relationship Type="http://schemas.openxmlformats.org/officeDocument/2006/relationships/table" Target="/xl/tables/table68.xml" Id="rId8" /><Relationship Type="http://schemas.openxmlformats.org/officeDocument/2006/relationships/table" Target="/xl/tables/table19.xml" Id="rId3" /><Relationship Type="http://schemas.openxmlformats.org/officeDocument/2006/relationships/table" Target="/xl/tables/table510.xml" Id="rId7" /><Relationship Type="http://schemas.openxmlformats.org/officeDocument/2006/relationships/drawing" Target="/xl/drawings/drawing13.xml" Id="rId2" /><Relationship Type="http://schemas.openxmlformats.org/officeDocument/2006/relationships/printerSettings" Target="/xl/printerSettings/printerSettings13.bin" Id="rId1" /><Relationship Type="http://schemas.openxmlformats.org/officeDocument/2006/relationships/table" Target="/xl/tables/table411.xml" Id="rId6" /><Relationship Type="http://schemas.openxmlformats.org/officeDocument/2006/relationships/table" Target="/xl/tables/table312.xml" Id="rId5" /><Relationship Type="http://schemas.openxmlformats.org/officeDocument/2006/relationships/table" Target="/xl/tables/table213.xml" Id="rId4" /><Relationship Type="http://schemas.openxmlformats.org/officeDocument/2006/relationships/table" Target="/xl/tables/table714.xml" Id="rId9" /></Relationships>
</file>

<file path=xl/worksheets/_rels/sheet22.xml.rels>&#65279;<?xml version="1.0" encoding="utf-8"?><Relationships xmlns="http://schemas.openxmlformats.org/package/2006/relationships"><Relationship Type="http://schemas.openxmlformats.org/officeDocument/2006/relationships/table" Target="/xl/tables/table84.xml" Id="rId3" /><Relationship Type="http://schemas.openxmlformats.org/officeDocument/2006/relationships/drawing" Target="/xl/drawings/drawing22.xml" Id="rId2" /><Relationship Type="http://schemas.openxmlformats.org/officeDocument/2006/relationships/printerSettings" Target="/xl/printerSettings/printerSettings22.bin" Id="rId1" /><Relationship Type="http://schemas.openxmlformats.org/officeDocument/2006/relationships/table" Target="/xl/tables/table115.xml" Id="rId6" /><Relationship Type="http://schemas.openxmlformats.org/officeDocument/2006/relationships/table" Target="/xl/tables/table106.xml" Id="rId5" /><Relationship Type="http://schemas.openxmlformats.org/officeDocument/2006/relationships/table" Target="/xl/tables/table97.xml" Id="rId4" /></Relationships>
</file>

<file path=xl/worksheets/_rels/sheet31.xml.rels>&#65279;<?xml version="1.0" encoding="utf-8"?><Relationships xmlns="http://schemas.openxmlformats.org/package/2006/relationships"><Relationship Type="http://schemas.openxmlformats.org/officeDocument/2006/relationships/table" Target="/xl/tables/table121.xml" Id="rId3" /><Relationship Type="http://schemas.openxmlformats.org/officeDocument/2006/relationships/drawing" Target="/xl/drawings/drawing31.xml" Id="rId2" /><Relationship Type="http://schemas.openxmlformats.org/officeDocument/2006/relationships/printerSettings" Target="/xl/printerSettings/printerSettings31.bin" Id="rId1" /><Relationship Type="http://schemas.openxmlformats.org/officeDocument/2006/relationships/table" Target="/xl/tables/table142.xml" Id="rId5" /><Relationship Type="http://schemas.openxmlformats.org/officeDocument/2006/relationships/table" Target="/xl/tables/table133.xml" Id="rId4"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B1:I40"/>
  <sheetViews>
    <sheetView showGridLines="0" tabSelected="1" zoomScaleNormal="100" workbookViewId="0"/>
  </sheetViews>
  <sheetFormatPr defaultColWidth="9.109375" defaultRowHeight="20.25" customHeight="1" x14ac:dyDescent="0.25"/>
  <cols>
    <col min="1" max="1" width="1.6640625" style="5" customWidth="1"/>
    <col min="2" max="2" width="24.88671875" style="4" customWidth="1"/>
    <col min="3" max="5" width="23.6640625" style="5" customWidth="1"/>
    <col min="6" max="6" width="24.6640625" style="4" customWidth="1"/>
    <col min="7" max="8" width="23.6640625" style="5" customWidth="1"/>
    <col min="9" max="9" width="1.6640625" style="5" customWidth="1"/>
    <col min="10" max="11" width="9.109375" style="5" customWidth="1"/>
    <col min="12" max="16384" width="9.109375" style="5"/>
  </cols>
  <sheetData>
    <row r="1" spans="2:9" ht="9" customHeight="1" x14ac:dyDescent="0.25">
      <c r="I1" s="5" t="s">
        <v>37</v>
      </c>
    </row>
    <row r="2" spans="2:9" ht="9" customHeight="1" x14ac:dyDescent="0.25">
      <c r="B2" s="7"/>
      <c r="C2" s="8"/>
      <c r="D2" s="8"/>
      <c r="E2" s="8"/>
      <c r="F2" s="7"/>
      <c r="G2" s="8"/>
      <c r="H2" s="8"/>
    </row>
    <row r="3" spans="2:9" s="37" customFormat="1" ht="42" customHeight="1" x14ac:dyDescent="0.6">
      <c r="B3" s="10" t="s">
        <v>75</v>
      </c>
      <c r="C3" s="36"/>
      <c r="D3" s="36"/>
      <c r="E3" s="36"/>
      <c r="F3" s="36"/>
      <c r="G3" s="36"/>
      <c r="H3" s="36"/>
    </row>
    <row r="4" spans="2:9" s="38" customFormat="1" ht="42" customHeight="1" x14ac:dyDescent="0.25">
      <c r="B4" s="61" t="s">
        <v>76</v>
      </c>
      <c r="C4" s="1"/>
      <c r="D4" s="1"/>
      <c r="E4" s="1"/>
      <c r="F4" s="1"/>
      <c r="G4" s="1"/>
      <c r="H4" s="1"/>
    </row>
    <row r="5" spans="2:9" ht="9" customHeight="1" x14ac:dyDescent="0.25">
      <c r="B5" s="7"/>
      <c r="C5" s="8"/>
      <c r="D5" s="8"/>
      <c r="E5" s="8"/>
      <c r="F5" s="7"/>
      <c r="G5" s="8"/>
      <c r="H5" s="8"/>
    </row>
    <row r="6" spans="2:9" ht="20.25" customHeight="1" x14ac:dyDescent="0.25">
      <c r="B6" s="5"/>
      <c r="F6" s="5"/>
    </row>
    <row r="7" spans="2:9" ht="28.05" customHeight="1" x14ac:dyDescent="0.25">
      <c r="B7" s="47" t="s">
        <v>74</v>
      </c>
      <c r="C7" s="59" t="s">
        <v>4</v>
      </c>
      <c r="D7" s="60" t="s">
        <v>5</v>
      </c>
      <c r="F7" s="58" t="s">
        <v>22</v>
      </c>
      <c r="G7" s="32" t="s">
        <v>4</v>
      </c>
      <c r="H7" s="32" t="s">
        <v>5</v>
      </c>
    </row>
    <row r="8" spans="2:9" ht="28.05" customHeight="1" x14ac:dyDescent="0.25">
      <c r="B8" s="47"/>
      <c r="C8" s="39">
        <f>SiteExpenses[[#Totals],[Estimated]]+DecorationsExpenses[[#Totals],[Estimated]]+PublicityExpenses[[#Totals],[Estimated]]+MiscellaneousExpenses[[#Totals],[Estimated]]+RefreshmentsExpenses[[#Totals],[Estimated]]+ProgramExpenses[[#Totals],[Estimated]]+PrizesExpenses[[#Totals],[Estimated]]</f>
        <v>2090</v>
      </c>
      <c r="D8" s="39">
        <f>SiteExpenses[[#Totals],[Actual]]+DecorationsExpenses[[#Totals],[Actual]]+PublicityExpenses[[#Totals],[Actual]]+MiscellaneousExpenses[[#Totals],[Actual]]+RefreshmentsExpenses[[#Totals],[Actual]]+ProgramExpenses[[#Totals],[Actual]]+PrizesExpenses[[#Totals],[Actual]]</f>
        <v>1640</v>
      </c>
      <c r="E8" s="40"/>
      <c r="F8" s="4" t="s">
        <v>18</v>
      </c>
      <c r="G8" s="17">
        <v>750</v>
      </c>
      <c r="H8" s="41">
        <v>700</v>
      </c>
    </row>
    <row r="9" spans="2:9" ht="28.05" customHeight="1" x14ac:dyDescent="0.25">
      <c r="C9" s="42"/>
      <c r="F9" s="4" t="s">
        <v>19</v>
      </c>
      <c r="G9" s="17">
        <v>150</v>
      </c>
      <c r="H9" s="41">
        <v>0</v>
      </c>
    </row>
    <row r="10" spans="2:9" ht="28.05" customHeight="1" x14ac:dyDescent="0.25">
      <c r="F10" s="4" t="s">
        <v>20</v>
      </c>
      <c r="G10" s="17"/>
      <c r="H10" s="41"/>
    </row>
    <row r="11" spans="2:9" ht="28.05" customHeight="1" x14ac:dyDescent="0.25">
      <c r="B11" s="58" t="s">
        <v>11</v>
      </c>
      <c r="C11" s="32" t="s">
        <v>4</v>
      </c>
      <c r="D11" s="32" t="s">
        <v>5</v>
      </c>
      <c r="F11" s="4" t="s">
        <v>21</v>
      </c>
      <c r="G11" s="17"/>
      <c r="H11" s="41"/>
    </row>
    <row r="12" spans="2:9" ht="28.05" customHeight="1" x14ac:dyDescent="0.25">
      <c r="B12" s="43" t="s">
        <v>0</v>
      </c>
      <c r="C12" s="17">
        <v>500</v>
      </c>
      <c r="D12" s="41">
        <v>450</v>
      </c>
      <c r="F12" s="4" t="s">
        <v>33</v>
      </c>
      <c r="G12" s="17"/>
      <c r="H12" s="41"/>
    </row>
    <row r="13" spans="2:9" ht="28.05" customHeight="1" x14ac:dyDescent="0.25">
      <c r="B13" s="4" t="s">
        <v>1</v>
      </c>
      <c r="C13" s="17"/>
      <c r="D13" s="41"/>
      <c r="F13" s="4" t="s">
        <v>34</v>
      </c>
      <c r="G13" s="17">
        <f>SUBTOTAL(109,ProgramExpenses[Estimated])</f>
        <v>900</v>
      </c>
      <c r="H13" s="41">
        <f>SUBTOTAL(109,ProgramExpenses[Actual])</f>
        <v>700</v>
      </c>
    </row>
    <row r="14" spans="2:9" ht="28.05" customHeight="1" x14ac:dyDescent="0.25">
      <c r="B14" s="4" t="s">
        <v>2</v>
      </c>
      <c r="C14" s="17"/>
      <c r="D14" s="41"/>
      <c r="F14" s="5"/>
    </row>
    <row r="15" spans="2:9" ht="28.05" customHeight="1" x14ac:dyDescent="0.25">
      <c r="B15" s="43" t="s">
        <v>3</v>
      </c>
      <c r="C15" s="17"/>
      <c r="D15" s="41"/>
      <c r="F15" s="58" t="s">
        <v>23</v>
      </c>
      <c r="G15" s="32" t="s">
        <v>4</v>
      </c>
      <c r="H15" s="32" t="s">
        <v>5</v>
      </c>
    </row>
    <row r="16" spans="2:9" ht="28.05" customHeight="1" x14ac:dyDescent="0.25">
      <c r="B16" s="4" t="s">
        <v>34</v>
      </c>
      <c r="C16" s="17">
        <f>SUBTOTAL(109,SiteExpenses[Estimated])</f>
        <v>500</v>
      </c>
      <c r="D16" s="41">
        <f>SUBTOTAL(109,SiteExpenses[Actual])</f>
        <v>450</v>
      </c>
      <c r="F16" s="4" t="s">
        <v>24</v>
      </c>
      <c r="G16" s="17"/>
      <c r="H16" s="41"/>
    </row>
    <row r="17" spans="2:8" ht="28.05" customHeight="1" x14ac:dyDescent="0.25">
      <c r="B17" s="5"/>
      <c r="F17" s="4" t="s">
        <v>39</v>
      </c>
      <c r="G17" s="17">
        <v>20</v>
      </c>
      <c r="H17" s="41">
        <v>20</v>
      </c>
    </row>
    <row r="18" spans="2:8" ht="28.05" customHeight="1" x14ac:dyDescent="0.25">
      <c r="B18" s="58" t="s">
        <v>12</v>
      </c>
      <c r="C18" s="32" t="s">
        <v>4</v>
      </c>
      <c r="D18" s="32" t="s">
        <v>5</v>
      </c>
      <c r="F18" s="4" t="s">
        <v>25</v>
      </c>
      <c r="G18" s="17"/>
      <c r="H18" s="41"/>
    </row>
    <row r="19" spans="2:8" ht="28.05" customHeight="1" x14ac:dyDescent="0.25">
      <c r="B19" s="4" t="s">
        <v>13</v>
      </c>
      <c r="C19" s="17">
        <v>200</v>
      </c>
      <c r="D19" s="17">
        <v>100</v>
      </c>
      <c r="F19" s="4" t="s">
        <v>34</v>
      </c>
      <c r="G19" s="17">
        <f>SUBTOTAL(109,PublicityExpenses[Estimated])</f>
        <v>20</v>
      </c>
      <c r="H19" s="41">
        <f>SUBTOTAL(109,PublicityExpenses[Actual])</f>
        <v>20</v>
      </c>
    </row>
    <row r="20" spans="2:8" ht="28.05" customHeight="1" x14ac:dyDescent="0.25">
      <c r="B20" s="4" t="s">
        <v>14</v>
      </c>
      <c r="C20" s="17"/>
      <c r="D20" s="17"/>
      <c r="F20" s="5"/>
    </row>
    <row r="21" spans="2:8" ht="28.05" customHeight="1" x14ac:dyDescent="0.25">
      <c r="B21" s="4" t="s">
        <v>15</v>
      </c>
      <c r="C21" s="17"/>
      <c r="D21" s="17"/>
      <c r="F21" s="58" t="s">
        <v>26</v>
      </c>
      <c r="G21" s="32" t="s">
        <v>4</v>
      </c>
      <c r="H21" s="32" t="s">
        <v>5</v>
      </c>
    </row>
    <row r="22" spans="2:8" ht="28.05" customHeight="1" x14ac:dyDescent="0.25">
      <c r="B22" s="4" t="s">
        <v>16</v>
      </c>
      <c r="C22" s="17"/>
      <c r="D22" s="17"/>
      <c r="F22" s="4" t="s">
        <v>38</v>
      </c>
      <c r="G22" s="17"/>
      <c r="H22" s="41"/>
    </row>
    <row r="23" spans="2:8" ht="28.05" customHeight="1" x14ac:dyDescent="0.25">
      <c r="B23" s="4" t="s">
        <v>17</v>
      </c>
      <c r="C23" s="17"/>
      <c r="D23" s="17"/>
      <c r="F23" s="4" t="s">
        <v>27</v>
      </c>
      <c r="G23" s="44">
        <v>100</v>
      </c>
      <c r="H23" s="41">
        <v>100</v>
      </c>
    </row>
    <row r="24" spans="2:8" ht="28.05" customHeight="1" x14ac:dyDescent="0.25">
      <c r="B24" s="4" t="s">
        <v>34</v>
      </c>
      <c r="C24" s="17">
        <f>SUBTOTAL(109,DecorationsExpenses[Estimated])</f>
        <v>200</v>
      </c>
      <c r="D24" s="17">
        <f>SUBTOTAL(109,DecorationsExpenses[Actual])</f>
        <v>100</v>
      </c>
      <c r="F24" s="4" t="s">
        <v>34</v>
      </c>
      <c r="G24" s="44">
        <f>SUBTOTAL(109,PrizesExpenses[Estimated])</f>
        <v>100</v>
      </c>
      <c r="H24" s="41">
        <f>SUBTOTAL(109,PrizesExpenses[Actual])</f>
        <v>100</v>
      </c>
    </row>
    <row r="25" spans="2:8" ht="28.05" customHeight="1" x14ac:dyDescent="0.25">
      <c r="B25" s="5"/>
      <c r="F25" s="5"/>
    </row>
    <row r="26" spans="2:8" ht="28.05" customHeight="1" x14ac:dyDescent="0.25">
      <c r="B26" s="58" t="s">
        <v>6</v>
      </c>
      <c r="C26" s="32" t="s">
        <v>4</v>
      </c>
      <c r="D26" s="32" t="s">
        <v>5</v>
      </c>
      <c r="F26" s="58" t="s">
        <v>28</v>
      </c>
      <c r="G26" s="32" t="s">
        <v>4</v>
      </c>
      <c r="H26" s="32" t="s">
        <v>5</v>
      </c>
    </row>
    <row r="27" spans="2:8" ht="28.05" customHeight="1" x14ac:dyDescent="0.25">
      <c r="B27" s="4" t="s">
        <v>7</v>
      </c>
      <c r="C27" s="17"/>
      <c r="D27" s="41"/>
      <c r="F27" s="31" t="s">
        <v>29</v>
      </c>
      <c r="G27" s="45">
        <v>50</v>
      </c>
      <c r="H27" s="46">
        <v>50</v>
      </c>
    </row>
    <row r="28" spans="2:8" ht="28.05" customHeight="1" x14ac:dyDescent="0.25">
      <c r="B28" s="4" t="s">
        <v>8</v>
      </c>
      <c r="C28" s="17">
        <v>220</v>
      </c>
      <c r="D28" s="41">
        <v>120</v>
      </c>
      <c r="F28" s="31" t="s">
        <v>30</v>
      </c>
      <c r="G28" s="45">
        <v>20</v>
      </c>
      <c r="H28" s="46">
        <v>20</v>
      </c>
    </row>
    <row r="29" spans="2:8" ht="28.05" customHeight="1" x14ac:dyDescent="0.25">
      <c r="B29" s="4" t="s">
        <v>9</v>
      </c>
      <c r="C29" s="17">
        <v>80</v>
      </c>
      <c r="D29" s="41">
        <v>80</v>
      </c>
      <c r="F29" s="31" t="s">
        <v>31</v>
      </c>
      <c r="G29" s="45"/>
      <c r="H29" s="46"/>
    </row>
    <row r="30" spans="2:8" ht="28.05" customHeight="1" x14ac:dyDescent="0.25">
      <c r="B30" s="4" t="s">
        <v>10</v>
      </c>
      <c r="C30" s="17"/>
      <c r="D30" s="41"/>
      <c r="F30" s="31" t="s">
        <v>32</v>
      </c>
      <c r="G30" s="45"/>
      <c r="H30" s="46"/>
    </row>
    <row r="31" spans="2:8" ht="28.05" customHeight="1" x14ac:dyDescent="0.25">
      <c r="B31" s="4" t="s">
        <v>34</v>
      </c>
      <c r="C31" s="17">
        <f>SUBTOTAL(109,RefreshmentsExpenses[Estimated])</f>
        <v>300</v>
      </c>
      <c r="D31" s="41">
        <f>SUBTOTAL(109,RefreshmentsExpenses[Actual])</f>
        <v>200</v>
      </c>
      <c r="F31" s="31" t="s">
        <v>34</v>
      </c>
      <c r="G31" s="45">
        <f>SUBTOTAL(109,MiscellaneousExpenses[Estimated])</f>
        <v>70</v>
      </c>
      <c r="H31" s="46">
        <f>SUBTOTAL(109,MiscellaneousExpenses[Actual])</f>
        <v>70</v>
      </c>
    </row>
    <row r="32" spans="2:8" ht="20.25" customHeight="1" x14ac:dyDescent="0.25">
      <c r="B32" s="5"/>
    </row>
    <row r="33" spans="2:2" ht="20.25" customHeight="1" x14ac:dyDescent="0.25">
      <c r="B33" s="5"/>
    </row>
    <row r="34" spans="2:2" ht="20.25" customHeight="1" x14ac:dyDescent="0.25">
      <c r="B34" s="5"/>
    </row>
    <row r="36" spans="2:2" ht="20.25" customHeight="1" x14ac:dyDescent="0.25">
      <c r="B36" s="5"/>
    </row>
    <row r="37" spans="2:2" ht="20.25" customHeight="1" x14ac:dyDescent="0.25">
      <c r="B37" s="5"/>
    </row>
    <row r="38" spans="2:2" ht="20.25" customHeight="1" x14ac:dyDescent="0.25">
      <c r="B38" s="5"/>
    </row>
    <row r="39" spans="2:2" ht="20.25" customHeight="1" x14ac:dyDescent="0.25">
      <c r="B39" s="5"/>
    </row>
    <row r="40" spans="2:2" ht="20.25" customHeight="1" x14ac:dyDescent="0.25">
      <c r="B40" s="5"/>
    </row>
  </sheetData>
  <mergeCells count="1">
    <mergeCell ref="B7:B8"/>
  </mergeCells>
  <phoneticPr fontId="1" type="noConversion"/>
  <dataValidations count="9">
    <dataValidation allowBlank="1" showInputMessage="1" showErrorMessage="1" prompt="Enter Event Name in this cell" sqref="B3" xr:uid="{00000000-0002-0000-0000-000000000000}"/>
    <dataValidation allowBlank="1" showInputMessage="1" showErrorMessage="1" prompt="Enter estimated and actual expenses under Site category" sqref="B11" xr:uid="{00000000-0002-0000-0000-000001000000}"/>
    <dataValidation allowBlank="1" showInputMessage="1" showErrorMessage="1" prompt="Enter estimated and actual expenses under Decorations category" sqref="B18" xr:uid="{00000000-0002-0000-0000-000002000000}"/>
    <dataValidation allowBlank="1" showInputMessage="1" showErrorMessage="1" prompt="Enter estimated and actual expenses under Refreshment category" sqref="B26" xr:uid="{00000000-0002-0000-0000-000003000000}"/>
    <dataValidation allowBlank="1" showInputMessage="1" showErrorMessage="1" prompt="Enter estimated and actual expenses under Program category" sqref="F7" xr:uid="{00000000-0002-0000-0000-000004000000}"/>
    <dataValidation allowBlank="1" showInputMessage="1" showErrorMessage="1" prompt="Enter estimated and actual expenses under Publicity category" sqref="F15" xr:uid="{00000000-0002-0000-0000-000005000000}"/>
    <dataValidation allowBlank="1" showInputMessage="1" showErrorMessage="1" prompt="Enter estimated and actual expenses under Prizes category" sqref="F21" xr:uid="{00000000-0002-0000-0000-000006000000}"/>
    <dataValidation allowBlank="1" showInputMessage="1" showErrorMessage="1" prompt="Enter estimated and actual expenses under Miscellaneous category" sqref="F26" xr:uid="{00000000-0002-0000-0000-000007000000}"/>
    <dataValidation allowBlank="1" showInputMessage="1" showErrorMessage="1" promptTitle="Event Budget" prompt="Create an Event Budget with profit and loss summary using this workbook._x000a__x000a_Enter Event Name in cell B3._x000a__x000a_Enter Expenses details in this worksheet. Enter Income details in the next worksheet. Profit and Loss Summary will be automatically updated." sqref="A1" xr:uid="{B53F834C-12D0-4155-B4AC-125CF77A0F46}"/>
  </dataValidations>
  <printOptions horizontalCentered="1"/>
  <pageMargins left="0.3" right="0.3" top="0.5" bottom="0.5" header="0.3" footer="0.3"/>
  <pageSetup fitToHeight="0" orientation="portrait" r:id="rId1"/>
  <headerFooter alignWithMargins="0"/>
  <drawing r:id="rId2"/>
  <tableParts count="7">
    <tablePart r:id="rId3"/>
    <tablePart r:id="rId4"/>
    <tablePart r:id="rId5"/>
    <tablePart r:id="rId6"/>
    <tablePart r:id="rId7"/>
    <tablePart r:id="rId8"/>
    <tablePart r:id="rId9"/>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B1:H37"/>
  <sheetViews>
    <sheetView showGridLines="0" zoomScaleNormal="100" zoomScaleSheetLayoutView="75" workbookViewId="0"/>
  </sheetViews>
  <sheetFormatPr defaultColWidth="9.109375" defaultRowHeight="19.05" customHeight="1" x14ac:dyDescent="0.25"/>
  <cols>
    <col min="1" max="1" width="1.6640625" style="5" customWidth="1"/>
    <col min="2" max="2" width="23.6640625" style="4" customWidth="1"/>
    <col min="3" max="7" width="23.6640625" style="5" customWidth="1"/>
    <col min="8" max="8" width="1.6640625" style="5" customWidth="1"/>
    <col min="9" max="10" width="9.109375" style="5" customWidth="1"/>
    <col min="11" max="16384" width="9.109375" style="5"/>
  </cols>
  <sheetData>
    <row r="1" spans="2:8" ht="9" customHeight="1" x14ac:dyDescent="0.25">
      <c r="F1" s="4"/>
      <c r="H1" s="5" t="s">
        <v>37</v>
      </c>
    </row>
    <row r="2" spans="2:8" ht="9" customHeight="1" x14ac:dyDescent="0.25">
      <c r="B2" s="7"/>
      <c r="C2" s="8"/>
      <c r="D2" s="8"/>
      <c r="E2" s="8"/>
      <c r="F2" s="7"/>
      <c r="G2" s="8"/>
      <c r="H2" s="9"/>
    </row>
    <row r="3" spans="2:8" s="23" customFormat="1" ht="41.25" customHeight="1" x14ac:dyDescent="0.5">
      <c r="B3" s="10" t="str">
        <f>Expenses!B3</f>
        <v>Product Launch Party</v>
      </c>
      <c r="C3" s="22"/>
      <c r="D3" s="8"/>
      <c r="E3" s="8"/>
      <c r="F3" s="7"/>
      <c r="G3" s="8"/>
    </row>
    <row r="4" spans="2:8" s="24" customFormat="1" ht="43.5" customHeight="1" x14ac:dyDescent="0.8">
      <c r="B4" s="33" t="s">
        <v>77</v>
      </c>
      <c r="C4" s="34"/>
      <c r="D4" s="34"/>
      <c r="E4" s="34"/>
      <c r="F4" s="34"/>
      <c r="G4" s="34"/>
    </row>
    <row r="5" spans="2:8" ht="9" customHeight="1" x14ac:dyDescent="0.25">
      <c r="B5" s="7"/>
      <c r="C5" s="8"/>
      <c r="D5" s="8"/>
      <c r="E5" s="8"/>
      <c r="F5" s="7"/>
      <c r="G5" s="8"/>
      <c r="H5" s="9"/>
    </row>
    <row r="6" spans="2:8" ht="9" customHeight="1" x14ac:dyDescent="0.25">
      <c r="B6" s="25"/>
      <c r="C6" s="9"/>
      <c r="D6" s="9"/>
      <c r="E6" s="9"/>
      <c r="F6" s="25"/>
      <c r="G6" s="9"/>
      <c r="H6" s="9"/>
    </row>
    <row r="7" spans="2:8" ht="28.05" customHeight="1" x14ac:dyDescent="0.25">
      <c r="B7" s="47" t="s">
        <v>63</v>
      </c>
      <c r="C7" s="55" t="s">
        <v>4</v>
      </c>
      <c r="D7" s="56" t="s">
        <v>5</v>
      </c>
    </row>
    <row r="8" spans="2:8" ht="28.05" customHeight="1" x14ac:dyDescent="0.25">
      <c r="B8" s="47"/>
      <c r="C8" s="26">
        <f>SUM(Admissions[[#Totals],[Estimated income]],AdsInProgram[[#Totals],[Estimated income]],ExhibitorsAndVendors[[#Totals],[Estimated income]],SaleOfItems[[#Totals],[Estimated income]])</f>
        <v>4450</v>
      </c>
      <c r="D8" s="27">
        <f>SUM(Admissions[[#Totals],[Actual income]],AdsInProgram[[#Totals],[Actual income]],ExhibitorsAndVendors[[#Totals],[Actual income]],SaleOfItems[[#Totals],[Actual income]])</f>
        <v>4170</v>
      </c>
      <c r="E8" s="28"/>
    </row>
    <row r="9" spans="2:8" ht="28.05" customHeight="1" x14ac:dyDescent="0.25">
      <c r="C9" s="29"/>
      <c r="D9" s="17"/>
      <c r="E9" s="30"/>
    </row>
    <row r="10" spans="2:8" ht="28.05" customHeight="1" x14ac:dyDescent="0.25">
      <c r="B10" s="57" t="s">
        <v>42</v>
      </c>
      <c r="C10" s="57"/>
      <c r="D10" s="57"/>
      <c r="E10" s="57"/>
      <c r="F10" s="57"/>
      <c r="G10" s="57"/>
    </row>
    <row r="11" spans="2:8" ht="28.05" customHeight="1" x14ac:dyDescent="0.25">
      <c r="B11" s="35" t="s">
        <v>35</v>
      </c>
      <c r="C11" s="32" t="s">
        <v>4</v>
      </c>
      <c r="D11" s="32" t="s">
        <v>5</v>
      </c>
      <c r="E11" s="32" t="s">
        <v>36</v>
      </c>
      <c r="F11" s="32" t="s">
        <v>71</v>
      </c>
      <c r="G11" s="32" t="s">
        <v>68</v>
      </c>
    </row>
    <row r="12" spans="2:8" ht="28.05" customHeight="1" x14ac:dyDescent="0.25">
      <c r="B12" s="4" t="s">
        <v>45</v>
      </c>
      <c r="C12" s="5">
        <v>30</v>
      </c>
      <c r="D12" s="5">
        <v>25</v>
      </c>
      <c r="E12" s="17">
        <v>20</v>
      </c>
      <c r="F12" s="17">
        <f>C12*E12</f>
        <v>600</v>
      </c>
      <c r="G12" s="17">
        <f>D12*E12</f>
        <v>500</v>
      </c>
    </row>
    <row r="13" spans="2:8" ht="28.05" customHeight="1" x14ac:dyDescent="0.25">
      <c r="B13" s="4" t="s">
        <v>46</v>
      </c>
      <c r="C13" s="5">
        <v>20</v>
      </c>
      <c r="D13" s="5">
        <v>22</v>
      </c>
      <c r="E13" s="17">
        <v>10</v>
      </c>
      <c r="F13" s="17">
        <f>C13*E13</f>
        <v>200</v>
      </c>
      <c r="G13" s="17">
        <f>D13*E13</f>
        <v>220</v>
      </c>
    </row>
    <row r="14" spans="2:8" ht="28.05" customHeight="1" x14ac:dyDescent="0.25">
      <c r="B14" s="4" t="s">
        <v>33</v>
      </c>
      <c r="C14" s="5">
        <v>10</v>
      </c>
      <c r="D14" s="5">
        <v>10</v>
      </c>
      <c r="E14" s="17">
        <v>10</v>
      </c>
      <c r="F14" s="17">
        <f>C14*E14</f>
        <v>100</v>
      </c>
      <c r="G14" s="17">
        <f>D14*E14</f>
        <v>100</v>
      </c>
    </row>
    <row r="15" spans="2:8" ht="28.05" customHeight="1" x14ac:dyDescent="0.25">
      <c r="B15" s="4" t="s">
        <v>34</v>
      </c>
      <c r="C15" s="5">
        <f>SUBTOTAL(109,Admissions[Estimated])</f>
        <v>60</v>
      </c>
      <c r="D15" s="5">
        <f>SUBTOTAL(109,Admissions[Actual])</f>
        <v>57</v>
      </c>
      <c r="E15" s="17"/>
      <c r="F15" s="17">
        <f>SUBTOTAL(109,Admissions[Estimated income])</f>
        <v>900</v>
      </c>
      <c r="G15" s="17">
        <f>SUBTOTAL(109,Admissions[Actual income])</f>
        <v>820</v>
      </c>
    </row>
    <row r="16" spans="2:8" ht="28.05" customHeight="1" x14ac:dyDescent="0.25">
      <c r="B16" s="5"/>
    </row>
    <row r="17" spans="2:7" ht="28.05" customHeight="1" x14ac:dyDescent="0.25">
      <c r="B17" s="57" t="s">
        <v>70</v>
      </c>
      <c r="C17" s="48"/>
      <c r="D17" s="48"/>
      <c r="E17" s="48"/>
      <c r="F17" s="48"/>
      <c r="G17" s="48"/>
    </row>
    <row r="18" spans="2:7" ht="28.05" customHeight="1" x14ac:dyDescent="0.25">
      <c r="B18" s="31" t="s">
        <v>35</v>
      </c>
      <c r="C18" s="32" t="s">
        <v>4</v>
      </c>
      <c r="D18" s="32" t="s">
        <v>5</v>
      </c>
      <c r="E18" s="32" t="s">
        <v>36</v>
      </c>
      <c r="F18" s="32" t="s">
        <v>71</v>
      </c>
      <c r="G18" s="32" t="s">
        <v>68</v>
      </c>
    </row>
    <row r="19" spans="2:7" ht="28.05" customHeight="1" x14ac:dyDescent="0.25">
      <c r="B19" s="4" t="s">
        <v>47</v>
      </c>
      <c r="C19" s="5">
        <v>2</v>
      </c>
      <c r="D19" s="5">
        <v>4</v>
      </c>
      <c r="E19" s="17">
        <v>50</v>
      </c>
      <c r="F19" s="17">
        <f>C19*E19</f>
        <v>100</v>
      </c>
      <c r="G19" s="17">
        <f>D19*E19</f>
        <v>200</v>
      </c>
    </row>
    <row r="20" spans="2:7" ht="28.05" customHeight="1" x14ac:dyDescent="0.25">
      <c r="B20" s="4" t="s">
        <v>48</v>
      </c>
      <c r="C20" s="5">
        <v>2</v>
      </c>
      <c r="D20" s="5">
        <v>2</v>
      </c>
      <c r="E20" s="17">
        <v>30</v>
      </c>
      <c r="F20" s="17">
        <f>C20*E20</f>
        <v>60</v>
      </c>
      <c r="G20" s="17">
        <f>D20*E20</f>
        <v>60</v>
      </c>
    </row>
    <row r="21" spans="2:7" ht="28.05" customHeight="1" x14ac:dyDescent="0.25">
      <c r="B21" s="4" t="s">
        <v>49</v>
      </c>
      <c r="C21" s="5">
        <v>2</v>
      </c>
      <c r="D21" s="5">
        <v>2</v>
      </c>
      <c r="E21" s="17">
        <v>20</v>
      </c>
      <c r="F21" s="17">
        <f>C21*E21</f>
        <v>40</v>
      </c>
      <c r="G21" s="17">
        <f>D21*E21</f>
        <v>40</v>
      </c>
    </row>
    <row r="22" spans="2:7" ht="28.05" customHeight="1" x14ac:dyDescent="0.25">
      <c r="B22" s="4" t="s">
        <v>34</v>
      </c>
      <c r="C22" s="5">
        <f>SUBTOTAL(109,AdsInProgram[Estimated])</f>
        <v>6</v>
      </c>
      <c r="D22" s="5">
        <f>SUBTOTAL(109,AdsInProgram[Actual])</f>
        <v>8</v>
      </c>
      <c r="F22" s="17">
        <f>SUBTOTAL(109,AdsInProgram[Estimated income])</f>
        <v>200</v>
      </c>
      <c r="G22" s="17">
        <f>SUBTOTAL(109,AdsInProgram[Actual income])</f>
        <v>300</v>
      </c>
    </row>
    <row r="23" spans="2:7" ht="28.05" customHeight="1" x14ac:dyDescent="0.25">
      <c r="B23" s="5"/>
    </row>
    <row r="24" spans="2:7" ht="28.05" customHeight="1" x14ac:dyDescent="0.25">
      <c r="B24" s="57" t="s">
        <v>44</v>
      </c>
      <c r="C24" s="48"/>
      <c r="D24" s="48"/>
      <c r="E24" s="48"/>
      <c r="F24" s="48"/>
      <c r="G24" s="48"/>
    </row>
    <row r="25" spans="2:7" ht="28.05" customHeight="1" x14ac:dyDescent="0.25">
      <c r="B25" s="31" t="s">
        <v>35</v>
      </c>
      <c r="C25" s="32" t="s">
        <v>4</v>
      </c>
      <c r="D25" s="32" t="s">
        <v>5</v>
      </c>
      <c r="E25" s="32" t="s">
        <v>36</v>
      </c>
      <c r="F25" s="32" t="s">
        <v>71</v>
      </c>
      <c r="G25" s="32" t="s">
        <v>68</v>
      </c>
    </row>
    <row r="26" spans="2:7" ht="28.05" customHeight="1" x14ac:dyDescent="0.25">
      <c r="B26" s="4" t="s">
        <v>50</v>
      </c>
      <c r="C26" s="5">
        <v>5</v>
      </c>
      <c r="D26" s="5">
        <v>5</v>
      </c>
      <c r="E26" s="17">
        <v>300</v>
      </c>
      <c r="F26" s="17">
        <f>C26*E26</f>
        <v>1500</v>
      </c>
      <c r="G26" s="17">
        <f>D26*E26</f>
        <v>1500</v>
      </c>
    </row>
    <row r="27" spans="2:7" ht="28.05" customHeight="1" x14ac:dyDescent="0.25">
      <c r="B27" s="4" t="s">
        <v>51</v>
      </c>
      <c r="C27" s="5">
        <v>5</v>
      </c>
      <c r="D27" s="5">
        <v>4</v>
      </c>
      <c r="E27" s="17">
        <v>200</v>
      </c>
      <c r="F27" s="17">
        <f>C27*E27</f>
        <v>1000</v>
      </c>
      <c r="G27" s="17">
        <f>D27*E27</f>
        <v>800</v>
      </c>
    </row>
    <row r="28" spans="2:7" ht="28.05" customHeight="1" x14ac:dyDescent="0.25">
      <c r="B28" s="4" t="s">
        <v>52</v>
      </c>
      <c r="C28" s="5">
        <v>1</v>
      </c>
      <c r="D28" s="5">
        <v>0</v>
      </c>
      <c r="E28" s="17">
        <v>100</v>
      </c>
      <c r="F28" s="17">
        <f>C28*E28</f>
        <v>100</v>
      </c>
      <c r="G28" s="17">
        <f>D28*E28</f>
        <v>0</v>
      </c>
    </row>
    <row r="29" spans="2:7" ht="28.05" customHeight="1" x14ac:dyDescent="0.25">
      <c r="B29" s="4" t="s">
        <v>34</v>
      </c>
      <c r="C29" s="5">
        <f>SUBTOTAL(109,ExhibitorsAndVendors[Estimated])</f>
        <v>11</v>
      </c>
      <c r="D29" s="5">
        <f>SUBTOTAL(109,ExhibitorsAndVendors[Actual])</f>
        <v>9</v>
      </c>
      <c r="F29" s="17">
        <f>SUBTOTAL(109,ExhibitorsAndVendors[Estimated income])</f>
        <v>2600</v>
      </c>
      <c r="G29" s="17">
        <f>SUBTOTAL(109,ExhibitorsAndVendors[Actual income])</f>
        <v>2300</v>
      </c>
    </row>
    <row r="30" spans="2:7" ht="28.05" customHeight="1" x14ac:dyDescent="0.25">
      <c r="B30" s="5"/>
    </row>
    <row r="31" spans="2:7" ht="28.05" customHeight="1" x14ac:dyDescent="0.25">
      <c r="B31" s="57" t="s">
        <v>69</v>
      </c>
      <c r="C31" s="48"/>
      <c r="D31" s="48"/>
      <c r="E31" s="48"/>
      <c r="F31" s="48"/>
      <c r="G31" s="48"/>
    </row>
    <row r="32" spans="2:7" ht="28.05" customHeight="1" x14ac:dyDescent="0.25">
      <c r="B32" s="31" t="s">
        <v>35</v>
      </c>
      <c r="C32" s="32" t="s">
        <v>4</v>
      </c>
      <c r="D32" s="32" t="s">
        <v>5</v>
      </c>
      <c r="E32" s="32" t="s">
        <v>36</v>
      </c>
      <c r="F32" s="32" t="s">
        <v>71</v>
      </c>
      <c r="G32" s="32" t="s">
        <v>68</v>
      </c>
    </row>
    <row r="33" spans="2:7" ht="28.05" customHeight="1" x14ac:dyDescent="0.25">
      <c r="B33" s="4" t="s">
        <v>53</v>
      </c>
      <c r="C33" s="5">
        <v>2</v>
      </c>
      <c r="D33" s="5">
        <v>2</v>
      </c>
      <c r="E33" s="17">
        <v>150</v>
      </c>
      <c r="F33" s="17">
        <f>C33*E33</f>
        <v>300</v>
      </c>
      <c r="G33" s="17">
        <f>D33*E33</f>
        <v>300</v>
      </c>
    </row>
    <row r="34" spans="2:7" ht="28.05" customHeight="1" x14ac:dyDescent="0.25">
      <c r="B34" s="4" t="s">
        <v>54</v>
      </c>
      <c r="C34" s="5">
        <v>5</v>
      </c>
      <c r="D34" s="5">
        <v>5</v>
      </c>
      <c r="E34" s="17">
        <v>50</v>
      </c>
      <c r="F34" s="17">
        <f>C34*E34</f>
        <v>250</v>
      </c>
      <c r="G34" s="17">
        <f>D34*E34</f>
        <v>250</v>
      </c>
    </row>
    <row r="35" spans="2:7" ht="28.05" customHeight="1" x14ac:dyDescent="0.25">
      <c r="B35" s="4" t="s">
        <v>55</v>
      </c>
      <c r="C35" s="5">
        <v>5</v>
      </c>
      <c r="D35" s="5">
        <v>5</v>
      </c>
      <c r="E35" s="17">
        <v>20</v>
      </c>
      <c r="F35" s="17">
        <f>C35*E35</f>
        <v>100</v>
      </c>
      <c r="G35" s="17">
        <f>D35*E35</f>
        <v>100</v>
      </c>
    </row>
    <row r="36" spans="2:7" ht="28.05" customHeight="1" x14ac:dyDescent="0.25">
      <c r="B36" s="4" t="s">
        <v>56</v>
      </c>
      <c r="C36" s="5">
        <v>5</v>
      </c>
      <c r="D36" s="5">
        <v>5</v>
      </c>
      <c r="E36" s="17">
        <v>20</v>
      </c>
      <c r="F36" s="17">
        <f>C36*E36</f>
        <v>100</v>
      </c>
      <c r="G36" s="17">
        <f>D36*E36</f>
        <v>100</v>
      </c>
    </row>
    <row r="37" spans="2:7" ht="28.05" customHeight="1" x14ac:dyDescent="0.25">
      <c r="B37" s="4" t="s">
        <v>34</v>
      </c>
      <c r="C37" s="5">
        <f>SUBTOTAL(109,SaleOfItems[Estimated])</f>
        <v>17</v>
      </c>
      <c r="D37" s="5">
        <f>SUBTOTAL(109,SaleOfItems[Actual])</f>
        <v>17</v>
      </c>
      <c r="F37" s="17">
        <f>SUBTOTAL(109,SaleOfItems[Estimated income])</f>
        <v>750</v>
      </c>
      <c r="G37" s="17">
        <f>SUBTOTAL(109,SaleOfItems[Actual income])</f>
        <v>750</v>
      </c>
    </row>
  </sheetData>
  <mergeCells count="5">
    <mergeCell ref="B7:B8"/>
    <mergeCell ref="B10:G10"/>
    <mergeCell ref="B17:G17"/>
    <mergeCell ref="B24:G24"/>
    <mergeCell ref="B31:G31"/>
  </mergeCells>
  <phoneticPr fontId="1" type="noConversion"/>
  <dataValidations count="7">
    <dataValidation allowBlank="1" showInputMessage="1" showErrorMessage="1" prompt="Event Name is automatically updated in this cell" sqref="B3" xr:uid="{00000000-0002-0000-0100-000000000000}"/>
    <dataValidation allowBlank="1" showInputMessage="1" showErrorMessage="1" prompt="Enter Income details in this worksheet" sqref="A1" xr:uid="{00000000-0002-0000-0100-000001000000}"/>
    <dataValidation allowBlank="1" showInputMessage="1" showErrorMessage="1" prompt="Enter estimated, actual, and price vaues under Admissions category" sqref="B10" xr:uid="{00000000-0002-0000-0100-000002000000}"/>
    <dataValidation allowBlank="1" showInputMessage="1" showErrorMessage="1" prompt="Enter estimated, actual, and price vaues under Ads in Program category" sqref="B17" xr:uid="{00000000-0002-0000-0100-000003000000}"/>
    <dataValidation allowBlank="1" showInputMessage="1" showErrorMessage="1" prompt="Enter estimated, actual, and price vaues under Exhibitors / Vendors category" sqref="B24" xr:uid="{00000000-0002-0000-0100-000004000000}"/>
    <dataValidation allowBlank="1" showInputMessage="1" showErrorMessage="1" prompt="Enter estimated, actual, and price vaues under Sale of Items category" sqref="B31" xr:uid="{00000000-0002-0000-0100-000005000000}"/>
    <dataValidation allowBlank="1" showInputMessage="1" showErrorMessage="1" prompt="Values in this column is automatically calculated" sqref="F32:G32 F18:G18 F25:G25" xr:uid="{00000000-0002-0000-0100-000006000000}"/>
  </dataValidations>
  <printOptions horizontalCentered="1"/>
  <pageMargins left="0.3" right="0.3" top="0.5" bottom="0.5" header="0.3" footer="0.3"/>
  <pageSetup fitToHeight="0" orientation="portrait" r:id="rId1"/>
  <headerFooter alignWithMargins="0"/>
  <drawing r:id="rId2"/>
  <tableParts count="4">
    <tablePart r:id="rId3"/>
    <tablePart r:id="rId4"/>
    <tablePart r:id="rId5"/>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B1:P33"/>
  <sheetViews>
    <sheetView showGridLines="0" zoomScaleNormal="100" workbookViewId="0"/>
  </sheetViews>
  <sheetFormatPr defaultColWidth="9.109375" defaultRowHeight="21" customHeight="1" x14ac:dyDescent="0.25"/>
  <cols>
    <col min="1" max="1" width="1.6640625" style="5" customWidth="1"/>
    <col min="2" max="2" width="26.6640625" style="4" customWidth="1"/>
    <col min="3" max="7" width="23.77734375" style="5" customWidth="1"/>
    <col min="8" max="8" width="1.6640625" style="5" customWidth="1"/>
    <col min="9" max="10" width="9.109375" style="5" customWidth="1"/>
    <col min="11" max="11" width="9.109375" style="5"/>
    <col min="12" max="16" width="12.6640625" style="6" customWidth="1"/>
    <col min="17" max="16384" width="9.109375" style="5"/>
  </cols>
  <sheetData>
    <row r="1" spans="2:16" ht="9" customHeight="1" x14ac:dyDescent="0.25">
      <c r="F1" s="4"/>
      <c r="H1" s="5" t="s">
        <v>37</v>
      </c>
    </row>
    <row r="2" spans="2:16" ht="9" customHeight="1" x14ac:dyDescent="0.25">
      <c r="B2" s="7"/>
      <c r="C2" s="8"/>
      <c r="D2" s="8"/>
      <c r="E2" s="8"/>
      <c r="F2" s="7"/>
      <c r="G2" s="8"/>
      <c r="H2" s="9"/>
      <c r="L2" s="5"/>
      <c r="M2" s="5"/>
      <c r="N2" s="5"/>
      <c r="O2" s="5"/>
      <c r="P2" s="5"/>
    </row>
    <row r="3" spans="2:16" s="13" customFormat="1" ht="43.05" customHeight="1" x14ac:dyDescent="0.25">
      <c r="B3" s="10" t="str">
        <f>Expenses!B3</f>
        <v>Product Launch Party</v>
      </c>
      <c r="C3" s="11"/>
      <c r="D3" s="11"/>
      <c r="E3" s="11"/>
      <c r="F3" s="11"/>
      <c r="G3" s="12"/>
    </row>
    <row r="4" spans="2:16" s="14" customFormat="1" ht="43.05" customHeight="1" x14ac:dyDescent="0.25">
      <c r="B4" s="21" t="s">
        <v>78</v>
      </c>
      <c r="C4" s="3"/>
      <c r="D4" s="3"/>
      <c r="E4" s="3"/>
      <c r="F4" s="3"/>
      <c r="G4" s="2"/>
    </row>
    <row r="5" spans="2:16" ht="9" customHeight="1" x14ac:dyDescent="0.25">
      <c r="B5" s="7"/>
      <c r="C5" s="8"/>
      <c r="D5" s="8"/>
      <c r="E5" s="8"/>
      <c r="F5" s="7"/>
      <c r="G5" s="8"/>
      <c r="H5" s="9"/>
      <c r="L5" s="5"/>
      <c r="M5" s="5"/>
      <c r="N5" s="5"/>
      <c r="O5" s="5"/>
      <c r="P5" s="5"/>
    </row>
    <row r="6" spans="2:16" ht="20.25" customHeight="1" x14ac:dyDescent="0.25"/>
    <row r="7" spans="2:16" ht="28.05" customHeight="1" x14ac:dyDescent="0.25">
      <c r="B7" s="49" t="s">
        <v>65</v>
      </c>
      <c r="C7" s="50" t="s">
        <v>4</v>
      </c>
      <c r="D7" s="50" t="s">
        <v>5</v>
      </c>
      <c r="E7" s="50"/>
      <c r="F7" s="51" t="s">
        <v>66</v>
      </c>
      <c r="G7" s="15"/>
      <c r="L7" s="6" t="s">
        <v>58</v>
      </c>
      <c r="M7" s="16" t="s">
        <v>59</v>
      </c>
      <c r="N7" s="6" t="s">
        <v>4</v>
      </c>
      <c r="O7" s="6" t="s">
        <v>5</v>
      </c>
      <c r="P7" s="6" t="s">
        <v>61</v>
      </c>
    </row>
    <row r="8" spans="2:16" ht="28.05" customHeight="1" x14ac:dyDescent="0.25">
      <c r="B8" s="4" t="str">
        <f>VLOOKUP(1,$L$8:$O$14,2,FALSE)</f>
        <v>Program</v>
      </c>
      <c r="C8" s="17">
        <f>VLOOKUP(1,$L$8:$O$14,3,FALSE)</f>
        <v>900</v>
      </c>
      <c r="D8" s="17">
        <f>VLOOKUP(1,$L$8:$O$14,4,FALSE)</f>
        <v>700</v>
      </c>
      <c r="L8" s="6">
        <f t="shared" ref="L8:L14" si="0">_xlfn.RANK.AVG(P8,$P$8:$P$14)</f>
        <v>2</v>
      </c>
      <c r="M8" s="16" t="s">
        <v>11</v>
      </c>
      <c r="N8" s="18">
        <f>SiteExpenses[[#Totals],[Estimated]]</f>
        <v>500</v>
      </c>
      <c r="O8" s="18">
        <f>SiteExpenses[[#Totals],[Actual]]</f>
        <v>450</v>
      </c>
      <c r="P8" s="19">
        <f>O8+ROW(O8)/10000</f>
        <v>450.00080000000003</v>
      </c>
    </row>
    <row r="9" spans="2:16" ht="28.05" customHeight="1" x14ac:dyDescent="0.25">
      <c r="B9" s="4" t="str">
        <f>VLOOKUP(2,$L$8:$O$14,2,FALSE)</f>
        <v>Site</v>
      </c>
      <c r="C9" s="17">
        <f>VLOOKUP(2,$L$8:$O$14,3,FALSE)</f>
        <v>500</v>
      </c>
      <c r="D9" s="17">
        <f>VLOOKUP(2,$L$8:$O$14,4,FALSE)</f>
        <v>450</v>
      </c>
      <c r="L9" s="6">
        <f t="shared" si="0"/>
        <v>5</v>
      </c>
      <c r="M9" s="16" t="s">
        <v>12</v>
      </c>
      <c r="N9" s="18">
        <f>DecorationsExpenses[[#Totals],[Estimated]]</f>
        <v>200</v>
      </c>
      <c r="O9" s="18">
        <f>DecorationsExpenses[[#Totals],[Actual]]</f>
        <v>100</v>
      </c>
      <c r="P9" s="19">
        <f t="shared" ref="P9:P14" si="1">O9+ROW(O9)/10000</f>
        <v>100.0009</v>
      </c>
    </row>
    <row r="10" spans="2:16" ht="28.05" customHeight="1" x14ac:dyDescent="0.25">
      <c r="B10" s="4" t="str">
        <f>VLOOKUP(3,$L$8:$O$14,2,FALSE)</f>
        <v>Refreshments</v>
      </c>
      <c r="C10" s="17">
        <f>VLOOKUP(3,$L$8:$O$14,3,FALSE)</f>
        <v>300</v>
      </c>
      <c r="D10" s="17">
        <f>VLOOKUP(3,$L$8:$O$14,4,FALSE)</f>
        <v>200</v>
      </c>
      <c r="L10" s="6">
        <f t="shared" si="0"/>
        <v>3</v>
      </c>
      <c r="M10" s="16" t="s">
        <v>6</v>
      </c>
      <c r="N10" s="18">
        <f>RefreshmentsExpenses[[#Totals],[Estimated]]</f>
        <v>300</v>
      </c>
      <c r="O10" s="18">
        <f>RefreshmentsExpenses[[#Totals],[Actual]]</f>
        <v>200</v>
      </c>
      <c r="P10" s="19">
        <f t="shared" si="1"/>
        <v>200.001</v>
      </c>
    </row>
    <row r="11" spans="2:16" ht="28.05" customHeight="1" x14ac:dyDescent="0.25">
      <c r="B11" s="4" t="str">
        <f>VLOOKUP(4,$L$8:$O$14,2,FALSE)</f>
        <v>Prizes</v>
      </c>
      <c r="C11" s="17">
        <f>VLOOKUP(4,$L$8:$O$14,3,FALSE)</f>
        <v>100</v>
      </c>
      <c r="D11" s="17">
        <f>VLOOKUP(4,$L$8:$O$14,4,FALSE)</f>
        <v>100</v>
      </c>
      <c r="L11" s="6">
        <f t="shared" si="0"/>
        <v>1</v>
      </c>
      <c r="M11" s="16" t="s">
        <v>22</v>
      </c>
      <c r="N11" s="18">
        <f>ProgramExpenses[[#Totals],[Estimated]]</f>
        <v>900</v>
      </c>
      <c r="O11" s="18">
        <f>ProgramExpenses[[#Totals],[Actual]]</f>
        <v>700</v>
      </c>
      <c r="P11" s="19">
        <f t="shared" si="1"/>
        <v>700.00109999999995</v>
      </c>
    </row>
    <row r="12" spans="2:16" ht="28.05" customHeight="1" x14ac:dyDescent="0.25">
      <c r="B12" s="4" t="str">
        <f>VLOOKUP(5,$L$8:$O$14,2,FALSE)</f>
        <v>Decorations</v>
      </c>
      <c r="C12" s="17">
        <f>VLOOKUP(5,$L$8:$O$14,3,FALSE)</f>
        <v>200</v>
      </c>
      <c r="D12" s="17">
        <f>VLOOKUP(5,$L$8:$O$14,4,FALSE)</f>
        <v>100</v>
      </c>
      <c r="L12" s="6">
        <f t="shared" si="0"/>
        <v>7</v>
      </c>
      <c r="M12" s="16" t="s">
        <v>23</v>
      </c>
      <c r="N12" s="18">
        <f>PublicityExpenses[[#Totals],[Estimated]]</f>
        <v>20</v>
      </c>
      <c r="O12" s="18">
        <f>PublicityExpenses[[#Totals],[Actual]]</f>
        <v>20</v>
      </c>
      <c r="P12" s="19">
        <f t="shared" si="1"/>
        <v>20.001200000000001</v>
      </c>
    </row>
    <row r="13" spans="2:16" ht="28.05" customHeight="1" x14ac:dyDescent="0.25">
      <c r="B13" s="4" t="str">
        <f>VLOOKUP(6,$L$8:$O$14,2,FALSE)</f>
        <v>Miscellaneous</v>
      </c>
      <c r="C13" s="17">
        <f>VLOOKUP(6,$L$8:$O$14,3,FALSE)</f>
        <v>70</v>
      </c>
      <c r="D13" s="17">
        <f>VLOOKUP(6,$L$8:$O$14,4,FALSE)</f>
        <v>70</v>
      </c>
      <c r="L13" s="6">
        <f t="shared" si="0"/>
        <v>4</v>
      </c>
      <c r="M13" s="16" t="s">
        <v>26</v>
      </c>
      <c r="N13" s="18">
        <f>PrizesExpenses[[#Totals],[Estimated]]</f>
        <v>100</v>
      </c>
      <c r="O13" s="18">
        <f>PrizesExpenses[[#Totals],[Actual]]</f>
        <v>100</v>
      </c>
      <c r="P13" s="19">
        <f t="shared" si="1"/>
        <v>100.0013</v>
      </c>
    </row>
    <row r="14" spans="2:16" ht="28.05" customHeight="1" x14ac:dyDescent="0.25">
      <c r="B14" s="4" t="str">
        <f>VLOOKUP(7,$L$8:$O$14,2,FALSE)</f>
        <v>Publicity</v>
      </c>
      <c r="C14" s="17">
        <f>VLOOKUP(7,$L$8:$O$14,3,FALSE)</f>
        <v>20</v>
      </c>
      <c r="D14" s="17">
        <f>VLOOKUP(7,$L$8:$O$14,4,FALSE)</f>
        <v>20</v>
      </c>
      <c r="L14" s="6">
        <f t="shared" si="0"/>
        <v>6</v>
      </c>
      <c r="M14" s="16" t="s">
        <v>28</v>
      </c>
      <c r="N14" s="18">
        <f>MiscellaneousExpenses[[#Totals],[Estimated]]</f>
        <v>70</v>
      </c>
      <c r="O14" s="18">
        <f>MiscellaneousExpenses[[#Totals],[Actual]]</f>
        <v>70</v>
      </c>
      <c r="P14" s="19">
        <f t="shared" si="1"/>
        <v>70.001400000000004</v>
      </c>
    </row>
    <row r="15" spans="2:16" ht="28.05" customHeight="1" x14ac:dyDescent="0.25">
      <c r="B15" s="4" t="s">
        <v>34</v>
      </c>
      <c r="C15" s="17">
        <f>SUBTOTAL(109,ExpensesSummary[Estimated])</f>
        <v>2090</v>
      </c>
      <c r="D15" s="17">
        <f>SUBTOTAL(109,ExpensesSummary[Actual])</f>
        <v>1640</v>
      </c>
    </row>
    <row r="16" spans="2:16" ht="28.05" customHeight="1" x14ac:dyDescent="0.25"/>
    <row r="17" spans="2:16" ht="28.05" customHeight="1" x14ac:dyDescent="0.25">
      <c r="B17" s="52" t="s">
        <v>67</v>
      </c>
      <c r="C17" s="50" t="s">
        <v>4</v>
      </c>
      <c r="D17" s="50" t="s">
        <v>5</v>
      </c>
      <c r="E17" s="50"/>
      <c r="F17" s="51" t="s">
        <v>68</v>
      </c>
      <c r="G17" s="50"/>
      <c r="L17" s="6" t="s">
        <v>58</v>
      </c>
      <c r="M17" s="16" t="s">
        <v>60</v>
      </c>
      <c r="N17" s="6" t="s">
        <v>4</v>
      </c>
      <c r="O17" s="6" t="s">
        <v>5</v>
      </c>
      <c r="P17" s="6" t="s">
        <v>61</v>
      </c>
    </row>
    <row r="18" spans="2:16" ht="28.05" customHeight="1" x14ac:dyDescent="0.25">
      <c r="B18" s="4" t="str">
        <f>VLOOKUP(1,$L$18:$O$21,2,FALSE)</f>
        <v>Exhibitors / Vendors</v>
      </c>
      <c r="C18" s="17">
        <f>VLOOKUP(1,$L$18:$O$21,3,FALSE)</f>
        <v>2600</v>
      </c>
      <c r="D18" s="17">
        <f>VLOOKUP(1,$L$18:$O$21,4,FALSE)</f>
        <v>2300</v>
      </c>
      <c r="L18" s="6">
        <f>_xlfn.RANK.AVG(P18,$P$18:$P$21)</f>
        <v>2</v>
      </c>
      <c r="M18" s="20" t="s">
        <v>42</v>
      </c>
      <c r="N18" s="18">
        <f>Admissions[[#Totals],[Estimated income]]</f>
        <v>900</v>
      </c>
      <c r="O18" s="18">
        <f>Admissions[[#Totals],[Actual income]]</f>
        <v>820</v>
      </c>
      <c r="P18" s="19">
        <f t="shared" ref="P18:P21" si="2">O18+ROW(O18)/10000</f>
        <v>820.0018</v>
      </c>
    </row>
    <row r="19" spans="2:16" ht="28.05" customHeight="1" x14ac:dyDescent="0.25">
      <c r="B19" s="4" t="str">
        <f>VLOOKUP(2,$L$18:$O$21,2,FALSE)</f>
        <v>Admissions</v>
      </c>
      <c r="C19" s="17">
        <f>VLOOKUP(2,$L$18:$O$21,3,FALSE)</f>
        <v>900</v>
      </c>
      <c r="D19" s="17">
        <f>VLOOKUP(2,$L$18:$O$21,4,FALSE)</f>
        <v>820</v>
      </c>
      <c r="L19" s="6">
        <f t="shared" ref="L19:L21" si="3">_xlfn.RANK.AVG(P19,$P$18:$P$21)</f>
        <v>4</v>
      </c>
      <c r="M19" s="20" t="s">
        <v>43</v>
      </c>
      <c r="N19" s="18">
        <f>AdsInProgram[[#Totals],[Estimated income]]</f>
        <v>200</v>
      </c>
      <c r="O19" s="18">
        <f>AdsInProgram[[#Totals],[Actual income]]</f>
        <v>300</v>
      </c>
      <c r="P19" s="19">
        <f t="shared" si="2"/>
        <v>300.00189999999998</v>
      </c>
    </row>
    <row r="20" spans="2:16" ht="28.05" customHeight="1" x14ac:dyDescent="0.25">
      <c r="B20" s="4" t="s">
        <v>57</v>
      </c>
      <c r="C20" s="17">
        <f>VLOOKUP(3,$L$18:$O$21,3,FALSE)</f>
        <v>750</v>
      </c>
      <c r="D20" s="17">
        <f>VLOOKUP(3,$L$18:$O$21,4,FALSE)</f>
        <v>750</v>
      </c>
      <c r="L20" s="6">
        <f t="shared" si="3"/>
        <v>1</v>
      </c>
      <c r="M20" s="20" t="s">
        <v>44</v>
      </c>
      <c r="N20" s="18">
        <f>ExhibitorsAndVendors[[#Totals],[Estimated income]]</f>
        <v>2600</v>
      </c>
      <c r="O20" s="18">
        <f>ExhibitorsAndVendors[[#Totals],[Actual income]]</f>
        <v>2300</v>
      </c>
      <c r="P20" s="19">
        <f t="shared" si="2"/>
        <v>2300.002</v>
      </c>
    </row>
    <row r="21" spans="2:16" ht="28.05" customHeight="1" x14ac:dyDescent="0.25">
      <c r="B21" s="4" t="str">
        <f>VLOOKUP(4,$L$18:$O$21,2,FALSE)</f>
        <v>Ads in Program</v>
      </c>
      <c r="C21" s="17">
        <f>VLOOKUP(4,$L$18:$O$21,3,FALSE)</f>
        <v>200</v>
      </c>
      <c r="D21" s="17">
        <f>VLOOKUP(4,$L$18:$O$21,4,FALSE)</f>
        <v>300</v>
      </c>
      <c r="L21" s="6">
        <f t="shared" si="3"/>
        <v>3</v>
      </c>
      <c r="M21" s="20" t="s">
        <v>57</v>
      </c>
      <c r="N21" s="18">
        <f>SaleOfItems[[#Totals],[Estimated income]]</f>
        <v>750</v>
      </c>
      <c r="O21" s="18">
        <f>SaleOfItems[[#Totals],[Actual income]]</f>
        <v>750</v>
      </c>
      <c r="P21" s="19">
        <f t="shared" si="2"/>
        <v>750.00210000000004</v>
      </c>
    </row>
    <row r="22" spans="2:16" ht="28.05" customHeight="1" x14ac:dyDescent="0.25">
      <c r="B22" s="4" t="s">
        <v>34</v>
      </c>
      <c r="C22" s="17">
        <f>SUBTOTAL(109,IncomeSummary[Estimated])</f>
        <v>4450</v>
      </c>
      <c r="D22" s="17">
        <f>SUBTOTAL(109,IncomeSummary[Actual])</f>
        <v>4170</v>
      </c>
    </row>
    <row r="23" spans="2:16" ht="28.05" customHeight="1" x14ac:dyDescent="0.25"/>
    <row r="24" spans="2:16" ht="28.05" customHeight="1" x14ac:dyDescent="0.25">
      <c r="B24" s="54" t="s">
        <v>64</v>
      </c>
      <c r="C24" s="50" t="s">
        <v>4</v>
      </c>
      <c r="D24" s="50" t="s">
        <v>5</v>
      </c>
      <c r="E24" s="50"/>
      <c r="F24" s="50"/>
      <c r="G24" s="50"/>
      <c r="M24" s="16"/>
    </row>
    <row r="25" spans="2:16" ht="28.05" customHeight="1" x14ac:dyDescent="0.25">
      <c r="B25" s="4" t="s">
        <v>41</v>
      </c>
      <c r="C25" s="17">
        <f>IncomeSummary[[#Totals],[Estimated]]</f>
        <v>4450</v>
      </c>
      <c r="D25" s="17">
        <f>IncomeSummary[[#Totals],[Actual]]</f>
        <v>4170</v>
      </c>
    </row>
    <row r="26" spans="2:16" ht="28.05" customHeight="1" x14ac:dyDescent="0.25">
      <c r="B26" s="4" t="s">
        <v>40</v>
      </c>
      <c r="C26" s="17">
        <f>ExpensesSummary[[#Totals],[Estimated]]</f>
        <v>2090</v>
      </c>
      <c r="D26" s="17">
        <f>ExpensesSummary[[#Totals],[Actual]]</f>
        <v>1640</v>
      </c>
    </row>
    <row r="27" spans="2:16" ht="28.05" customHeight="1" x14ac:dyDescent="0.25">
      <c r="B27" s="4" t="s">
        <v>62</v>
      </c>
      <c r="C27" s="17">
        <f>C25-C26</f>
        <v>2360</v>
      </c>
      <c r="D27" s="17">
        <f>D25-D26</f>
        <v>2530</v>
      </c>
    </row>
    <row r="28" spans="2:16" ht="28.05" customHeight="1" x14ac:dyDescent="0.25"/>
    <row r="29" spans="2:16" ht="28.05" customHeight="1" x14ac:dyDescent="0.25">
      <c r="B29" s="53" t="s">
        <v>72</v>
      </c>
      <c r="C29" s="53"/>
      <c r="D29" s="53"/>
      <c r="E29" s="53" t="s">
        <v>73</v>
      </c>
      <c r="F29" s="53"/>
      <c r="G29" s="53"/>
    </row>
    <row r="30" spans="2:16" ht="28.05" customHeight="1" x14ac:dyDescent="0.25"/>
    <row r="31" spans="2:16" ht="28.05" customHeight="1" x14ac:dyDescent="0.25"/>
    <row r="32" spans="2:16" ht="28.05" customHeight="1" x14ac:dyDescent="0.25"/>
    <row r="33" ht="28.05" customHeight="1" x14ac:dyDescent="0.25"/>
  </sheetData>
  <mergeCells count="2">
    <mergeCell ref="B29:D29"/>
    <mergeCell ref="E29:G29"/>
  </mergeCells>
  <phoneticPr fontId="1" type="noConversion"/>
  <dataValidations count="6">
    <dataValidation allowBlank="1" showInputMessage="1" showErrorMessage="1" prompt="Event Name is automatically updated in this cell" sqref="B3" xr:uid="{00000000-0002-0000-0200-000000000000}"/>
    <dataValidation allowBlank="1" showInputMessage="1" showErrorMessage="1" prompt="Table and charts in this worksheet are automatically updated" sqref="A1" xr:uid="{00000000-0002-0000-0200-000001000000}"/>
    <dataValidation allowBlank="1" showInputMessage="1" showErrorMessage="1" prompt="Bar chart summarizing actual expenses in descending order" sqref="F8" xr:uid="{00000000-0002-0000-0200-000002000000}"/>
    <dataValidation allowBlank="1" showInputMessage="1" showErrorMessage="1" prompt="Bar chart summarizing actual income in descending order" sqref="F18" xr:uid="{00000000-0002-0000-0200-000003000000}"/>
    <dataValidation allowBlank="1" showInputMessage="1" showErrorMessage="1" prompt="Bar chart comparing Expenses to Profit (Loss) ratio of estimate vs actual" sqref="B30" xr:uid="{00000000-0002-0000-0200-000004000000}"/>
    <dataValidation allowBlank="1" showInputMessage="1" showErrorMessage="1" prompt="Bar chart comparing estimated and actual costs for income and expenses" sqref="F30" xr:uid="{00000000-0002-0000-0200-000005000000}"/>
  </dataValidations>
  <printOptions horizontalCentered="1"/>
  <pageMargins left="0.3" right="0.3" top="0.5" bottom="0.5" header="0.3" footer="0.3"/>
  <pageSetup orientation="portrait" r:id="rId1"/>
  <headerFooter alignWithMargins="0"/>
  <drawing r:id="rId2"/>
  <tableParts count="3">
    <tablePart r:id="rId3"/>
    <tablePart r:id="rId4"/>
    <tablePart r:id="rId5"/>
  </tableParts>
</worksheet>
</file>

<file path=customXml/_rels/item1.xml.rels>&#65279;<?xml version="1.0" encoding="utf-8"?><Relationships xmlns="http://schemas.openxmlformats.org/package/2006/relationships"><Relationship Type="http://schemas.openxmlformats.org/officeDocument/2006/relationships/customXmlProps" Target="/customXml/itemProps11.xml" Id="rId1" /></Relationships>
</file>

<file path=customXml/_rels/item23.xml.rels>&#65279;<?xml version="1.0" encoding="utf-8"?><Relationships xmlns="http://schemas.openxmlformats.org/package/2006/relationships"><Relationship Type="http://schemas.openxmlformats.org/officeDocument/2006/relationships/customXmlProps" Target="/customXml/itemProps23.xml" Id="rId1" /></Relationships>
</file>

<file path=customXml/_rels/item32.xml.rels>&#65279;<?xml version="1.0" encoding="utf-8"?><Relationships xmlns="http://schemas.openxmlformats.org/package/2006/relationships"><Relationship Type="http://schemas.openxmlformats.org/officeDocument/2006/relationships/customXmlProps" Target="/customXml/itemProps32.xml" Id="rId1"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3.xml><?xml version="1.0" encoding="utf-8"?>
<?mso-contentType ?>
<FormTemplates xmlns="http://schemas.microsoft.com/sharepoint/v3/contenttype/forms">
  <Display>DocumentLibraryForm</Display>
  <Edit>DocumentLibraryForm</Edit>
  <New>DocumentLibraryForm</New>
</FormTemplates>
</file>

<file path=customXml/item32.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1.xml><?xml version="1.0" encoding="utf-8"?>
<ds:datastoreItem xmlns:ds="http://schemas.openxmlformats.org/officeDocument/2006/customXml" ds:itemID="{208EF279-8C67-4D02-973F-D071C24A51D0}"/>
</file>

<file path=customXml/itemProps23.xml><?xml version="1.0" encoding="utf-8"?>
<ds:datastoreItem xmlns:ds="http://schemas.openxmlformats.org/officeDocument/2006/customXml" ds:itemID="{1AD77101-766A-448B-8AE4-3147B7EBC270}"/>
</file>

<file path=customXml/itemProps32.xml><?xml version="1.0" encoding="utf-8"?>
<ds:datastoreItem xmlns:ds="http://schemas.openxmlformats.org/officeDocument/2006/customXml" ds:itemID="{303B524E-28C6-4CC0-9855-F7DD019CBC5E}"/>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TM16410203</ap:Template>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1</vt:i4>
      </vt:variant>
    </vt:vector>
  </ap:HeadingPairs>
  <ap:TitlesOfParts>
    <vt:vector baseType="lpstr" size="4">
      <vt:lpstr>Expenses</vt:lpstr>
      <vt:lpstr>Income</vt:lpstr>
      <vt:lpstr>Profit &amp; loss summary</vt:lpstr>
      <vt:lpstr>'Profit &amp; loss summary'!Print_Area</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2022-12-01T06:05:32Z</dcterms:created>
  <dcterms:modified xsi:type="dcterms:W3CDTF">2022-12-02T05:22:09Z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