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drawings/drawing22.xml" ContentType="application/vnd.openxmlformats-officedocument.drawing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drawings/drawing1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/>
  <bookViews>
    <workbookView xWindow="-108" yWindow="-108" windowWidth="23256" windowHeight="12720" xr2:uid="{00000000-000D-0000-FFFF-FFFF00000000}"/>
  </bookViews>
  <sheets>
    <sheet name="Lead data" sheetId="2" r:id="rId1"/>
    <sheet name="Forecasted sales " sheetId="3" r:id="rId2"/>
    <sheet name="Monthly weighted forecast" sheetId="4" r:id="rId3"/>
  </sheets>
  <definedNames>
    <definedName name="_xlnm._FilterDatabase" localSheetId="0">'Lead data'!$I$5:$I$8</definedName>
    <definedName name="LastEntry">MIN(ROW(LeadData[]))+ROWS(LeadData[])-1</definedName>
    <definedName name="_xlnm.Print_Titles" localSheetId="1">'Forecasted sales '!$5:$5</definedName>
    <definedName name="_xlnm.Print_Titles" localSheetId="0">'Lead data'!$5:$5</definedName>
    <definedName name="RowTitleRegion1..N22">'Forecasted sales '!$B$12</definedName>
    <definedName name="Starting_row">MIN(ROW(LeadData[]))+1</definedName>
    <definedName name="Title1">LeadData[[#Headers],[Lead name]]</definedName>
    <definedName name="Title2">ForecastedSales[[#Headers],[Lead name]]</definedName>
    <definedName name="TrackerDate">'Lead data'!$J$3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7" i="3" l="1"/>
  <c r="C7" i="3"/>
  <c r="F7" i="3"/>
  <c r="G7" i="3"/>
  <c r="H7" i="3"/>
  <c r="I7" i="3"/>
  <c r="J7" i="3"/>
  <c r="K7" i="3"/>
  <c r="L7" i="3"/>
  <c r="M7" i="3"/>
  <c r="N7" i="3"/>
  <c r="J3" i="2" l="1"/>
  <c r="G9" i="2" l="1"/>
  <c r="J8" i="2" l="1"/>
  <c r="E7" i="3" s="1"/>
  <c r="J7" i="2"/>
  <c r="D7" i="3" s="1"/>
  <c r="J6" i="2"/>
  <c r="J9" i="2" s="1"/>
  <c r="N8" i="3" l="1"/>
  <c r="N6" i="3"/>
  <c r="N9" i="3"/>
  <c r="N10" i="3"/>
  <c r="M8" i="3"/>
  <c r="M6" i="3"/>
  <c r="M9" i="3"/>
  <c r="M10" i="3"/>
  <c r="L8" i="3"/>
  <c r="L6" i="3"/>
  <c r="L9" i="3"/>
  <c r="L10" i="3"/>
  <c r="K8" i="3"/>
  <c r="K6" i="3"/>
  <c r="K9" i="3"/>
  <c r="K10" i="3"/>
  <c r="J8" i="3"/>
  <c r="J6" i="3"/>
  <c r="J9" i="3"/>
  <c r="J10" i="3"/>
  <c r="I8" i="3"/>
  <c r="I6" i="3"/>
  <c r="I9" i="3"/>
  <c r="I10" i="3"/>
  <c r="H8" i="3"/>
  <c r="H6" i="3"/>
  <c r="H9" i="3"/>
  <c r="H10" i="3"/>
  <c r="G8" i="3"/>
  <c r="G6" i="3"/>
  <c r="G9" i="3"/>
  <c r="G10" i="3"/>
  <c r="F8" i="3"/>
  <c r="F6" i="3"/>
  <c r="F9" i="3"/>
  <c r="F10" i="3"/>
  <c r="E8" i="3"/>
  <c r="E6" i="3"/>
  <c r="E9" i="3"/>
  <c r="E10" i="3"/>
  <c r="D8" i="3"/>
  <c r="D6" i="3"/>
  <c r="D9" i="3"/>
  <c r="D10" i="3"/>
  <c r="C8" i="3"/>
  <c r="C6" i="3"/>
  <c r="C9" i="3"/>
  <c r="C10" i="3"/>
  <c r="B8" i="3"/>
  <c r="B6" i="3"/>
  <c r="B9" i="3"/>
  <c r="B10" i="3"/>
  <c r="M3" i="3" l="1"/>
  <c r="G11" i="3" l="1"/>
  <c r="F11" i="3"/>
  <c r="J11" i="3"/>
  <c r="K11" i="3"/>
  <c r="I11" i="3"/>
  <c r="L11" i="3"/>
  <c r="M11" i="3"/>
  <c r="H11" i="3"/>
  <c r="D11" i="3"/>
  <c r="E11" i="3"/>
  <c r="C11" i="3"/>
  <c r="C12" i="3" s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1" i="3"/>
  <c r="N12" i="3" l="1"/>
</calcChain>
</file>

<file path=xl/sharedStrings.xml><?xml version="1.0" encoding="utf-8"?>
<sst xmlns="http://schemas.openxmlformats.org/spreadsheetml/2006/main" count="49" uniqueCount="43">
  <si>
    <t>Strategic</t>
  </si>
  <si>
    <t>January</t>
  </si>
  <si>
    <t>Adventure Works</t>
  </si>
  <si>
    <t>February</t>
  </si>
  <si>
    <t>Alpine Ski House</t>
  </si>
  <si>
    <t>Tactical</t>
  </si>
  <si>
    <t>March</t>
  </si>
  <si>
    <t>Total</t>
  </si>
  <si>
    <t>Lead name</t>
  </si>
  <si>
    <t>Cumulative Total</t>
  </si>
  <si>
    <t>North</t>
  </si>
  <si>
    <t>South</t>
  </si>
  <si>
    <t>Website</t>
  </si>
  <si>
    <t>Networking event</t>
  </si>
  <si>
    <t>Lead contact</t>
  </si>
  <si>
    <t>Lead source</t>
  </si>
  <si>
    <t>Lead region</t>
  </si>
  <si>
    <t>Lead type</t>
  </si>
  <si>
    <t>Potential opportunity</t>
  </si>
  <si>
    <t>Chance of sale</t>
  </si>
  <si>
    <t>Forecast close</t>
  </si>
  <si>
    <t>Weighted forecast</t>
  </si>
  <si>
    <t>February 
forecast</t>
  </si>
  <si>
    <t>March 
forecast</t>
  </si>
  <si>
    <t>April 
forecast</t>
  </si>
  <si>
    <t>May 
forecast</t>
  </si>
  <si>
    <t>June 
forecast</t>
  </si>
  <si>
    <t>August 
forecast</t>
  </si>
  <si>
    <t>September 
forecast</t>
  </si>
  <si>
    <t>October 
forecast</t>
  </si>
  <si>
    <t>November 
forecast</t>
  </si>
  <si>
    <t>December 
forecast</t>
  </si>
  <si>
    <t>Madison Butler</t>
  </si>
  <si>
    <t>Jozi Kos</t>
  </si>
  <si>
    <t>Olson Harris Ltd. | Confidential</t>
  </si>
  <si>
    <t>MONTHLY WEIGHTED FORECAST</t>
  </si>
  <si>
    <t>FORECASTED SALES</t>
  </si>
  <si>
    <t>DETAILED LEADS TRACKER</t>
  </si>
  <si>
    <t>January
forecast</t>
  </si>
  <si>
    <t xml:space="preserve"> COMPANY NAME</t>
  </si>
  <si>
    <t>Adatom Corporation</t>
  </si>
  <si>
    <t>Ashlee Barnes</t>
  </si>
  <si>
    <t>July 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</si>
</sst>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31" x14ac:knownFonts="1">
    <font>
      <sz val="11"/>
      <color theme="1" tint="0.14996795556505021"/>
      <name val="Franklin Gothic Book"/>
      <family val="2"/>
      <scheme val="minor"/>
    </font>
    <font>
      <sz val="18"/>
      <color theme="3"/>
      <name val="Constantia"/>
      <family val="1"/>
      <scheme val="major"/>
    </font>
    <font>
      <b/>
      <sz val="11"/>
      <color theme="1" tint="0.24994659260841701"/>
      <name val="Constantia"/>
      <family val="1"/>
      <scheme val="major"/>
    </font>
    <font>
      <b/>
      <sz val="14"/>
      <color theme="1" tint="0.14996795556505021"/>
      <name val="Franklin Gothic Book"/>
      <family val="2"/>
      <scheme val="minor"/>
    </font>
    <font>
      <sz val="11"/>
      <color theme="1" tint="0.14996795556505021"/>
      <name val="Franklin Gothic Book"/>
      <family val="2"/>
      <scheme val="minor"/>
    </font>
    <font>
      <sz val="26"/>
      <color theme="1" tint="0.14996795556505021"/>
      <name val="Constantia"/>
      <family val="2"/>
      <scheme val="major"/>
    </font>
    <font>
      <sz val="11"/>
      <name val="Franklin Gothic Book"/>
      <family val="2"/>
      <scheme val="minor"/>
    </font>
    <font>
      <sz val="11"/>
      <color theme="3"/>
      <name val="Franklin Gothic Book"/>
      <family val="2"/>
      <scheme val="minor"/>
    </font>
    <font>
      <b/>
      <sz val="14"/>
      <color theme="3"/>
      <name val="Franklin Gothic Book"/>
      <family val="2"/>
      <scheme val="minor"/>
    </font>
    <font>
      <sz val="12"/>
      <color theme="1" tint="0.14996795556505021"/>
      <name val="Franklin Gothic Book"/>
      <family val="2"/>
      <scheme val="minor"/>
    </font>
    <font>
      <b/>
      <sz val="12"/>
      <color theme="1" tint="0.14996795556505021"/>
      <name val="Franklin Gothic Book"/>
      <family val="2"/>
      <scheme val="minor"/>
    </font>
    <font>
      <sz val="12"/>
      <color theme="1" tint="4.9989318521683403E-2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11"/>
      <color theme="1" tint="0.14996795556505021"/>
      <name val="Franklin Gothic Medium"/>
      <family val="2"/>
    </font>
    <font>
      <b/>
      <sz val="12"/>
      <color theme="0"/>
      <name val="Franklin Gothic Medium"/>
      <family val="2"/>
    </font>
    <font>
      <sz val="18"/>
      <color theme="1"/>
      <name val="Constantia"/>
      <family val="1"/>
      <scheme val="major"/>
    </font>
    <font>
      <b/>
      <sz val="12"/>
      <name val="Franklin Gothic Medium"/>
      <family val="2"/>
    </font>
    <font>
      <b/>
      <sz val="12"/>
      <name val="Franklin Gothic Book"/>
      <family val="2"/>
      <scheme val="minor"/>
    </font>
    <font>
      <sz val="18"/>
      <color theme="1"/>
      <name val="Franklin Gothic Medium"/>
      <family val="2"/>
    </font>
    <font>
      <sz val="18"/>
      <color theme="1" tint="0.1499679555650502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sz val="12"/>
      <name val="Franklin Gothic Book"/>
      <family val="2"/>
      <scheme val="minor"/>
    </font>
    <font>
      <sz val="12"/>
      <name val="Franklin Gothic Medium"/>
      <family val="2"/>
    </font>
    <font>
      <b/>
      <sz val="14"/>
      <color theme="0"/>
      <name val="Franklin Gothic Book"/>
      <family val="2"/>
      <scheme val="minor"/>
    </font>
    <font>
      <b/>
      <sz val="48"/>
      <color rgb="FF000000"/>
      <name val="Franklin Gothic Medium"/>
      <family val="2"/>
    </font>
    <font>
      <b/>
      <sz val="12"/>
      <color theme="1" tint="0.14996795556505021"/>
      <name val="Franklin Gothic Medium"/>
      <family val="2"/>
    </font>
    <font>
      <sz val="12"/>
      <color theme="1" tint="0.14996795556505021"/>
      <name val="Franklin Gothic Book"/>
      <family val="2"/>
    </font>
    <font>
      <sz val="8"/>
      <name val="Franklin Gothic Book"/>
      <family val="2"/>
      <scheme val="minor"/>
    </font>
    <font>
      <b/>
      <sz val="24"/>
      <name val="Franklin Gothic Medium"/>
      <family val="2"/>
    </font>
    <font>
      <sz val="24"/>
      <name val="Franklin Gothic Medium"/>
      <family val="2"/>
    </font>
    <font>
      <sz val="18"/>
      <name val="Franklin Gothic Medium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thick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13">
    <xf numFmtId="0" fontId="0" fillId="0" borderId="0">
      <alignment horizontal="left" vertical="center" wrapText="1"/>
    </xf>
    <xf numFmtId="0" fontId="1" fillId="2" borderId="3" applyProtection="0">
      <alignment horizontal="left" vertical="center"/>
    </xf>
    <xf numFmtId="14" fontId="2" fillId="0" borderId="0" applyProtection="0">
      <alignment horizontal="left" vertical="center"/>
    </xf>
    <xf numFmtId="0" fontId="3" fillId="0" borderId="0" applyFill="0" applyProtection="0">
      <alignment horizontal="right" vertical="center"/>
    </xf>
    <xf numFmtId="0" fontId="4" fillId="0" borderId="0" applyNumberFormat="0" applyFill="0" applyBorder="0" applyProtection="0">
      <alignment horizontal="right" vertical="center" wrapText="1"/>
    </xf>
    <xf numFmtId="165" fontId="6" fillId="0" borderId="0" applyFill="0" applyBorder="0" applyProtection="0">
      <alignment horizontal="right" vertical="center"/>
    </xf>
    <xf numFmtId="164" fontId="4" fillId="0" borderId="0" applyFill="0" applyBorder="0" applyProtection="0">
      <alignment horizontal="right" vertical="center"/>
    </xf>
    <xf numFmtId="9" fontId="4" fillId="0" borderId="0" applyFont="0" applyFill="0" applyBorder="0" applyProtection="0">
      <alignment horizontal="right" vertical="center"/>
    </xf>
    <xf numFmtId="0" fontId="4" fillId="0" borderId="2" applyNumberFormat="0" applyFont="0" applyFill="0" applyAlignment="0" applyProtection="0">
      <alignment horizontal="right" vertical="center" wrapText="1"/>
    </xf>
    <xf numFmtId="0" fontId="5" fillId="0" borderId="1" applyNumberFormat="0" applyFill="0" applyProtection="0">
      <alignment horizontal="left" vertical="center"/>
    </xf>
    <xf numFmtId="0" fontId="4" fillId="3" borderId="4" applyNumberFormat="0" applyAlignment="0" applyProtection="0"/>
    <xf numFmtId="0" fontId="4" fillId="0" borderId="0" applyNumberFormat="0" applyFont="0" applyFill="0" applyBorder="0">
      <alignment horizontal="left" vertical="center" indent="3"/>
    </xf>
    <xf numFmtId="0" fontId="6" fillId="3" borderId="5" applyNumberFormat="0" applyFont="0" applyFill="0" applyAlignment="0">
      <alignment horizontal="right" vertical="center"/>
    </xf>
  </cellStyleXfs>
  <cellXfs count="59">
    <xf numFmtId="0" fontId="0" fillId="0" borderId="0" xfId="0">
      <alignment horizontal="left" vertical="center" wrapText="1"/>
    </xf>
    <xf numFmtId="0" fontId="9" fillId="0" borderId="0" xfId="0" applyFont="1">
      <alignment horizontal="left" vertical="center" wrapText="1"/>
    </xf>
    <xf numFmtId="0" fontId="13" fillId="0" borderId="0" xfId="0" applyFont="1">
      <alignment horizontal="left" vertical="center" wrapText="1"/>
    </xf>
    <xf numFmtId="0" fontId="8" fillId="0" borderId="0" xfId="3" applyFont="1" applyAlignment="1">
      <alignment horizontal="left" vertical="center"/>
    </xf>
    <xf numFmtId="0" fontId="10" fillId="0" borderId="0" xfId="0" applyFo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4" applyFont="1" applyFill="1" applyAlignment="1">
      <alignment horizontal="center" vertical="center" wrapText="1"/>
    </xf>
    <xf numFmtId="0" fontId="14" fillId="0" borderId="0" xfId="4" applyFont="1" applyFill="1" applyAlignment="1">
      <alignment horizontal="center" vertical="center"/>
    </xf>
    <xf numFmtId="164" fontId="11" fillId="0" borderId="0" xfId="6" applyFont="1" applyFill="1" applyBorder="1" applyAlignment="1">
      <alignment horizontal="center" vertical="center"/>
    </xf>
    <xf numFmtId="9" fontId="11" fillId="0" borderId="0" xfId="7" applyFont="1" applyFill="1" applyBorder="1" applyAlignment="1">
      <alignment horizontal="center" vertical="center"/>
    </xf>
    <xf numFmtId="0" fontId="11" fillId="0" borderId="0" xfId="11" applyFont="1" applyFill="1" applyBorder="1" applyAlignment="1">
      <alignment horizontal="center" vertical="center"/>
    </xf>
    <xf numFmtId="0" fontId="14" fillId="0" borderId="0" xfId="4" applyFont="1" applyFill="1" applyAlignment="1">
      <alignment horizontal="right" vertical="center" indent="1"/>
    </xf>
    <xf numFmtId="164" fontId="11" fillId="0" borderId="0" xfId="6" applyFont="1" applyFill="1" applyBorder="1" applyAlignment="1">
      <alignment horizontal="right" vertical="center" indent="1"/>
    </xf>
    <xf numFmtId="0" fontId="1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0" fillId="4" borderId="0" xfId="0" applyFill="1">
      <alignment horizontal="left" vertical="center" wrapText="1"/>
    </xf>
    <xf numFmtId="0" fontId="15" fillId="4" borderId="0" xfId="0" applyFont="1" applyFill="1">
      <alignment horizontal="left"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right" vertical="center" indent="1"/>
    </xf>
    <xf numFmtId="0" fontId="17" fillId="0" borderId="0" xfId="0" applyFont="1">
      <alignment horizontal="left" vertical="center" wrapText="1"/>
    </xf>
    <xf numFmtId="0" fontId="18" fillId="4" borderId="0" xfId="0" applyFont="1" applyFill="1" applyAlignment="1">
      <alignment horizontal="right" vertical="center"/>
    </xf>
    <xf numFmtId="0" fontId="12" fillId="4" borderId="0" xfId="3" applyFont="1" applyFill="1" applyAlignment="1">
      <alignment horizontal="left" vertical="center"/>
    </xf>
    <xf numFmtId="0" fontId="8" fillId="4" borderId="0" xfId="3" applyFont="1" applyFill="1" applyAlignment="1">
      <alignment horizontal="right" vertical="center" indent="1"/>
    </xf>
    <xf numFmtId="0" fontId="12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right" indent="2"/>
    </xf>
    <xf numFmtId="14" fontId="20" fillId="4" borderId="0" xfId="2" applyFont="1" applyFill="1" applyAlignment="1">
      <alignment horizontal="right" vertical="top" indent="2"/>
    </xf>
    <xf numFmtId="0" fontId="23" fillId="0" borderId="0" xfId="3" applyFont="1" applyFill="1" applyAlignment="1">
      <alignment horizontal="left" vertical="center"/>
    </xf>
    <xf numFmtId="0" fontId="21" fillId="0" borderId="0" xfId="0" applyFont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16" fillId="5" borderId="6" xfId="12" applyFont="1" applyFill="1" applyBorder="1" applyAlignment="1">
      <alignment horizontal="left" vertical="center" wrapText="1" indent="1"/>
    </xf>
    <xf numFmtId="165" fontId="21" fillId="0" borderId="0" xfId="5" applyFont="1" applyFill="1" applyBorder="1" applyAlignment="1">
      <alignment horizontal="center" vertical="center"/>
    </xf>
    <xf numFmtId="165" fontId="21" fillId="0" borderId="0" xfId="8" applyNumberFormat="1" applyFont="1" applyFill="1" applyBorder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16" fillId="5" borderId="7" xfId="5" applyFont="1" applyFill="1" applyBorder="1" applyAlignment="1">
      <alignment horizontal="center" vertical="center"/>
    </xf>
    <xf numFmtId="165" fontId="16" fillId="5" borderId="8" xfId="5" applyFont="1" applyFill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4" fillId="4" borderId="0" xfId="0" applyFont="1" applyFill="1" applyAlignment="1">
      <alignment horizontal="left" vertical="top" indent="2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top" wrapText="1" indent="1"/>
    </xf>
    <xf numFmtId="0" fontId="12" fillId="0" borderId="0" xfId="3" applyFont="1" applyFill="1" applyAlignment="1">
      <alignment horizontal="right" vertical="top" indent="1"/>
    </xf>
    <xf numFmtId="0" fontId="12" fillId="0" borderId="0" xfId="0" applyFont="1" applyAlignment="1">
      <alignment horizontal="right" vertical="top" wrapText="1" indent="1"/>
    </xf>
    <xf numFmtId="0" fontId="8" fillId="0" borderId="0" xfId="3" applyFont="1" applyFill="1" applyAlignment="1">
      <alignment horizontal="right" vertical="top" indent="1"/>
    </xf>
    <xf numFmtId="0" fontId="8" fillId="0" borderId="0" xfId="3" applyFont="1">
      <alignment horizontal="right" vertical="center"/>
    </xf>
    <xf numFmtId="0" fontId="26" fillId="0" borderId="0" xfId="0" applyFont="1">
      <alignment horizontal="left" vertical="center" wrapText="1"/>
    </xf>
    <xf numFmtId="0" fontId="25" fillId="0" borderId="9" xfId="0" applyFont="1" applyBorder="1" applyAlignment="1">
      <alignment horizontal="left" vertical="center" wrapText="1" indent="1"/>
    </xf>
    <xf numFmtId="0" fontId="25" fillId="0" borderId="10" xfId="0" applyFont="1" applyBorder="1" applyAlignment="1">
      <alignment horizontal="center" vertical="center" wrapText="1"/>
    </xf>
    <xf numFmtId="0" fontId="25" fillId="0" borderId="10" xfId="8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8" fillId="4" borderId="0" xfId="0" applyFont="1" applyFill="1" applyAlignment="1">
      <alignment horizontal="left" indent="2"/>
    </xf>
    <xf numFmtId="0" fontId="29" fillId="4" borderId="0" xfId="0" applyFont="1" applyFill="1" applyAlignment="1">
      <alignment horizontal="left" indent="2"/>
    </xf>
    <xf numFmtId="0" fontId="29" fillId="4" borderId="0" xfId="0" applyFont="1" applyFill="1" applyAlignment="1">
      <alignment horizontal="left" wrapText="1" indent="2"/>
    </xf>
    <xf numFmtId="0" fontId="30" fillId="4" borderId="0" xfId="0" applyFont="1" applyFill="1" applyAlignment="1">
      <alignment horizontal="left" wrapText="1" indent="2"/>
    </xf>
    <xf numFmtId="14" fontId="20" fillId="4" borderId="0" xfId="2" applyFont="1" applyFill="1" applyAlignment="1">
      <alignment horizontal="right" vertical="top" indent="2"/>
    </xf>
    <xf numFmtId="0" fontId="7" fillId="4" borderId="0" xfId="0" applyFont="1" applyFill="1" applyAlignment="1">
      <alignment horizontal="center" vertical="center" wrapText="1"/>
    </xf>
  </cellXfs>
  <cellStyles count="13">
    <cellStyle name="Currency" xfId="5" builtinId="4" customBuiltin="1"/>
    <cellStyle name="Currency [0]" xfId="6" builtinId="7" customBuiltin="1"/>
    <cellStyle name="Forecast Close" xfId="11" xr:uid="{00000000-0005-0000-0000-000002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Percent" xfId="7" builtinId="5" customBuiltin="1"/>
    <cellStyle name="Right and bottom border" xfId="12" xr:uid="{00000000-0005-0000-0000-000009000000}"/>
    <cellStyle name="Right Border" xfId="8" xr:uid="{00000000-0005-0000-0000-00000A000000}"/>
    <cellStyle name="Title" xfId="9" builtinId="15" customBuiltin="1"/>
    <cellStyle name="Total" xfId="10" builtinId="25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5" formatCode="&quot;$&quot;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165" formatCode="&quot;$&quot;#,##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3"/>
        <name val="Franklin Gothic Medium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</dxf>
    <dxf>
      <border>
        <bottom style="thick">
          <color theme="0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 tint="0.14996795556505021"/>
        <name val="Franklin Gothic Medium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Franklin Gothic Medium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 tint="4.9989318521683403E-2"/>
        <name val="Franklin Gothic Book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Franklin Gothic Medium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color theme="1"/>
      </font>
      <border>
        <left/>
        <right/>
        <top style="thick">
          <color theme="0"/>
        </top>
        <bottom/>
        <vertical style="thick">
          <color theme="0"/>
        </vertical>
        <horizontal style="thick">
          <color theme="0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left/>
        <right/>
        <top/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ill>
        <patternFill>
          <bgColor theme="5"/>
        </patternFill>
      </fill>
      <border>
        <left/>
        <right/>
        <top/>
        <bottom/>
        <vertical style="thick">
          <color theme="0"/>
        </vertical>
        <horizontal style="thick">
          <color theme="0"/>
        </horizontal>
      </border>
    </dxf>
    <dxf>
      <border>
        <right style="thin">
          <color theme="4" tint="-0.499984740745262"/>
        </right>
        <vertical/>
      </border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</dxf>
    <dxf>
      <font>
        <color theme="3"/>
      </font>
      <border>
        <right style="thin">
          <color theme="4" tint="-0.499984740745262"/>
        </right>
        <vertical/>
      </border>
    </dxf>
    <dxf>
      <font>
        <b val="0"/>
        <i val="0"/>
        <color theme="1" tint="0.14996795556505021"/>
      </font>
      <fill>
        <patternFill>
          <bgColor theme="0" tint="-0.14996795556505021"/>
        </patternFill>
      </fill>
      <border>
        <top style="medium">
          <color theme="4" tint="-0.24994659260841701"/>
        </top>
        <bottom style="thick">
          <color theme="4" tint="-0.499984740745262"/>
        </bottom>
      </border>
    </dxf>
    <dxf>
      <font>
        <b val="0"/>
        <i val="0"/>
        <color theme="3"/>
      </font>
      <fill>
        <patternFill patternType="solid">
          <fgColor theme="4"/>
          <bgColor theme="4" tint="0.39994506668294322"/>
        </patternFill>
      </fill>
      <border diagonalUp="0" diagonalDown="0">
        <left/>
        <right/>
        <top style="thick">
          <color theme="4" tint="-0.499984740745262"/>
        </top>
        <bottom style="thin">
          <color theme="4" tint="-0.24994659260841701"/>
        </bottom>
        <vertical/>
        <horizontal/>
      </border>
    </dxf>
    <dxf>
      <font>
        <color theme="3"/>
      </font>
      <fill>
        <patternFill>
          <bgColor theme="0" tint="-4.9989318521683403E-2"/>
        </patternFill>
      </fill>
      <border>
        <left/>
        <right/>
        <top style="thin">
          <color theme="4" tint="-0.24994659260841701"/>
        </top>
        <bottom style="thin">
          <color theme="4" tint="-0.24994659260841701"/>
        </bottom>
        <horizontal style="thin">
          <color theme="4" tint="-0.24994659260841701"/>
        </horizontal>
      </border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3"/>
      </font>
    </dxf>
    <dxf>
      <font>
        <color theme="3"/>
      </font>
    </dxf>
    <dxf>
      <font>
        <b/>
        <i val="0"/>
        <color theme="3"/>
      </font>
      <fill>
        <patternFill>
          <bgColor theme="0" tint="-0.14996795556505021"/>
        </patternFill>
      </fill>
      <border>
        <top style="double">
          <color theme="4" tint="-0.499984740745262"/>
        </top>
        <bottom style="thick">
          <color theme="4" tint="-0.499984740745262"/>
        </bottom>
      </border>
    </dxf>
    <dxf>
      <font>
        <b/>
        <i val="0"/>
        <color theme="3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3" defaultTableStyle="Detailed Leads Tracker" defaultPivotStyle="PivotStyleLight16">
    <tableStyle name="Detailed Leads Tracker" pivot="0" count="7" xr9:uid="{00000000-0011-0000-FFFF-FFFF00000000}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  <tableStyle name="Forecasted Sales" pivot="0" count="8" xr9:uid="{00000000-0011-0000-FFFF-FFFF01000000}">
      <tableStyleElement type="wholeTable" dxfId="61"/>
      <tableStyleElement type="headerRow" dxfId="60"/>
      <tableStyleElement type="totalRow" dxfId="59"/>
      <tableStyleElement type="firstColumn" dxfId="58"/>
      <tableStyleElement type="lastColumn" dxfId="57"/>
      <tableStyleElement type="firstRowStripe" dxfId="56"/>
      <tableStyleElement type="firstColumnStripe" dxfId="55"/>
      <tableStyleElement type="firstHeaderCell" dxfId="54"/>
    </tableStyle>
    <tableStyle name="TableStyleMedium1 2" pivot="0" count="3" xr9:uid="{8C385555-70FA-604B-B818-8F0237DDDB74}">
      <tableStyleElement type="wholeTable" dxfId="53"/>
      <tableStyleElement type="headerRow" dxfId="52"/>
      <tableStyleElement type="totalRow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149103787656"/>
          <c:y val="2.6889379162596844E-2"/>
          <c:w val="0.87239770085947499"/>
          <c:h val="0.860239453498301"/>
        </c:manualLayout>
      </c:layout>
      <c:lineChart>
        <c:grouping val="standard"/>
        <c:varyColors val="0"/>
        <c:ser>
          <c:idx val="0"/>
          <c:order val="0"/>
          <c:tx>
            <c:v>Monthly</c:v>
          </c:tx>
          <c:spPr>
            <a:ln w="28575" cap="rnd">
              <a:solidFill>
                <a:schemeClr val="accent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'Forecasted sales '!$C$11:$N$11</c:f>
              <c:numCache>
                <c:formatCode>"$"#,##0</c:formatCode>
                <c:ptCount val="12"/>
                <c:pt idx="0">
                  <c:v>270000</c:v>
                </c:pt>
                <c:pt idx="1">
                  <c:v>20000</c:v>
                </c:pt>
                <c:pt idx="2">
                  <c:v>20000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2-4B8C-8617-F5FD126A3E6C}"/>
            </c:ext>
          </c:extLst>
        </c:ser>
        <c:ser>
          <c:idx val="1"/>
          <c:order val="1"/>
          <c:tx>
            <c:v>Cumulative</c:v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'Forecasted sales '!$C$12:$N$12</c:f>
              <c:numCache>
                <c:formatCode>"$"#,##0</c:formatCode>
                <c:ptCount val="12"/>
                <c:pt idx="0">
                  <c:v>270000</c:v>
                </c:pt>
                <c:pt idx="1">
                  <c:v>290000</c:v>
                </c:pt>
                <c:pt idx="2">
                  <c:v>310000</c:v>
                </c:pt>
                <c:pt idx="3">
                  <c:v>310000</c:v>
                </c:pt>
                <c:pt idx="4">
                  <c:v>310000</c:v>
                </c:pt>
                <c:pt idx="5">
                  <c:v>310000</c:v>
                </c:pt>
                <c:pt idx="6">
                  <c:v>310000</c:v>
                </c:pt>
                <c:pt idx="7">
                  <c:v>310000</c:v>
                </c:pt>
                <c:pt idx="8">
                  <c:v>310000</c:v>
                </c:pt>
                <c:pt idx="9">
                  <c:v>310000</c:v>
                </c:pt>
                <c:pt idx="10">
                  <c:v>310000</c:v>
                </c:pt>
                <c:pt idx="11">
                  <c:v>310000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2-4B8C-8617-F5FD126A3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16584"/>
        <c:axId val="116616968"/>
      </c:lineChart>
      <c:catAx>
        <c:axId val="11661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all" baseline="0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53151532259840517"/>
              <c:y val="0.96297461919559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16616968"/>
        <c:crosses val="autoZero"/>
        <c:auto val="1"/>
        <c:lblAlgn val="ctr"/>
        <c:lblOffset val="100"/>
        <c:noMultiLvlLbl val="0"/>
      </c:catAx>
      <c:valAx>
        <c:axId val="11661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all" baseline="0">
                    <a:solidFill>
                      <a:schemeClr val="tx1"/>
                    </a:solidFill>
                  </a:rPr>
                  <a:t>Forecast Revenue</a:t>
                </a:r>
              </a:p>
            </c:rich>
          </c:tx>
          <c:layout>
            <c:manualLayout>
              <c:xMode val="edge"/>
              <c:yMode val="edge"/>
              <c:x val="2.0340706839562676E-2"/>
              <c:y val="0.32714494171398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1166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447007822098497"/>
          <c:y val="0.96527976767322266"/>
          <c:w val="0.13205209708122398"/>
          <c:h val="3.397239110933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0</xdr:row>
      <xdr:rowOff>335745</xdr:rowOff>
    </xdr:from>
    <xdr:to>
      <xdr:col>3</xdr:col>
      <xdr:colOff>38100</xdr:colOff>
      <xdr:row>1</xdr:row>
      <xdr:rowOff>155249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90951F5-73A0-8844-9AF3-1E63FF80ABEA}"/>
            </a:ext>
          </a:extLst>
        </xdr:cNvPr>
        <xdr:cNvSpPr/>
      </xdr:nvSpPr>
      <xdr:spPr>
        <a:xfrm>
          <a:off x="546258" y="335745"/>
          <a:ext cx="3644373" cy="58361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cap="all" baseline="0"/>
            <a:t>logo goes here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338667</xdr:colOff>
      <xdr:row>0</xdr:row>
      <xdr:rowOff>333019</xdr:rowOff>
    </xdr:from>
    <xdr:to>
      <xdr:col>3</xdr:col>
      <xdr:colOff>588434</xdr:colOff>
      <xdr:row>1</xdr:row>
      <xdr:rowOff>152523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1172C7-7562-E84D-A2DF-73715F9F520A}"/>
            </a:ext>
          </a:extLst>
        </xdr:cNvPr>
        <xdr:cNvSpPr/>
      </xdr:nvSpPr>
      <xdr:spPr>
        <a:xfrm>
          <a:off x="553156" y="333019"/>
          <a:ext cx="3653367" cy="581504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cap="all" baseline="0"/>
            <a:t>logo goes here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85725</xdr:colOff>
      <xdr:row>3</xdr:row>
      <xdr:rowOff>596897</xdr:rowOff>
    </xdr:from>
    <xdr:to>
      <xdr:col>13</xdr:col>
      <xdr:colOff>50800</xdr:colOff>
      <xdr:row>18</xdr:row>
      <xdr:rowOff>76200</xdr:rowOff>
    </xdr:to>
    <xdr:graphicFrame macro="">
      <xdr:nvGraphicFramePr>
        <xdr:cNvPr id="2" name="Monthly Weighted Forecast" descr="Line chart showing monthly and cumulative forecast revenue">
          <a:extLst>
            <a:ext uri="{FF2B5EF4-FFF2-40B4-BE49-F238E27FC236}">
              <a16:creationId xmlns:a16="http://schemas.microsoft.com/office/drawing/2014/main" id="{80BFB67B-E508-4D47-97F7-4D187001B4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326196</xdr:colOff>
      <xdr:row>0</xdr:row>
      <xdr:rowOff>317840</xdr:rowOff>
    </xdr:from>
    <xdr:to>
      <xdr:col>3</xdr:col>
      <xdr:colOff>575963</xdr:colOff>
      <xdr:row>1</xdr:row>
      <xdr:rowOff>137344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7F0DE38-969D-E14E-AE82-1E373B1BA31C}"/>
            </a:ext>
          </a:extLst>
        </xdr:cNvPr>
        <xdr:cNvSpPr/>
      </xdr:nvSpPr>
      <xdr:spPr>
        <a:xfrm>
          <a:off x="543545" y="317840"/>
          <a:ext cx="3650639" cy="582356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cap="all" baseline="0"/>
            <a:t>logo goes here</a:t>
          </a:r>
        </a:p>
      </xdr:txBody>
    </xdr:sp>
    <xdr:clientData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adData" displayName="LeadData" ref="B5:J9" totalsRowCount="1" headerRowDxfId="50" dataDxfId="49" totalsRowDxfId="48">
  <autoFilter ref="B5:J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Lead name" totalsRowLabel="Total" dataDxfId="47" totalsRowDxfId="46"/>
    <tableColumn id="2" xr3:uid="{00000000-0010-0000-0000-000002000000}" name="Lead contact" dataDxfId="45" totalsRowDxfId="44"/>
    <tableColumn id="3" xr3:uid="{00000000-0010-0000-0000-000003000000}" name="Lead source" dataDxfId="43" totalsRowDxfId="42"/>
    <tableColumn id="4" xr3:uid="{00000000-0010-0000-0000-000004000000}" name="Lead region" dataDxfId="41" totalsRowDxfId="40"/>
    <tableColumn id="5" xr3:uid="{00000000-0010-0000-0000-000005000000}" name="Lead type" dataDxfId="39" totalsRowDxfId="38"/>
    <tableColumn id="6" xr3:uid="{00000000-0010-0000-0000-000006000000}" name="Potential opportunity" totalsRowFunction="sum" dataDxfId="37" totalsRowDxfId="36" dataCellStyle="Currency [0]"/>
    <tableColumn id="7" xr3:uid="{00000000-0010-0000-0000-000007000000}" name="Chance of sale" dataDxfId="35" totalsRowDxfId="34" dataCellStyle="Percent"/>
    <tableColumn id="8" xr3:uid="{00000000-0010-0000-0000-000008000000}" name="Forecast close" dataDxfId="33" totalsRowDxfId="32" dataCellStyle="Forecast Close"/>
    <tableColumn id="9" xr3:uid="{00000000-0010-0000-0000-000009000000}" name="Weighted forecast" totalsRowFunction="sum" dataDxfId="31" totalsRowDxfId="30" dataCellStyle="Currency [0]">
      <calculatedColumnFormula>IFERROR(IF(LeadData[[#This Row],[Chance of sale]]&lt;&gt;"",LeadData[[#This Row],[Chance of sale]]*LeadData[[#This Row],[Potential opportunity]],""),"")</calculatedColumnFormula>
    </tableColumn>
  </tableColumns>
  <tableStyleInfo name="TableStyleMedium1 2" showFirstColumn="0" showLastColumn="0" showRowStripes="0" showColumnStripes="0"/>
  <extLst>
    <ext xmlns:x14="http://schemas.microsoft.com/office/spreadsheetml/2009/9/main" uri="{504A1905-F514-4f6f-8877-14C23A59335A}">
      <x14:table altTextSummary="Enter Lead Name, Contact, Source, Type, Potential Opportunity, Chance of Sale, Forecast Closing month, and Weighted Forecast. Weighted Forecast is automatically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orecastedSales" displayName="ForecastedSales" ref="B5:N11" totalsRowCount="1" headerRowDxfId="29" dataDxfId="27" totalsRowDxfId="26" headerRowBorderDxfId="28">
  <autoFilter ref="B5:N1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100-000001000000}" name="Lead name" totalsRowLabel="Total" dataDxfId="25" totalsRowDxfId="12">
      <calculatedColumnFormula>IFERROR(IF(AND(LeadData[[#This Row],[Lead name]] &lt;&gt; "", ROW(ForecastedSales[Lead name])&lt;&gt;LastEntry),LeadData[Lead name], ""),"")</calculatedColumnFormula>
    </tableColumn>
    <tableColumn id="2" xr3:uid="{00000000-0010-0000-0100-000002000000}" name="January_x000a_forecast" totalsRowFunction="sum" dataDxfId="24" totalsRowDxfId="11" dataCellStyle="Currency">
      <calculatedColumnFormula>IFERROR(IF(LeadData[[#This Row],[Forecast close]] &lt;&gt;"",IF(LeadData[[#This Row],[Forecast close]]= "January",LeadData[Weighted forecast],0),""),"")</calculatedColumnFormula>
    </tableColumn>
    <tableColumn id="3" xr3:uid="{00000000-0010-0000-0100-000003000000}" name="February _x000a_forecast" totalsRowFunction="sum" dataDxfId="23" totalsRowDxfId="10" dataCellStyle="Currency">
      <calculatedColumnFormula>IFERROR(IF(LeadData[[#This Row],[Forecast close]] &lt;&gt;"",IF(LeadData[[#This Row],[Forecast close]] = "February",LeadData[Weighted forecast],0),""),"")</calculatedColumnFormula>
    </tableColumn>
    <tableColumn id="4" xr3:uid="{00000000-0010-0000-0100-000004000000}" name="March _x000a_forecast" totalsRowFunction="sum" dataDxfId="22" totalsRowDxfId="9" dataCellStyle="Currency">
      <calculatedColumnFormula>IFERROR(IF(LeadData[[#This Row],[Forecast close]] &lt;&gt;"",IF(LeadData[[#This Row],[Forecast close]] = "March",LeadData[Weighted forecast],0),""),"")</calculatedColumnFormula>
    </tableColumn>
    <tableColumn id="5" xr3:uid="{00000000-0010-0000-0100-000005000000}" name="April _x000a_forecast" totalsRowFunction="sum" dataDxfId="21" totalsRowDxfId="8" dataCellStyle="Right Border">
      <calculatedColumnFormula>IFERROR(IF(LeadData[[#This Row],[Forecast close]] &lt;&gt;"",IF(LeadData[[#This Row],[Forecast close]] = "April",LeadData[Weighted forecast],0),""),"")</calculatedColumnFormula>
    </tableColumn>
    <tableColumn id="6" xr3:uid="{00000000-0010-0000-0100-000006000000}" name="May _x000a_forecast" totalsRowFunction="sum" dataDxfId="20" totalsRowDxfId="7" dataCellStyle="Currency">
      <calculatedColumnFormula>IFERROR(IF(LeadData[[#This Row],[Forecast close]] &lt;&gt;"",IF(LeadData[[#This Row],[Forecast close]] = "May",LeadData[Weighted forecast],0),""),"")</calculatedColumnFormula>
    </tableColumn>
    <tableColumn id="7" xr3:uid="{00000000-0010-0000-0100-000007000000}" name="June _x000a_forecast" totalsRowFunction="sum" dataDxfId="19" totalsRowDxfId="6" dataCellStyle="Currency">
      <calculatedColumnFormula>IFERROR(IF(LeadData[[#This Row],[Forecast close]] &lt;&gt;"",IF(LeadData[[#This Row],[Forecast close]] = "June",LeadData[Weighted forecast],0),""),"")</calculatedColumnFormula>
    </tableColumn>
    <tableColumn id="8" xr3:uid="{00000000-0010-0000-0100-000008000000}" name="July _x000a_forecast" totalsRowFunction="sum" dataDxfId="18" totalsRowDxfId="5" dataCellStyle="Currency">
      <calculatedColumnFormula>IFERROR(IF(LeadData[[#This Row],[Forecast close]] &lt;&gt;"",IF(LeadData[[#This Row],[Forecast close]] = "July",LeadData[Weighted forecast],0),""),"")</calculatedColumnFormula>
    </tableColumn>
    <tableColumn id="9" xr3:uid="{00000000-0010-0000-0100-000009000000}" name="August _x000a_forecast" totalsRowFunction="sum" dataDxfId="17" totalsRowDxfId="4" dataCellStyle="Right Border">
      <calculatedColumnFormula>IFERROR(IF(LeadData[[#This Row],[Forecast close]] &lt;&gt;"",IF(LeadData[[#This Row],[Forecast close]] = "August",LeadData[Weighted forecast],0),""),"")</calculatedColumnFormula>
    </tableColumn>
    <tableColumn id="10" xr3:uid="{00000000-0010-0000-0100-00000A000000}" name="September _x000a_forecast" totalsRowFunction="sum" dataDxfId="16" totalsRowDxfId="3" dataCellStyle="Currency">
      <calculatedColumnFormula>IFERROR(IF(LeadData[[#This Row],[Forecast close]] &lt;&gt;"",IF(LeadData[[#This Row],[Forecast close]] = "September",LeadData[Weighted forecast],0),""),"")</calculatedColumnFormula>
    </tableColumn>
    <tableColumn id="11" xr3:uid="{00000000-0010-0000-0100-00000B000000}" name="October _x000a_forecast" totalsRowFunction="sum" dataDxfId="15" totalsRowDxfId="2" dataCellStyle="Currency">
      <calculatedColumnFormula>IFERROR(IF(LeadData[[#This Row],[Forecast close]] &lt;&gt;"",IF(LeadData[[#This Row],[Forecast close]] = "October",LeadData[Weighted forecast],0),""),"")</calculatedColumnFormula>
    </tableColumn>
    <tableColumn id="12" xr3:uid="{00000000-0010-0000-0100-00000C000000}" name="November _x000a_forecast" totalsRowFunction="sum" dataDxfId="14" totalsRowDxfId="1" dataCellStyle="Currency">
      <calculatedColumnFormula>IFERROR(IF(LeadData[[#This Row],[Forecast close]] &lt;&gt;"",IF(LeadData[[#This Row],[Forecast close]] = "November",LeadData[Weighted forecast],0),""),"")</calculatedColumnFormula>
    </tableColumn>
    <tableColumn id="13" xr3:uid="{00000000-0010-0000-0100-00000D000000}" name="December _x000a_forecast" totalsRowFunction="sum" dataDxfId="13" totalsRowDxfId="0" dataCellStyle="Currency">
      <calculatedColumnFormula>IFERROR(IF(LeadData[[#This Row],[Forecast close]] &lt;&gt;"",IF(LeadData[[#This Row],[Forecast close]] = "December",LeadData[Weighted forecast],0),""),"")</calculatedColumnFormula>
    </tableColumn>
  </tableColumns>
  <tableStyleInfo name="TableStyleMedium1 2" showFirstColumn="1" showLastColumn="0" showRowStripes="1" showColumnStripes="0"/>
  <extLst>
    <ext xmlns:x14="http://schemas.microsoft.com/office/spreadsheetml/2009/9/main" uri="{504A1905-F514-4f6f-8877-14C23A59335A}">
      <x14:table altTextSummary="Lead Name, Forecast for each month such as January Forecast, February Forecast, etc. are automatically updated in this Forecasted Sales table using entries from Lead Data worksheet"/>
    </ext>
  </extLst>
</table>
</file>

<file path=xl/theme/theme11.xml><?xml version="1.0" encoding="utf-8"?>
<a:theme xmlns:a="http://schemas.openxmlformats.org/drawingml/2006/main" name="Theme1">
  <a:themeElements>
    <a:clrScheme name="Ski Company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CEC3B2"/>
      </a:accent1>
      <a:accent2>
        <a:srgbClr val="F5F2EE"/>
      </a:accent2>
      <a:accent3>
        <a:srgbClr val="9C6E4C"/>
      </a:accent3>
      <a:accent4>
        <a:srgbClr val="9F9585"/>
      </a:accent4>
      <a:accent5>
        <a:srgbClr val="E8D7C8"/>
      </a:accent5>
      <a:accent6>
        <a:srgbClr val="95785F"/>
      </a:accent6>
      <a:hlink>
        <a:srgbClr val="0563C1"/>
      </a:hlink>
      <a:folHlink>
        <a:srgbClr val="954F72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B1:J9"/>
  <sheetViews>
    <sheetView showGridLines="0" tabSelected="1" zoomScaleNormal="100" workbookViewId="0"/>
  </sheetViews>
  <sheetFormatPr defaultColWidth="8.81640625" defaultRowHeight="30" customHeight="1" x14ac:dyDescent="0.35"/>
  <cols>
    <col min="1" max="1" width="2.81640625" customWidth="1"/>
    <col min="2" max="2" width="30.81640625" customWidth="1"/>
    <col min="3" max="10" width="20.81640625" customWidth="1"/>
    <col min="11" max="11" width="2.81640625" customWidth="1"/>
  </cols>
  <sheetData>
    <row r="1" spans="2:10" ht="60" customHeight="1" x14ac:dyDescent="0.35">
      <c r="B1" s="17"/>
      <c r="C1" s="17"/>
      <c r="D1" s="17"/>
      <c r="E1" s="17"/>
      <c r="F1" s="17"/>
      <c r="G1" s="17"/>
      <c r="H1" s="17"/>
      <c r="I1" s="18"/>
      <c r="J1" s="24"/>
    </row>
    <row r="2" spans="2:10" ht="60" customHeight="1" x14ac:dyDescent="0.5">
      <c r="B2" s="53" t="s">
        <v>39</v>
      </c>
      <c r="C2" s="18"/>
      <c r="D2" s="17"/>
      <c r="E2" s="17"/>
      <c r="F2" s="17"/>
      <c r="G2" s="17"/>
      <c r="H2" s="17"/>
      <c r="I2" s="17"/>
      <c r="J2" s="28" t="s">
        <v>34</v>
      </c>
    </row>
    <row r="3" spans="2:10" ht="79.95" customHeight="1" x14ac:dyDescent="0.35">
      <c r="B3" s="40" t="s">
        <v>37</v>
      </c>
      <c r="C3" s="25"/>
      <c r="D3" s="17"/>
      <c r="E3" s="27"/>
      <c r="F3" s="27"/>
      <c r="G3" s="27"/>
      <c r="H3" s="27"/>
      <c r="I3" s="26"/>
      <c r="J3" s="29">
        <f ca="1">TODAY()</f>
        <v>44893</v>
      </c>
    </row>
    <row r="4" spans="2:10" s="43" customFormat="1" ht="30" customHeight="1" x14ac:dyDescent="0.35">
      <c r="C4" s="44"/>
      <c r="E4" s="45"/>
      <c r="F4" s="45"/>
      <c r="G4" s="45"/>
      <c r="H4" s="45"/>
      <c r="I4" s="46"/>
    </row>
    <row r="5" spans="2:10" s="4" customFormat="1" ht="60" customHeight="1" x14ac:dyDescent="0.35">
      <c r="B5" s="14" t="s">
        <v>8</v>
      </c>
      <c r="C5" s="5" t="s">
        <v>14</v>
      </c>
      <c r="D5" s="5" t="s">
        <v>15</v>
      </c>
      <c r="E5" s="6" t="s">
        <v>16</v>
      </c>
      <c r="F5" s="6" t="s">
        <v>17</v>
      </c>
      <c r="G5" s="7" t="s">
        <v>18</v>
      </c>
      <c r="H5" s="8" t="s">
        <v>19</v>
      </c>
      <c r="I5" s="8" t="s">
        <v>20</v>
      </c>
      <c r="J5" s="12" t="s">
        <v>21</v>
      </c>
    </row>
    <row r="6" spans="2:10" s="1" customFormat="1" ht="49.95" customHeight="1" x14ac:dyDescent="0.35">
      <c r="B6" s="15" t="s">
        <v>40</v>
      </c>
      <c r="C6" s="16" t="s">
        <v>32</v>
      </c>
      <c r="D6" s="16" t="s">
        <v>12</v>
      </c>
      <c r="E6" s="16" t="s">
        <v>10</v>
      </c>
      <c r="F6" s="16" t="s">
        <v>0</v>
      </c>
      <c r="G6" s="9">
        <v>300000</v>
      </c>
      <c r="H6" s="10">
        <v>0.9</v>
      </c>
      <c r="I6" s="11" t="s">
        <v>1</v>
      </c>
      <c r="J6" s="13">
        <f>IFERROR(IF(LeadData[[#This Row],[Chance of sale]]&lt;&gt;"",LeadData[[#This Row],[Chance of sale]]*LeadData[[#This Row],[Potential opportunity]],""),"")</f>
        <v>270000</v>
      </c>
    </row>
    <row r="7" spans="2:10" s="1" customFormat="1" ht="49.95" customHeight="1" x14ac:dyDescent="0.35">
      <c r="B7" s="15" t="s">
        <v>2</v>
      </c>
      <c r="C7" s="16" t="s">
        <v>33</v>
      </c>
      <c r="D7" s="16" t="s">
        <v>13</v>
      </c>
      <c r="E7" s="16" t="s">
        <v>11</v>
      </c>
      <c r="F7" s="16" t="s">
        <v>0</v>
      </c>
      <c r="G7" s="9">
        <v>200000</v>
      </c>
      <c r="H7" s="10">
        <v>0.1</v>
      </c>
      <c r="I7" s="11" t="s">
        <v>3</v>
      </c>
      <c r="J7" s="13">
        <f>IFERROR(IF(LeadData[[#This Row],[Chance of sale]]&lt;&gt;"",LeadData[[#This Row],[Chance of sale]]*LeadData[[#This Row],[Potential opportunity]],""),"")</f>
        <v>20000</v>
      </c>
    </row>
    <row r="8" spans="2:10" s="1" customFormat="1" ht="49.95" customHeight="1" x14ac:dyDescent="0.35">
      <c r="B8" s="15" t="s">
        <v>4</v>
      </c>
      <c r="C8" s="16" t="s">
        <v>41</v>
      </c>
      <c r="D8" s="16" t="s">
        <v>13</v>
      </c>
      <c r="E8" s="16" t="s">
        <v>10</v>
      </c>
      <c r="F8" s="16" t="s">
        <v>5</v>
      </c>
      <c r="G8" s="9">
        <v>100000</v>
      </c>
      <c r="H8" s="10">
        <v>0.2</v>
      </c>
      <c r="I8" s="11" t="s">
        <v>6</v>
      </c>
      <c r="J8" s="13">
        <f>IFERROR(IF(LeadData[[#This Row],[Chance of sale]]&lt;&gt;"",LeadData[[#This Row],[Chance of sale]]*LeadData[[#This Row],[Potential opportunity]],""),"")</f>
        <v>20000</v>
      </c>
    </row>
    <row r="9" spans="2:10" s="23" customFormat="1" ht="49.95" customHeight="1" x14ac:dyDescent="0.35">
      <c r="B9" s="19" t="s">
        <v>7</v>
      </c>
      <c r="C9" s="20"/>
      <c r="D9" s="20"/>
      <c r="E9" s="20"/>
      <c r="F9" s="20"/>
      <c r="G9" s="21">
        <f>SUBTOTAL(109,LeadData[Potential opportunity])</f>
        <v>600000</v>
      </c>
      <c r="H9" s="20"/>
      <c r="I9" s="20"/>
      <c r="J9" s="22">
        <f>SUBTOTAL(109,LeadData[Weighted forecast])</f>
        <v>310000</v>
      </c>
    </row>
  </sheetData>
  <dataValidations count="12">
    <dataValidation allowBlank="1" showInputMessage="1" showErrorMessage="1" prompt="Track Sales Leads in this workbook. Enter Sales Leads in this worksheet.  Weighted Forecast for each lead is automatically updated" sqref="A1" xr:uid="{00000000-0002-0000-0000-000000000000}"/>
    <dataValidation allowBlank="1" showInputMessage="1" showErrorMessage="1" prompt="Enter Date in this cell" sqref="J3" xr:uid="{00000000-0002-0000-0000-000003000000}"/>
    <dataValidation allowBlank="1" showInputMessage="1" showErrorMessage="1" prompt="Enter Lead Name in this column under this heading" sqref="B5" xr:uid="{00000000-0002-0000-0000-000004000000}"/>
    <dataValidation allowBlank="1" showInputMessage="1" showErrorMessage="1" prompt="Enter Lead Contact in this column under this heading" sqref="C5" xr:uid="{00000000-0002-0000-0000-000005000000}"/>
    <dataValidation allowBlank="1" showInputMessage="1" showErrorMessage="1" prompt="Enter Lead Source in this column under this heading" sqref="D5" xr:uid="{00000000-0002-0000-0000-000006000000}"/>
    <dataValidation allowBlank="1" showInputMessage="1" showErrorMessage="1" prompt="Enter Lead Region in this column under this heading" sqref="E5" xr:uid="{00000000-0002-0000-0000-000007000000}"/>
    <dataValidation allowBlank="1" showInputMessage="1" showErrorMessage="1" prompt="Enter Lead Type in this column under this heading" sqref="F5" xr:uid="{00000000-0002-0000-0000-000008000000}"/>
    <dataValidation allowBlank="1" showInputMessage="1" showErrorMessage="1" prompt="Enter Potential Opportunity in this column under this heading" sqref="G5" xr:uid="{00000000-0002-0000-0000-000009000000}"/>
    <dataValidation allowBlank="1" showInputMessage="1" showErrorMessage="1" prompt="Enter percent Chance of Sale in this column under this heading" sqref="H5" xr:uid="{00000000-0002-0000-0000-00000A000000}"/>
    <dataValidation allowBlank="1" showInputMessage="1" showErrorMessage="1" prompt="Weighted Forecast based on Potential Opportunity and percent Chance of Sale is automatically calculated in this cell under this heading" sqref="J5" xr:uid="{00000000-0002-0000-0000-00000B000000}"/>
    <dataValidation allowBlank="1" showInputMessage="1" showErrorMessage="1" prompt="Select Forecast Close month in this column under this heading.  Press ALT+DOWN ARROW to open drop-down list, then ENTER to make selection" sqref="I5" xr:uid="{00000000-0002-0000-0000-00000D000000}"/>
    <dataValidation type="list" errorStyle="warning" allowBlank="1" showInputMessage="1" showErrorMessage="1" error="Select a month from the list. Select CANCEL, then press ALT+DOWN ARROW to open drop-down list and ENTER to make selection" sqref="I6:I8" xr:uid="{00000000-0002-0000-0000-00000E000000}">
      <formula1>"January, February, March, April, May, June, July, August, September, October, November, December"</formula1>
    </dataValidation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6"/>
    <pageSetUpPr autoPageBreaks="0" fitToPage="1"/>
  </sheetPr>
  <dimension ref="B1:N12"/>
  <sheetViews>
    <sheetView showGridLines="0" zoomScaleNormal="100" workbookViewId="0"/>
  </sheetViews>
  <sheetFormatPr defaultColWidth="8.81640625" defaultRowHeight="30" customHeight="1" x14ac:dyDescent="0.35"/>
  <cols>
    <col min="1" max="1" width="2.81640625" customWidth="1"/>
    <col min="2" max="2" width="30.81640625" customWidth="1"/>
    <col min="3" max="14" width="13.81640625" customWidth="1"/>
    <col min="15" max="15" width="2.81640625" customWidth="1"/>
  </cols>
  <sheetData>
    <row r="1" spans="2:14" ht="60" customHeight="1" x14ac:dyDescent="0.35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2:14" ht="60" customHeight="1" x14ac:dyDescent="0.5">
      <c r="B2" s="55" t="str">
        <f>'Lead data'!B2</f>
        <v xml:space="preserve"> COMPANY NAME</v>
      </c>
      <c r="C2" s="56"/>
      <c r="D2" s="17"/>
      <c r="E2" s="17"/>
      <c r="F2" s="17"/>
      <c r="G2" s="17"/>
      <c r="H2" s="17"/>
      <c r="I2" s="17"/>
      <c r="J2" s="17"/>
      <c r="K2" s="17"/>
      <c r="L2" s="17"/>
      <c r="M2" s="17"/>
      <c r="N2" s="28" t="s">
        <v>34</v>
      </c>
    </row>
    <row r="3" spans="2:14" ht="79.95" customHeight="1" x14ac:dyDescent="0.35">
      <c r="B3" s="40" t="s">
        <v>36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57">
        <f ca="1">TrackerDate</f>
        <v>44893</v>
      </c>
      <c r="N3" s="57"/>
    </row>
    <row r="4" spans="2:14" ht="30" customHeight="1" x14ac:dyDescent="0.35">
      <c r="B4" s="30"/>
      <c r="C4" s="3"/>
      <c r="D4" s="3"/>
      <c r="E4" s="3"/>
      <c r="F4" s="3"/>
      <c r="G4" s="3"/>
      <c r="H4" s="3"/>
      <c r="I4" s="3"/>
      <c r="J4" s="3"/>
      <c r="K4" s="3"/>
      <c r="L4" s="3"/>
      <c r="M4" s="47"/>
      <c r="N4" s="47"/>
    </row>
    <row r="5" spans="2:14" s="48" customFormat="1" ht="60" customHeight="1" thickBot="1" x14ac:dyDescent="0.4">
      <c r="B5" s="49" t="s">
        <v>8</v>
      </c>
      <c r="C5" s="50" t="s">
        <v>38</v>
      </c>
      <c r="D5" s="50" t="s">
        <v>22</v>
      </c>
      <c r="E5" s="50" t="s">
        <v>23</v>
      </c>
      <c r="F5" s="51" t="s">
        <v>24</v>
      </c>
      <c r="G5" s="50" t="s">
        <v>25</v>
      </c>
      <c r="H5" s="50" t="s">
        <v>26</v>
      </c>
      <c r="I5" s="50" t="s">
        <v>42</v>
      </c>
      <c r="J5" s="51" t="s">
        <v>27</v>
      </c>
      <c r="K5" s="50" t="s">
        <v>28</v>
      </c>
      <c r="L5" s="50" t="s">
        <v>29</v>
      </c>
      <c r="M5" s="50" t="s">
        <v>30</v>
      </c>
      <c r="N5" s="52" t="s">
        <v>31</v>
      </c>
    </row>
    <row r="6" spans="2:14" ht="49.95" customHeight="1" thickTop="1" x14ac:dyDescent="0.35">
      <c r="B6" s="31" t="str">
        <f>IFERROR(IF(AND(LeadData[[#This Row],[Lead name]] &lt;&gt; "", ROW(ForecastedSales[Lead name])&lt;&gt;LastEntry),LeadData[Lead name], ""),"")</f>
        <v>Adatom Corporation</v>
      </c>
      <c r="C6" s="34">
        <f>IFERROR(IF(LeadData[[#This Row],[Forecast close]] &lt;&gt;"",IF(LeadData[[#This Row],[Forecast close]]= "January",LeadData[Weighted forecast],0),""),"")</f>
        <v>270000</v>
      </c>
      <c r="D6" s="34">
        <f>IFERROR(IF(LeadData[[#This Row],[Forecast close]] &lt;&gt;"",IF(LeadData[[#This Row],[Forecast close]] = "February",LeadData[Weighted forecast],0),""),"")</f>
        <v>0</v>
      </c>
      <c r="E6" s="34">
        <f>IFERROR(IF(LeadData[[#This Row],[Forecast close]] &lt;&gt;"",IF(LeadData[[#This Row],[Forecast close]] = "March",LeadData[Weighted forecast],0),""),"")</f>
        <v>0</v>
      </c>
      <c r="F6" s="35">
        <f>IFERROR(IF(LeadData[[#This Row],[Forecast close]] &lt;&gt;"",IF(LeadData[[#This Row],[Forecast close]] = "April",LeadData[Weighted forecast],0),""),"")</f>
        <v>0</v>
      </c>
      <c r="G6" s="34">
        <f>IFERROR(IF(LeadData[[#This Row],[Forecast close]] &lt;&gt;"",IF(LeadData[[#This Row],[Forecast close]] = "May",LeadData[Weighted forecast],0),""),"")</f>
        <v>0</v>
      </c>
      <c r="H6" s="34">
        <f>IFERROR(IF(LeadData[[#This Row],[Forecast close]] &lt;&gt;"",IF(LeadData[[#This Row],[Forecast close]] = "June",LeadData[Weighted forecast],0),""),"")</f>
        <v>0</v>
      </c>
      <c r="I6" s="34">
        <f>IFERROR(IF(LeadData[[#This Row],[Forecast close]] &lt;&gt;"",IF(LeadData[[#This Row],[Forecast close]] = "July",LeadData[Weighted forecast],0),""),"")</f>
        <v>0</v>
      </c>
      <c r="J6" s="35">
        <f>IFERROR(IF(LeadData[[#This Row],[Forecast close]] &lt;&gt;"",IF(LeadData[[#This Row],[Forecast close]] = "August",LeadData[Weighted forecast],0),""),"")</f>
        <v>0</v>
      </c>
      <c r="K6" s="34">
        <f>IFERROR(IF(LeadData[[#This Row],[Forecast close]] &lt;&gt;"",IF(LeadData[[#This Row],[Forecast close]] = "September",LeadData[Weighted forecast],0),""),"")</f>
        <v>0</v>
      </c>
      <c r="L6" s="34">
        <f>IFERROR(IF(LeadData[[#This Row],[Forecast close]] &lt;&gt;"",IF(LeadData[[#This Row],[Forecast close]] = "October",LeadData[Weighted forecast],0),""),"")</f>
        <v>0</v>
      </c>
      <c r="M6" s="34">
        <f>IFERROR(IF(LeadData[[#This Row],[Forecast close]] &lt;&gt;"",IF(LeadData[[#This Row],[Forecast close]] = "November",LeadData[Weighted forecast],0),""),"")</f>
        <v>0</v>
      </c>
      <c r="N6" s="34">
        <f>IFERROR(IF(LeadData[[#This Row],[Forecast close]] &lt;&gt;"",IF(LeadData[[#This Row],[Forecast close]] = "December",LeadData[Weighted forecast],0),""),"")</f>
        <v>0</v>
      </c>
    </row>
    <row r="7" spans="2:14" ht="49.95" customHeight="1" x14ac:dyDescent="0.35">
      <c r="B7" s="31" t="str">
        <f>IFERROR(IF(AND(LeadData[[#This Row],[Lead name]] &lt;&gt; "", ROW(ForecastedSales[Lead name])&lt;&gt;LastEntry),LeadData[Lead name], ""),"")</f>
        <v>Adventure Works</v>
      </c>
      <c r="C7" s="34">
        <f>IFERROR(IF(LeadData[[#This Row],[Forecast close]] &lt;&gt;"",IF(LeadData[[#This Row],[Forecast close]]= "January",LeadData[Weighted forecast],0),""),"")</f>
        <v>0</v>
      </c>
      <c r="D7" s="34">
        <f>IFERROR(IF(LeadData[[#This Row],[Forecast close]] &lt;&gt;"",IF(LeadData[[#This Row],[Forecast close]] = "February",LeadData[Weighted forecast],0),""),"")</f>
        <v>20000</v>
      </c>
      <c r="E7" s="34">
        <f>IFERROR(IF(LeadData[[#This Row],[Forecast close]] &lt;&gt;"",IF(LeadData[[#This Row],[Forecast close]] = "March",LeadData[Weighted forecast],0),""),"")</f>
        <v>0</v>
      </c>
      <c r="F7" s="35">
        <f>IFERROR(IF(LeadData[[#This Row],[Forecast close]] &lt;&gt;"",IF(LeadData[[#This Row],[Forecast close]] = "April",LeadData[Weighted forecast],0),""),"")</f>
        <v>0</v>
      </c>
      <c r="G7" s="34">
        <f>IFERROR(IF(LeadData[[#This Row],[Forecast close]] &lt;&gt;"",IF(LeadData[[#This Row],[Forecast close]] = "May",LeadData[Weighted forecast],0),""),"")</f>
        <v>0</v>
      </c>
      <c r="H7" s="34">
        <f>IFERROR(IF(LeadData[[#This Row],[Forecast close]] &lt;&gt;"",IF(LeadData[[#This Row],[Forecast close]] = "June",LeadData[Weighted forecast],0),""),"")</f>
        <v>0</v>
      </c>
      <c r="I7" s="34">
        <f>IFERROR(IF(LeadData[[#This Row],[Forecast close]] &lt;&gt;"",IF(LeadData[[#This Row],[Forecast close]] = "July",LeadData[Weighted forecast],0),""),"")</f>
        <v>0</v>
      </c>
      <c r="J7" s="35">
        <f>IFERROR(IF(LeadData[[#This Row],[Forecast close]] &lt;&gt;"",IF(LeadData[[#This Row],[Forecast close]] = "August",LeadData[Weighted forecast],0),""),"")</f>
        <v>0</v>
      </c>
      <c r="K7" s="34">
        <f>IFERROR(IF(LeadData[[#This Row],[Forecast close]] &lt;&gt;"",IF(LeadData[[#This Row],[Forecast close]] = "September",LeadData[Weighted forecast],0),""),"")</f>
        <v>0</v>
      </c>
      <c r="L7" s="34">
        <f>IFERROR(IF(LeadData[[#This Row],[Forecast close]] &lt;&gt;"",IF(LeadData[[#This Row],[Forecast close]] = "October",LeadData[Weighted forecast],0),""),"")</f>
        <v>0</v>
      </c>
      <c r="M7" s="34">
        <f>IFERROR(IF(LeadData[[#This Row],[Forecast close]] &lt;&gt;"",IF(LeadData[[#This Row],[Forecast close]] = "November",LeadData[Weighted forecast],0),""),"")</f>
        <v>0</v>
      </c>
      <c r="N7" s="34">
        <f>IFERROR(IF(LeadData[[#This Row],[Forecast close]] &lt;&gt;"",IF(LeadData[[#This Row],[Forecast close]] = "December",LeadData[Weighted forecast],0),""),"")</f>
        <v>0</v>
      </c>
    </row>
    <row r="8" spans="2:14" ht="49.95" customHeight="1" x14ac:dyDescent="0.35">
      <c r="B8" s="31" t="str">
        <f>IFERROR(IF(AND(LeadData[[#This Row],[Lead name]] &lt;&gt; "", ROW(ForecastedSales[Lead name])&lt;&gt;LastEntry),LeadData[Lead name], ""),"")</f>
        <v>Alpine Ski House</v>
      </c>
      <c r="C8" s="34">
        <f>IFERROR(IF(LeadData[[#This Row],[Forecast close]] &lt;&gt;"",IF(LeadData[[#This Row],[Forecast close]]= "January",LeadData[Weighted forecast],0),""),"")</f>
        <v>0</v>
      </c>
      <c r="D8" s="34">
        <f>IFERROR(IF(LeadData[[#This Row],[Forecast close]] &lt;&gt;"",IF(LeadData[[#This Row],[Forecast close]] = "February",LeadData[Weighted forecast],0),""),"")</f>
        <v>0</v>
      </c>
      <c r="E8" s="34">
        <f>IFERROR(IF(LeadData[[#This Row],[Forecast close]] &lt;&gt;"",IF(LeadData[[#This Row],[Forecast close]] = "March",LeadData[Weighted forecast],0),""),"")</f>
        <v>20000</v>
      </c>
      <c r="F8" s="35">
        <f>IFERROR(IF(LeadData[[#This Row],[Forecast close]] &lt;&gt;"",IF(LeadData[[#This Row],[Forecast close]] = "April",LeadData[Weighted forecast],0),""),"")</f>
        <v>0</v>
      </c>
      <c r="G8" s="34">
        <f>IFERROR(IF(LeadData[[#This Row],[Forecast close]] &lt;&gt;"",IF(LeadData[[#This Row],[Forecast close]] = "May",LeadData[Weighted forecast],0),""),"")</f>
        <v>0</v>
      </c>
      <c r="H8" s="34">
        <f>IFERROR(IF(LeadData[[#This Row],[Forecast close]] &lt;&gt;"",IF(LeadData[[#This Row],[Forecast close]] = "June",LeadData[Weighted forecast],0),""),"")</f>
        <v>0</v>
      </c>
      <c r="I8" s="34">
        <f>IFERROR(IF(LeadData[[#This Row],[Forecast close]] &lt;&gt;"",IF(LeadData[[#This Row],[Forecast close]] = "July",LeadData[Weighted forecast],0),""),"")</f>
        <v>0</v>
      </c>
      <c r="J8" s="35">
        <f>IFERROR(IF(LeadData[[#This Row],[Forecast close]] &lt;&gt;"",IF(LeadData[[#This Row],[Forecast close]] = "August",LeadData[Weighted forecast],0),""),"")</f>
        <v>0</v>
      </c>
      <c r="K8" s="34">
        <f>IFERROR(IF(LeadData[[#This Row],[Forecast close]] &lt;&gt;"",IF(LeadData[[#This Row],[Forecast close]] = "September",LeadData[Weighted forecast],0),""),"")</f>
        <v>0</v>
      </c>
      <c r="L8" s="34">
        <f>IFERROR(IF(LeadData[[#This Row],[Forecast close]] &lt;&gt;"",IF(LeadData[[#This Row],[Forecast close]] = "October",LeadData[Weighted forecast],0),""),"")</f>
        <v>0</v>
      </c>
      <c r="M8" s="34">
        <f>IFERROR(IF(LeadData[[#This Row],[Forecast close]] &lt;&gt;"",IF(LeadData[[#This Row],[Forecast close]] = "November",LeadData[Weighted forecast],0),""),"")</f>
        <v>0</v>
      </c>
      <c r="N8" s="34">
        <f>IFERROR(IF(LeadData[[#This Row],[Forecast close]] &lt;&gt;"",IF(LeadData[[#This Row],[Forecast close]] = "December",LeadData[Weighted forecast],0),""),"")</f>
        <v>0</v>
      </c>
    </row>
    <row r="9" spans="2:14" ht="49.95" customHeight="1" x14ac:dyDescent="0.35">
      <c r="B9" s="31" t="str">
        <f>IFERROR(IF(AND(LeadData[[#This Row],[Lead name]] &lt;&gt; "", ROW(ForecastedSales[Lead name])&lt;&gt;LastEntry),LeadData[Lead name], ""),"")</f>
        <v/>
      </c>
      <c r="C9" s="34" t="str">
        <f>IFERROR(IF(LeadData[[#This Row],[Forecast close]] &lt;&gt;"",IF(LeadData[[#This Row],[Forecast close]]= "January",LeadData[Weighted forecast],0),""),"")</f>
        <v/>
      </c>
      <c r="D9" s="34" t="str">
        <f>IFERROR(IF(LeadData[[#This Row],[Forecast close]] &lt;&gt;"",IF(LeadData[[#This Row],[Forecast close]] = "February",LeadData[Weighted forecast],0),""),"")</f>
        <v/>
      </c>
      <c r="E9" s="34" t="str">
        <f>IFERROR(IF(LeadData[[#This Row],[Forecast close]] &lt;&gt;"",IF(LeadData[[#This Row],[Forecast close]] = "March",LeadData[Weighted forecast],0),""),"")</f>
        <v/>
      </c>
      <c r="F9" s="35" t="str">
        <f>IFERROR(IF(LeadData[[#This Row],[Forecast close]] &lt;&gt;"",IF(LeadData[[#This Row],[Forecast close]] = "April",LeadData[Weighted forecast],0),""),"")</f>
        <v/>
      </c>
      <c r="G9" s="34" t="str">
        <f>IFERROR(IF(LeadData[[#This Row],[Forecast close]] &lt;&gt;"",IF(LeadData[[#This Row],[Forecast close]] = "May",LeadData[Weighted forecast],0),""),"")</f>
        <v/>
      </c>
      <c r="H9" s="34" t="str">
        <f>IFERROR(IF(LeadData[[#This Row],[Forecast close]] &lt;&gt;"",IF(LeadData[[#This Row],[Forecast close]] = "June",LeadData[Weighted forecast],0),""),"")</f>
        <v/>
      </c>
      <c r="I9" s="34" t="str">
        <f>IFERROR(IF(LeadData[[#This Row],[Forecast close]] &lt;&gt;"",IF(LeadData[[#This Row],[Forecast close]] = "July",LeadData[Weighted forecast],0),""),"")</f>
        <v/>
      </c>
      <c r="J9" s="35" t="str">
        <f>IFERROR(IF(LeadData[[#This Row],[Forecast close]] &lt;&gt;"",IF(LeadData[[#This Row],[Forecast close]] = "August",LeadData[Weighted forecast],0),""),"")</f>
        <v/>
      </c>
      <c r="K9" s="34" t="str">
        <f>IFERROR(IF(LeadData[[#This Row],[Forecast close]] &lt;&gt;"",IF(LeadData[[#This Row],[Forecast close]] = "September",LeadData[Weighted forecast],0),""),"")</f>
        <v/>
      </c>
      <c r="L9" s="34" t="str">
        <f>IFERROR(IF(LeadData[[#This Row],[Forecast close]] &lt;&gt;"",IF(LeadData[[#This Row],[Forecast close]] = "October",LeadData[Weighted forecast],0),""),"")</f>
        <v/>
      </c>
      <c r="M9" s="34" t="str">
        <f>IFERROR(IF(LeadData[[#This Row],[Forecast close]] &lt;&gt;"",IF(LeadData[[#This Row],[Forecast close]] = "November",LeadData[Weighted forecast],0),""),"")</f>
        <v/>
      </c>
      <c r="N9" s="34" t="str">
        <f>IFERROR(IF(LeadData[[#This Row],[Forecast close]] &lt;&gt;"",IF(LeadData[[#This Row],[Forecast close]] = "December",LeadData[Weighted forecast],0),""),"")</f>
        <v/>
      </c>
    </row>
    <row r="10" spans="2:14" ht="49.95" customHeight="1" x14ac:dyDescent="0.35">
      <c r="B10" s="31" t="str">
        <f>IFERROR(IF(AND(LeadData[[#This Row],[Lead name]] &lt;&gt; "", ROW(ForecastedSales[Lead name])&lt;&gt;LastEntry),LeadData[Lead name], ""),"")</f>
        <v/>
      </c>
      <c r="C10" s="34" t="str">
        <f>IFERROR(IF(LeadData[[#This Row],[Forecast close]] &lt;&gt;"",IF(LeadData[[#This Row],[Forecast close]]= "January",LeadData[Weighted forecast],0),""),"")</f>
        <v/>
      </c>
      <c r="D10" s="34" t="str">
        <f>IFERROR(IF(LeadData[[#This Row],[Forecast close]] &lt;&gt;"",IF(LeadData[[#This Row],[Forecast close]] = "February",LeadData[Weighted forecast],0),""),"")</f>
        <v/>
      </c>
      <c r="E10" s="34" t="str">
        <f>IFERROR(IF(LeadData[[#This Row],[Forecast close]] &lt;&gt;"",IF(LeadData[[#This Row],[Forecast close]] = "March",LeadData[Weighted forecast],0),""),"")</f>
        <v/>
      </c>
      <c r="F10" s="35" t="str">
        <f>IFERROR(IF(LeadData[[#This Row],[Forecast close]] &lt;&gt;"",IF(LeadData[[#This Row],[Forecast close]] = "April",LeadData[Weighted forecast],0),""),"")</f>
        <v/>
      </c>
      <c r="G10" s="34" t="str">
        <f>IFERROR(IF(LeadData[[#This Row],[Forecast close]] &lt;&gt;"",IF(LeadData[[#This Row],[Forecast close]] = "May",LeadData[Weighted forecast],0),""),"")</f>
        <v/>
      </c>
      <c r="H10" s="34" t="str">
        <f>IFERROR(IF(LeadData[[#This Row],[Forecast close]] &lt;&gt;"",IF(LeadData[[#This Row],[Forecast close]] = "June",LeadData[Weighted forecast],0),""),"")</f>
        <v/>
      </c>
      <c r="I10" s="34" t="str">
        <f>IFERROR(IF(LeadData[[#This Row],[Forecast close]] &lt;&gt;"",IF(LeadData[[#This Row],[Forecast close]] = "July",LeadData[Weighted forecast],0),""),"")</f>
        <v/>
      </c>
      <c r="J10" s="35" t="str">
        <f>IFERROR(IF(LeadData[[#This Row],[Forecast close]] &lt;&gt;"",IF(LeadData[[#This Row],[Forecast close]] = "August",LeadData[Weighted forecast],0),""),"")</f>
        <v/>
      </c>
      <c r="K10" s="34" t="str">
        <f>IFERROR(IF(LeadData[[#This Row],[Forecast close]] &lt;&gt;"",IF(LeadData[[#This Row],[Forecast close]] = "September",LeadData[Weighted forecast],0),""),"")</f>
        <v/>
      </c>
      <c r="L10" s="34" t="str">
        <f>IFERROR(IF(LeadData[[#This Row],[Forecast close]] &lt;&gt;"",IF(LeadData[[#This Row],[Forecast close]] = "October",LeadData[Weighted forecast],0),""),"")</f>
        <v/>
      </c>
      <c r="M10" s="34" t="str">
        <f>IFERROR(IF(LeadData[[#This Row],[Forecast close]] &lt;&gt;"",IF(LeadData[[#This Row],[Forecast close]] = "November",LeadData[Weighted forecast],0),""),"")</f>
        <v/>
      </c>
      <c r="N10" s="34" t="str">
        <f>IFERROR(IF(LeadData[[#This Row],[Forecast close]] &lt;&gt;"",IF(LeadData[[#This Row],[Forecast close]] = "December",LeadData[Weighted forecast],0),""),"")</f>
        <v/>
      </c>
    </row>
    <row r="11" spans="2:14" s="2" customFormat="1" ht="49.95" customHeight="1" thickBot="1" x14ac:dyDescent="0.4">
      <c r="B11" s="32" t="s">
        <v>7</v>
      </c>
      <c r="C11" s="36">
        <f>SUBTOTAL(109,ForecastedSales[January
forecast])</f>
        <v>270000</v>
      </c>
      <c r="D11" s="36">
        <f>SUBTOTAL(109,ForecastedSales[February 
forecast])</f>
        <v>20000</v>
      </c>
      <c r="E11" s="36">
        <f>SUBTOTAL(109,ForecastedSales[March 
forecast])</f>
        <v>20000</v>
      </c>
      <c r="F11" s="36">
        <f>SUBTOTAL(109,ForecastedSales[April 
forecast])</f>
        <v>0</v>
      </c>
      <c r="G11" s="36">
        <f>SUBTOTAL(109,ForecastedSales[May 
forecast])</f>
        <v>0</v>
      </c>
      <c r="H11" s="36">
        <f>SUBTOTAL(109,ForecastedSales[June 
forecast])</f>
        <v>0</v>
      </c>
      <c r="I11" s="36">
        <f>SUBTOTAL(109,ForecastedSales[July 
forecast])</f>
        <v>0</v>
      </c>
      <c r="J11" s="36">
        <f>SUBTOTAL(109,ForecastedSales[August 
forecast])</f>
        <v>0</v>
      </c>
      <c r="K11" s="36">
        <f>SUBTOTAL(109,ForecastedSales[September 
forecast])</f>
        <v>0</v>
      </c>
      <c r="L11" s="36">
        <f>SUBTOTAL(109,ForecastedSales[October 
forecast])</f>
        <v>0</v>
      </c>
      <c r="M11" s="36">
        <f>SUBTOTAL(109,ForecastedSales[November 
forecast])</f>
        <v>0</v>
      </c>
      <c r="N11" s="36">
        <f>SUBTOTAL(109,ForecastedSales[December 
forecast])</f>
        <v>0</v>
      </c>
    </row>
    <row r="12" spans="2:14" s="2" customFormat="1" ht="49.95" customHeight="1" thickTop="1" x14ac:dyDescent="0.35">
      <c r="B12" s="33" t="s">
        <v>9</v>
      </c>
      <c r="C12" s="37">
        <f>C11</f>
        <v>270000</v>
      </c>
      <c r="D12" s="37">
        <f t="shared" ref="D12" si="0">C12+D11</f>
        <v>290000</v>
      </c>
      <c r="E12" s="37">
        <f t="shared" ref="E12" si="1">D12+E11</f>
        <v>310000</v>
      </c>
      <c r="F12" s="37">
        <f t="shared" ref="F12" si="2">E12+F11</f>
        <v>310000</v>
      </c>
      <c r="G12" s="37">
        <f t="shared" ref="G12" si="3">F12+G11</f>
        <v>310000</v>
      </c>
      <c r="H12" s="37">
        <f t="shared" ref="H12" si="4">G12+H11</f>
        <v>310000</v>
      </c>
      <c r="I12" s="37">
        <f t="shared" ref="I12" si="5">H12+I11</f>
        <v>310000</v>
      </c>
      <c r="J12" s="37">
        <f t="shared" ref="J12" si="6">I12+J11</f>
        <v>310000</v>
      </c>
      <c r="K12" s="37">
        <f t="shared" ref="K12" si="7">J12+K11</f>
        <v>310000</v>
      </c>
      <c r="L12" s="37">
        <f t="shared" ref="L12" si="8">K12+L11</f>
        <v>310000</v>
      </c>
      <c r="M12" s="37">
        <f t="shared" ref="M12" si="9">L12+M11</f>
        <v>310000</v>
      </c>
      <c r="N12" s="38">
        <f t="shared" ref="N12" si="10">M12+N11</f>
        <v>310000</v>
      </c>
    </row>
  </sheetData>
  <mergeCells count="2">
    <mergeCell ref="B2:C2"/>
    <mergeCell ref="M3:N3"/>
  </mergeCells>
  <phoneticPr fontId="27" type="noConversion"/>
  <dataValidations count="5">
    <dataValidation allowBlank="1" showInputMessage="1" showErrorMessage="1" prompt="Cumulative Total is automatically calculated in cells at right" sqref="B12" xr:uid="{00000000-0002-0000-0100-000006000000}"/>
    <dataValidation allowBlank="1" showInputMessage="1" showErrorMessage="1" prompt="Company Name is automatically updated in this cell based on the company name entered in B2 of Lead Data worksheet" sqref="B2:C2" xr:uid="{00000000-0002-0000-0100-000007000000}"/>
    <dataValidation allowBlank="1" showInputMessage="1" showErrorMessage="1" prompt="Lead Name is automatically updated in this column under this heading. Add new rows in ForecastedSales table as new leads are added to Lead Data worksheet" sqref="B8 B5" xr:uid="{00000000-0002-0000-0100-000003000000}"/>
    <dataValidation allowBlank="1" showInputMessage="1" showErrorMessage="1" prompt="Forecast for this month is automatically updated in this column under this heading" sqref="C8:N8 C5:N5" xr:uid="{00000000-0002-0000-0100-000004000000}"/>
    <dataValidation allowBlank="1" showInputMessage="1" showErrorMessage="1" prompt="Date is automatically updated in this cell based on the date entered in J3 in the Lead Data worksheet" sqref="M3:N3" xr:uid="{DC693561-596B-447C-8A09-C867C497DF30}"/>
  </dataValidations>
  <printOptions horizontalCentered="1"/>
  <pageMargins left="0.4" right="0.4" top="0.4" bottom="0.4" header="0.3" footer="0.3"/>
  <pageSetup scale="7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fitToPage="1"/>
  </sheetPr>
  <dimension ref="B1:N25"/>
  <sheetViews>
    <sheetView showGridLines="0" zoomScaleNormal="100" workbookViewId="0"/>
  </sheetViews>
  <sheetFormatPr defaultColWidth="8.81640625" defaultRowHeight="15" x14ac:dyDescent="0.35"/>
  <cols>
    <col min="1" max="1" width="2.81640625" customWidth="1"/>
    <col min="2" max="2" width="30.81640625" customWidth="1"/>
    <col min="3" max="14" width="13.81640625" customWidth="1"/>
    <col min="15" max="15" width="2.81640625" customWidth="1"/>
  </cols>
  <sheetData>
    <row r="1" spans="2:14" ht="60" customHeight="1" x14ac:dyDescent="0.35">
      <c r="B1" s="17"/>
      <c r="C1" s="17"/>
      <c r="D1" s="17"/>
      <c r="E1" s="17"/>
      <c r="F1" s="58"/>
      <c r="G1" s="58"/>
      <c r="H1" s="58"/>
      <c r="I1" s="58"/>
      <c r="J1" s="58"/>
      <c r="K1" s="17"/>
      <c r="L1" s="17"/>
      <c r="M1" s="17"/>
      <c r="N1" s="17"/>
    </row>
    <row r="2" spans="2:14" s="42" customFormat="1" ht="60" customHeight="1" x14ac:dyDescent="0.5">
      <c r="B2" s="54" t="str">
        <f>'Lead data'!B2</f>
        <v xml:space="preserve"> COMPANY NAME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2:14" ht="79.95" customHeight="1" x14ac:dyDescent="0.35">
      <c r="B3" s="40" t="s">
        <v>35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2:14" ht="60" customHeight="1" x14ac:dyDescent="0.3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2:14" ht="30" customHeight="1" x14ac:dyDescent="0.35"/>
    <row r="6" spans="2:14" ht="30" customHeight="1" x14ac:dyDescent="0.35"/>
    <row r="7" spans="2:14" ht="30" customHeight="1" x14ac:dyDescent="0.35"/>
    <row r="8" spans="2:14" ht="30" customHeight="1" x14ac:dyDescent="0.35"/>
    <row r="9" spans="2:14" ht="30" customHeight="1" x14ac:dyDescent="0.35"/>
    <row r="10" spans="2:14" ht="30" customHeight="1" x14ac:dyDescent="0.35"/>
    <row r="11" spans="2:14" ht="30" customHeight="1" x14ac:dyDescent="0.35"/>
    <row r="12" spans="2:14" ht="30" customHeight="1" x14ac:dyDescent="0.35"/>
    <row r="13" spans="2:14" ht="30" customHeight="1" x14ac:dyDescent="0.35"/>
    <row r="14" spans="2:14" ht="30" customHeight="1" x14ac:dyDescent="0.35"/>
    <row r="15" spans="2:14" ht="30" customHeight="1" x14ac:dyDescent="0.35"/>
    <row r="16" spans="2:14" ht="30" customHeight="1" x14ac:dyDescent="0.35"/>
    <row r="17" ht="30" customHeight="1" x14ac:dyDescent="0.35"/>
    <row r="18" ht="30" customHeight="1" x14ac:dyDescent="0.35"/>
    <row r="19" ht="30" customHeight="1" x14ac:dyDescent="0.35"/>
    <row r="20" ht="30" customHeight="1" x14ac:dyDescent="0.35"/>
    <row r="21" ht="30" customHeight="1" x14ac:dyDescent="0.35"/>
    <row r="22" ht="30" customHeight="1" x14ac:dyDescent="0.35"/>
    <row r="23" ht="30" customHeight="1" x14ac:dyDescent="0.35"/>
    <row r="24" ht="30" customHeight="1" x14ac:dyDescent="0.35"/>
    <row r="25" ht="30" customHeight="1" x14ac:dyDescent="0.35"/>
  </sheetData>
  <mergeCells count="1">
    <mergeCell ref="F1:J1"/>
  </mergeCells>
  <dataValidations count="2">
    <dataValidation allowBlank="1" showInputMessage="1" showErrorMessage="1" prompt="Weighted Forecast for each lead is automatically updated" sqref="A1" xr:uid="{CF20053D-8EDE-EA4A-B846-0E4223700D06}"/>
    <dataValidation allowBlank="1" showInputMessage="1" showErrorMessage="1" prompt="Company Name is automatically updated in this cell based on the company name entered in B2 of Lead Data worksheet" sqref="B2" xr:uid="{182A1B48-0C17-4A04-A129-6BCC1873E477}"/>
  </dataValidations>
  <pageMargins left="0.7" right="0.7" top="0.75" bottom="0.75" header="0.3" footer="0.3"/>
  <pageSetup scale="67" orientation="landscape" horizontalDpi="200" verticalDpi="200" r:id="rId1"/>
  <drawing r:id="rId2"/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A3D34FE9-D845-44E9-875B-FCA8C0205E60}"/>
</file>

<file path=customXml/itemProps23.xml><?xml version="1.0" encoding="utf-8"?>
<ds:datastoreItem xmlns:ds="http://schemas.openxmlformats.org/officeDocument/2006/customXml" ds:itemID="{D4AF9739-37CA-4BEC-A326-BD930C8DC3B8}"/>
</file>

<file path=customXml/itemProps32.xml><?xml version="1.0" encoding="utf-8"?>
<ds:datastoreItem xmlns:ds="http://schemas.openxmlformats.org/officeDocument/2006/customXml" ds:itemID="{60B9CECE-C065-44D9-B900-0925A4245BF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TM12037780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Lead data</vt:lpstr>
      <vt:lpstr>Forecasted sales </vt:lpstr>
      <vt:lpstr>Monthly weighted forecast</vt:lpstr>
      <vt:lpstr>'Lead data'!_FilterDatabase</vt:lpstr>
      <vt:lpstr>'Forecasted sales '!Print_Titles</vt:lpstr>
      <vt:lpstr>'Lead data'!Print_Titles</vt:lpstr>
      <vt:lpstr>RowTitleRegion1..N22</vt:lpstr>
      <vt:lpstr>Title1</vt:lpstr>
      <vt:lpstr>Title2</vt:lpstr>
      <vt:lpstr>TrackerDate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2022-11-28T07:15:14Z</dcterms:created>
  <dcterms:modified xsi:type="dcterms:W3CDTF">2022-11-28T07:21:09Z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