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/>
  <bookViews>
    <workbookView xWindow="-108" yWindow="-108" windowWidth="23256" windowHeight="12720" xr2:uid="{00000000-000D-0000-FFFF-FFFF00000000}"/>
  </bookViews>
  <sheets>
    <sheet name="Calendar" sheetId="1" r:id="rId1"/>
  </sheets>
  <definedNames>
    <definedName name="AprSun1">DATEVALUE("4/1/"&amp;Calendar!$B$2)-WEEKDAY(DATEVALUE("4/1/"&amp;Calendar!$B$2))+1</definedName>
    <definedName name="AugSun1">DATEVALUE("8/1/"&amp;Calendar!$B$2)-WEEKDAY(DATEVALUE("8/1/"&amp;Calendar!$B$2))+1</definedName>
    <definedName name="ColumnTitleRegion1..H9.1">Calendar!$B$5</definedName>
    <definedName name="ColumnTitleRegion1..I9.1">Calendar!$B$5</definedName>
    <definedName name="ColumnTitleRegion10..AF9.1">Calendar!$Z$5</definedName>
    <definedName name="ColumnTitleRegion10..AG9.1">Calendar!$Z$5</definedName>
    <definedName name="ColumnTitleRegion11..AF18.1">Calendar!$Z$14</definedName>
    <definedName name="ColumnTitleRegion11..AG18.1">Calendar!$Z$14</definedName>
    <definedName name="ColumnTitleRegion12..AF27.1">Calendar!$Z$23</definedName>
    <definedName name="ColumnTitleRegion12..AG27.1">Calendar!$Z$23</definedName>
    <definedName name="ColumnTitleRegion2..H18.1">Calendar!$B$14</definedName>
    <definedName name="ColumnTitleRegion2..I18.1">Calendar!$B$14</definedName>
    <definedName name="ColumnTitleRegion3..H27.1">Calendar!$B$23</definedName>
    <definedName name="ColumnTitleRegion3..I27.1">Calendar!$B$23</definedName>
    <definedName name="ColumnTitleRegion4..P9.1">Calendar!$J$5</definedName>
    <definedName name="ColumnTitleRegion4..Q9.1">Calendar!$J$5</definedName>
    <definedName name="ColumnTitleRegion5..P18.1">Calendar!$J$14</definedName>
    <definedName name="ColumnTitleRegion5..Q18.1">Calendar!$J$14</definedName>
    <definedName name="ColumnTitleRegion6..P27.1">Calendar!$J$23</definedName>
    <definedName name="ColumnTitleRegion6..Q27.1">Calendar!$J$23</definedName>
    <definedName name="ColumnTitleRegion7..X9.1">Calendar!$R$5</definedName>
    <definedName name="ColumnTitleRegion7..Y9.1">Calendar!$R$5</definedName>
    <definedName name="ColumnTitleRegion8..X18.1">Calendar!$R$14</definedName>
    <definedName name="ColumnTitleRegion8..Y18.1">Calendar!$R$14</definedName>
    <definedName name="ColumnTitleRegion9..X27.1">Calendar!$R$23</definedName>
    <definedName name="ColumnTitleRegion9..Y27.1">Calendar!$R$23</definedName>
    <definedName name="DecSun1">DATEVALUE("12/1/"&amp;Calendar!$B$2)-WEEKDAY(DATEVALUE("12/1/"&amp;Calendar!$B$2))+1</definedName>
    <definedName name="FebSun1">DATEVALUE("2/1/"&amp;Calendar!$B$2)-WEEKDAY(DATEVALUE("2/1/"&amp;Calendar!$B$2))+1</definedName>
    <definedName name="JanSun1">DATEVALUE("1/1/"&amp;Calendar!$B$2)-WEEKDAY(DATEVALUE("1/1/"&amp;Calendar!$B$2))+1</definedName>
    <definedName name="JulSun1">DATEVALUE("7/1/"&amp;Calendar!$B$2)-WEEKDAY(DATEVALUE("7/1/"&amp;Calendar!$B$2))+1</definedName>
    <definedName name="JunSun1">DATEVALUE("6/1/"&amp;Calendar!$B$2)-WEEKDAY(DATEVALUE("6/1/"&amp;Calendar!$B$2))+1</definedName>
    <definedName name="MarSun1">DATEVALUE("3/1/"&amp;Calendar!$B$2)-WEEKDAY(DATEVALUE("3/1/"&amp;Calendar!$B$2))+1</definedName>
    <definedName name="MaySun1">DATEVALUE("5/1/"&amp;Calendar!$B$2)-WEEKDAY(DATEVALUE("5/1/"&amp;Calendar!$B$2))+1</definedName>
    <definedName name="NovSun1">DATEVALUE("11/1/"&amp;Calendar!$B$2)-WEEKDAY(DATEVALUE("11/1/"&amp;Calendar!$B$2))+1</definedName>
    <definedName name="OctSun1">DATEVALUE("10/1/"&amp;Calendar!$B$2)-WEEKDAY(DATEVALUE("10/1/"&amp;Calendar!$B$2))+1</definedName>
    <definedName name="SepSun1">DATEVALUE("9/1/"&amp;Calendar!$B$2)-WEEKDAY(DATEVALUE("9/1/"&amp;Calendar!$B$2))+1</definedName>
    <definedName name="Year">Calendar!$B$2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F29" i="1" l="1"/>
  <c r="AF6" i="1" l="1"/>
  <c r="J7" i="1"/>
  <c r="F17" i="1"/>
  <c r="AF8" i="1"/>
  <c r="P9" i="1"/>
  <c r="B8" i="1"/>
  <c r="P10" i="1"/>
  <c r="G6" i="1"/>
  <c r="E8" i="1"/>
  <c r="AC10" i="1"/>
  <c r="P6" i="1"/>
  <c r="L7" i="1"/>
  <c r="P8" i="1"/>
  <c r="AC9" i="1"/>
  <c r="B11" i="1"/>
  <c r="T6" i="1"/>
  <c r="X7" i="1"/>
  <c r="AB8" i="1"/>
  <c r="AF9" i="1"/>
  <c r="U11" i="1"/>
  <c r="X15" i="1"/>
  <c r="E6" i="1"/>
  <c r="AC6" i="1"/>
  <c r="U7" i="1"/>
  <c r="N8" i="1"/>
  <c r="L9" i="1"/>
  <c r="L10" i="1"/>
  <c r="P11" i="1"/>
  <c r="AC16" i="1"/>
  <c r="K15" i="1"/>
  <c r="H26" i="1"/>
  <c r="K6" i="1"/>
  <c r="W6" i="1"/>
  <c r="C7" i="1"/>
  <c r="O7" i="1"/>
  <c r="AB7" i="1"/>
  <c r="G8" i="1"/>
  <c r="T8" i="1"/>
  <c r="E9" i="1"/>
  <c r="T9" i="1"/>
  <c r="E10" i="1"/>
  <c r="U10" i="1"/>
  <c r="E11" i="1"/>
  <c r="AD11" i="1"/>
  <c r="B16" i="1"/>
  <c r="U17" i="1"/>
  <c r="B6" i="1"/>
  <c r="N6" i="1"/>
  <c r="Z6" i="1"/>
  <c r="F7" i="1"/>
  <c r="S7" i="1"/>
  <c r="AD7" i="1"/>
  <c r="K8" i="1"/>
  <c r="X8" i="1"/>
  <c r="G9" i="1"/>
  <c r="X9" i="1"/>
  <c r="J10" i="1"/>
  <c r="X10" i="1"/>
  <c r="N11" i="1"/>
  <c r="E15" i="1"/>
  <c r="G16" i="1"/>
  <c r="M20" i="1"/>
  <c r="V18" i="1"/>
  <c r="J11" i="1"/>
  <c r="Z11" i="1"/>
  <c r="O15" i="1"/>
  <c r="P16" i="1"/>
  <c r="D18" i="1"/>
  <c r="R24" i="1"/>
  <c r="S19" i="1"/>
  <c r="AE27" i="1"/>
  <c r="F6" i="1"/>
  <c r="L6" i="1"/>
  <c r="S6" i="1"/>
  <c r="X6" i="1"/>
  <c r="AD6" i="1"/>
  <c r="E7" i="1"/>
  <c r="K7" i="1"/>
  <c r="P7" i="1"/>
  <c r="W7" i="1"/>
  <c r="AC7" i="1"/>
  <c r="C8" i="1"/>
  <c r="J8" i="1"/>
  <c r="O8" i="1"/>
  <c r="U8" i="1"/>
  <c r="AD8" i="1"/>
  <c r="F9" i="1"/>
  <c r="N9" i="1"/>
  <c r="W9" i="1"/>
  <c r="AD9" i="1"/>
  <c r="F10" i="1"/>
  <c r="O10" i="1"/>
  <c r="W10" i="1"/>
  <c r="AD10" i="1"/>
  <c r="G11" i="1"/>
  <c r="O11" i="1"/>
  <c r="W11" i="1"/>
  <c r="B15" i="1"/>
  <c r="L15" i="1"/>
  <c r="AC15" i="1"/>
  <c r="O16" i="1"/>
  <c r="C17" i="1"/>
  <c r="X17" i="1"/>
  <c r="H19" i="1"/>
  <c r="AE20" i="1"/>
  <c r="AA26" i="1"/>
  <c r="C6" i="1"/>
  <c r="J6" i="1"/>
  <c r="O6" i="1"/>
  <c r="U6" i="1"/>
  <c r="AB6" i="1"/>
  <c r="B7" i="1"/>
  <c r="G7" i="1"/>
  <c r="N7" i="1"/>
  <c r="T7" i="1"/>
  <c r="Z7" i="1"/>
  <c r="AF7" i="1"/>
  <c r="F8" i="1"/>
  <c r="L8" i="1"/>
  <c r="S8" i="1"/>
  <c r="Z8" i="1"/>
  <c r="B9" i="1"/>
  <c r="K9" i="1"/>
  <c r="S9" i="1"/>
  <c r="Z9" i="1"/>
  <c r="C10" i="1"/>
  <c r="K10" i="1"/>
  <c r="S10" i="1"/>
  <c r="AB10" i="1"/>
  <c r="C11" i="1"/>
  <c r="K11" i="1"/>
  <c r="T11" i="1"/>
  <c r="AB11" i="1"/>
  <c r="F15" i="1"/>
  <c r="U15" i="1"/>
  <c r="F16" i="1"/>
  <c r="T16" i="1"/>
  <c r="O17" i="1"/>
  <c r="N18" i="1"/>
  <c r="AA19" i="1"/>
  <c r="V25" i="1"/>
  <c r="AA28" i="1"/>
  <c r="D6" i="1"/>
  <c r="H6" i="1"/>
  <c r="M6" i="1"/>
  <c r="R6" i="1"/>
  <c r="V6" i="1"/>
  <c r="AA6" i="1"/>
  <c r="AE6" i="1"/>
  <c r="D7" i="1"/>
  <c r="H7" i="1"/>
  <c r="M7" i="1"/>
  <c r="R7" i="1"/>
  <c r="V7" i="1"/>
  <c r="AA7" i="1"/>
  <c r="AE7" i="1"/>
  <c r="D8" i="1"/>
  <c r="H8" i="1"/>
  <c r="M8" i="1"/>
  <c r="R8" i="1"/>
  <c r="W8" i="1"/>
  <c r="AC8" i="1"/>
  <c r="C9" i="1"/>
  <c r="J9" i="1"/>
  <c r="O9" i="1"/>
  <c r="U9" i="1"/>
  <c r="AB9" i="1"/>
  <c r="B10" i="1"/>
  <c r="G10" i="1"/>
  <c r="N10" i="1"/>
  <c r="T10" i="1"/>
  <c r="Z10" i="1"/>
  <c r="AF10" i="1"/>
  <c r="F11" i="1"/>
  <c r="L11" i="1"/>
  <c r="S11" i="1"/>
  <c r="X11" i="1"/>
  <c r="AF11" i="1"/>
  <c r="G15" i="1"/>
  <c r="T15" i="1"/>
  <c r="AD15" i="1"/>
  <c r="K16" i="1"/>
  <c r="Z16" i="1"/>
  <c r="L17" i="1"/>
  <c r="AE17" i="1"/>
  <c r="AF18" i="1"/>
  <c r="E20" i="1"/>
  <c r="D25" i="1"/>
  <c r="M27" i="1"/>
  <c r="AC11" i="1"/>
  <c r="C15" i="1"/>
  <c r="J15" i="1"/>
  <c r="P15" i="1"/>
  <c r="Z15" i="1"/>
  <c r="C16" i="1"/>
  <c r="L16" i="1"/>
  <c r="U16" i="1"/>
  <c r="AD16" i="1"/>
  <c r="G17" i="1"/>
  <c r="P17" i="1"/>
  <c r="Z17" i="1"/>
  <c r="E18" i="1"/>
  <c r="W18" i="1"/>
  <c r="J19" i="1"/>
  <c r="AB19" i="1"/>
  <c r="N20" i="1"/>
  <c r="AF20" i="1"/>
  <c r="S24" i="1"/>
  <c r="E25" i="1"/>
  <c r="W25" i="1"/>
  <c r="J26" i="1"/>
  <c r="AB26" i="1"/>
  <c r="N27" i="1"/>
  <c r="AF27" i="1"/>
  <c r="AB28" i="1"/>
  <c r="X16" i="1"/>
  <c r="B17" i="1"/>
  <c r="K17" i="1"/>
  <c r="T17" i="1"/>
  <c r="AD17" i="1"/>
  <c r="M18" i="1"/>
  <c r="AE18" i="1"/>
  <c r="R19" i="1"/>
  <c r="D20" i="1"/>
  <c r="V20" i="1"/>
  <c r="H24" i="1"/>
  <c r="AA24" i="1"/>
  <c r="M25" i="1"/>
  <c r="AE25" i="1"/>
  <c r="R26" i="1"/>
  <c r="D27" i="1"/>
  <c r="V27" i="1"/>
  <c r="H28" i="1"/>
  <c r="M29" i="1"/>
  <c r="W20" i="1"/>
  <c r="J24" i="1"/>
  <c r="AB24" i="1"/>
  <c r="N25" i="1"/>
  <c r="AF25" i="1"/>
  <c r="S26" i="1"/>
  <c r="E27" i="1"/>
  <c r="W27" i="1"/>
  <c r="J28" i="1"/>
  <c r="N29" i="1"/>
  <c r="R28" i="1"/>
  <c r="D29" i="1"/>
  <c r="V29" i="1"/>
  <c r="S28" i="1"/>
  <c r="E29" i="1"/>
  <c r="W29" i="1"/>
  <c r="V8" i="1"/>
  <c r="AA8" i="1"/>
  <c r="AE8" i="1"/>
  <c r="D9" i="1"/>
  <c r="H9" i="1"/>
  <c r="M9" i="1"/>
  <c r="R9" i="1"/>
  <c r="V9" i="1"/>
  <c r="AA9" i="1"/>
  <c r="AE9" i="1"/>
  <c r="D10" i="1"/>
  <c r="H10" i="1"/>
  <c r="M10" i="1"/>
  <c r="R10" i="1"/>
  <c r="V10" i="1"/>
  <c r="AA10" i="1"/>
  <c r="AE10" i="1"/>
  <c r="D11" i="1"/>
  <c r="H11" i="1"/>
  <c r="M11" i="1"/>
  <c r="R11" i="1"/>
  <c r="V11" i="1"/>
  <c r="AA11" i="1"/>
  <c r="AE11" i="1"/>
  <c r="D15" i="1"/>
  <c r="H15" i="1"/>
  <c r="M15" i="1"/>
  <c r="R15" i="1"/>
  <c r="V15" i="1"/>
  <c r="AA15" i="1"/>
  <c r="AE15" i="1"/>
  <c r="D16" i="1"/>
  <c r="H16" i="1"/>
  <c r="M16" i="1"/>
  <c r="R16" i="1"/>
  <c r="V16" i="1"/>
  <c r="AA16" i="1"/>
  <c r="AE16" i="1"/>
  <c r="D17" i="1"/>
  <c r="H17" i="1"/>
  <c r="M17" i="1"/>
  <c r="R17" i="1"/>
  <c r="V17" i="1"/>
  <c r="AA17" i="1"/>
  <c r="AF17" i="1"/>
  <c r="H18" i="1"/>
  <c r="R18" i="1"/>
  <c r="AA18" i="1"/>
  <c r="D19" i="1"/>
  <c r="M19" i="1"/>
  <c r="V19" i="1"/>
  <c r="AE19" i="1"/>
  <c r="H20" i="1"/>
  <c r="R20" i="1"/>
  <c r="AA20" i="1"/>
  <c r="D24" i="1"/>
  <c r="M24" i="1"/>
  <c r="V24" i="1"/>
  <c r="AE24" i="1"/>
  <c r="H25" i="1"/>
  <c r="R25" i="1"/>
  <c r="AA25" i="1"/>
  <c r="D26" i="1"/>
  <c r="M26" i="1"/>
  <c r="V26" i="1"/>
  <c r="AE26" i="1"/>
  <c r="H27" i="1"/>
  <c r="R27" i="1"/>
  <c r="AA27" i="1"/>
  <c r="D28" i="1"/>
  <c r="M28" i="1"/>
  <c r="V28" i="1"/>
  <c r="AE28" i="1"/>
  <c r="H29" i="1"/>
  <c r="R29" i="1"/>
  <c r="AA29" i="1"/>
  <c r="N15" i="1"/>
  <c r="S15" i="1"/>
  <c r="W15" i="1"/>
  <c r="AB15" i="1"/>
  <c r="AF15" i="1"/>
  <c r="E16" i="1"/>
  <c r="J16" i="1"/>
  <c r="N16" i="1"/>
  <c r="S16" i="1"/>
  <c r="W16" i="1"/>
  <c r="AB16" i="1"/>
  <c r="AF16" i="1"/>
  <c r="E17" i="1"/>
  <c r="J17" i="1"/>
  <c r="N17" i="1"/>
  <c r="S17" i="1"/>
  <c r="W17" i="1"/>
  <c r="AB17" i="1"/>
  <c r="C18" i="1"/>
  <c r="J18" i="1"/>
  <c r="S18" i="1"/>
  <c r="AB18" i="1"/>
  <c r="E19" i="1"/>
  <c r="N19" i="1"/>
  <c r="W19" i="1"/>
  <c r="AF19" i="1"/>
  <c r="J20" i="1"/>
  <c r="S20" i="1"/>
  <c r="AB20" i="1"/>
  <c r="E24" i="1"/>
  <c r="N24" i="1"/>
  <c r="W24" i="1"/>
  <c r="AF24" i="1"/>
  <c r="J25" i="1"/>
  <c r="S25" i="1"/>
  <c r="AB25" i="1"/>
  <c r="E26" i="1"/>
  <c r="N26" i="1"/>
  <c r="W26" i="1"/>
  <c r="AF26" i="1"/>
  <c r="J27" i="1"/>
  <c r="S27" i="1"/>
  <c r="AB27" i="1"/>
  <c r="E28" i="1"/>
  <c r="N28" i="1"/>
  <c r="W28" i="1"/>
  <c r="AF28" i="1"/>
  <c r="J29" i="1"/>
  <c r="S29" i="1"/>
  <c r="AB29" i="1"/>
  <c r="AC17" i="1"/>
  <c r="B18" i="1"/>
  <c r="F18" i="1"/>
  <c r="K18" i="1"/>
  <c r="O18" i="1"/>
  <c r="T18" i="1"/>
  <c r="X18" i="1"/>
  <c r="AC18" i="1"/>
  <c r="B19" i="1"/>
  <c r="F19" i="1"/>
  <c r="K19" i="1"/>
  <c r="O19" i="1"/>
  <c r="T19" i="1"/>
  <c r="X19" i="1"/>
  <c r="AC19" i="1"/>
  <c r="B20" i="1"/>
  <c r="F20" i="1"/>
  <c r="K20" i="1"/>
  <c r="O20" i="1"/>
  <c r="T20" i="1"/>
  <c r="X20" i="1"/>
  <c r="AC20" i="1"/>
  <c r="B24" i="1"/>
  <c r="F24" i="1"/>
  <c r="K24" i="1"/>
  <c r="O24" i="1"/>
  <c r="T24" i="1"/>
  <c r="X24" i="1"/>
  <c r="AC24" i="1"/>
  <c r="B25" i="1"/>
  <c r="F25" i="1"/>
  <c r="K25" i="1"/>
  <c r="O25" i="1"/>
  <c r="T25" i="1"/>
  <c r="X25" i="1"/>
  <c r="AC25" i="1"/>
  <c r="B26" i="1"/>
  <c r="F26" i="1"/>
  <c r="K26" i="1"/>
  <c r="O26" i="1"/>
  <c r="T26" i="1"/>
  <c r="X26" i="1"/>
  <c r="AC26" i="1"/>
  <c r="B27" i="1"/>
  <c r="F27" i="1"/>
  <c r="K27" i="1"/>
  <c r="O27" i="1"/>
  <c r="T27" i="1"/>
  <c r="X27" i="1"/>
  <c r="AC27" i="1"/>
  <c r="B28" i="1"/>
  <c r="F28" i="1"/>
  <c r="K28" i="1"/>
  <c r="O28" i="1"/>
  <c r="T28" i="1"/>
  <c r="X28" i="1"/>
  <c r="AC28" i="1"/>
  <c r="B29" i="1"/>
  <c r="F29" i="1"/>
  <c r="K29" i="1"/>
  <c r="O29" i="1"/>
  <c r="T29" i="1"/>
  <c r="X29" i="1"/>
  <c r="AC29" i="1"/>
  <c r="G18" i="1"/>
  <c r="L18" i="1"/>
  <c r="P18" i="1"/>
  <c r="U18" i="1"/>
  <c r="Z18" i="1"/>
  <c r="AD18" i="1"/>
  <c r="C19" i="1"/>
  <c r="G19" i="1"/>
  <c r="L19" i="1"/>
  <c r="P19" i="1"/>
  <c r="U19" i="1"/>
  <c r="Z19" i="1"/>
  <c r="AD19" i="1"/>
  <c r="C20" i="1"/>
  <c r="G20" i="1"/>
  <c r="L20" i="1"/>
  <c r="P20" i="1"/>
  <c r="U20" i="1"/>
  <c r="Z20" i="1"/>
  <c r="AD20" i="1"/>
  <c r="C24" i="1"/>
  <c r="G24" i="1"/>
  <c r="L24" i="1"/>
  <c r="P24" i="1"/>
  <c r="U24" i="1"/>
  <c r="Z24" i="1"/>
  <c r="AD24" i="1"/>
  <c r="C25" i="1"/>
  <c r="G25" i="1"/>
  <c r="L25" i="1"/>
  <c r="P25" i="1"/>
  <c r="U25" i="1"/>
  <c r="Z25" i="1"/>
  <c r="AD25" i="1"/>
  <c r="C26" i="1"/>
  <c r="G26" i="1"/>
  <c r="L26" i="1"/>
  <c r="P26" i="1"/>
  <c r="U26" i="1"/>
  <c r="Z26" i="1"/>
  <c r="AD26" i="1"/>
  <c r="C27" i="1"/>
  <c r="G27" i="1"/>
  <c r="L27" i="1"/>
  <c r="P27" i="1"/>
  <c r="U27" i="1"/>
  <c r="Z27" i="1"/>
  <c r="AD27" i="1"/>
  <c r="C28" i="1"/>
  <c r="G28" i="1"/>
  <c r="L28" i="1"/>
  <c r="P28" i="1"/>
  <c r="U28" i="1"/>
  <c r="Z28" i="1"/>
  <c r="AD28" i="1"/>
  <c r="C29" i="1"/>
  <c r="G29" i="1"/>
  <c r="L29" i="1"/>
  <c r="P29" i="1"/>
  <c r="U29" i="1"/>
  <c r="Z29" i="1"/>
  <c r="AE29" i="1"/>
  <c r="AD29" i="1"/>
</calcChain>
</file>

<file path=xl/sharedStrings.xml><?xml version="1.0" encoding="utf-8"?>
<sst xmlns="http://schemas.openxmlformats.org/spreadsheetml/2006/main" count="96" uniqueCount="19">
  <si>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</si>
  <si>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</si>
  <si>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</si>
  <si>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</si>
  <si>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</si>
  <si>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</si>
  <si>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</si>
  <si>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</si>
  <si>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</si>
  <si>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</si>
  <si>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November</t>
  </si>
  <si>
    <t>December</t>
  </si>
  <si>
    <t>Su</t>
  </si>
  <si>
    <t>Mo</t>
  </si>
  <si>
    <t>Tu</t>
  </si>
  <si>
    <t>We</t>
  </si>
  <si>
    <t>Th</t>
  </si>
  <si>
    <t>Fr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</si>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</sst>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4" x14ac:knownFonts="1">
    <font>
      <sz val="11"/>
      <name val="Avenir Next LT Pro Light"/>
      <family val="2"/>
      <scheme val="minor"/>
    </font>
    <font>
      <sz val="8"/>
      <name val="Arial"/>
      <family val="2"/>
    </font>
    <font>
      <sz val="11"/>
      <name val="Avenir Next LT Pro Light"/>
      <family val="2"/>
      <scheme val="minor"/>
    </font>
    <font>
      <b/>
      <sz val="20"/>
      <name val="Avenir Next LT Pro"/>
      <family val="2"/>
      <scheme val="major"/>
    </font>
    <font>
      <b/>
      <sz val="11"/>
      <name val="Avenir Next LT Pro Light"/>
      <family val="2"/>
      <scheme val="minor"/>
    </font>
    <font>
      <b/>
      <sz val="13"/>
      <name val="Avenir Next LT Pro Light"/>
      <family val="2"/>
      <scheme val="minor"/>
    </font>
    <font>
      <b/>
      <sz val="36"/>
      <color theme="1" tint="0.249977111117893"/>
      <name val="Avenir Next LT Pro Light"/>
      <family val="2"/>
      <scheme val="minor"/>
    </font>
    <font>
      <sz val="14"/>
      <name val="Avenir Next LT Pro Light"/>
      <family val="2"/>
      <scheme val="minor"/>
    </font>
    <font>
      <sz val="10"/>
      <name val="Avenir Next LT Pro Light"/>
      <family val="2"/>
      <scheme val="minor"/>
    </font>
    <font>
      <b/>
      <sz val="48"/>
      <color theme="8" tint="-0.749992370372631"/>
      <name val="Avenir Next LT Pro"/>
      <family val="2"/>
      <scheme val="major"/>
    </font>
    <font>
      <sz val="11"/>
      <name val="Avenir Next LT Pro"/>
      <family val="2"/>
      <scheme val="major"/>
    </font>
    <font>
      <sz val="14"/>
      <color theme="1"/>
      <name val="Avenir Next LT Pro"/>
      <family val="2"/>
      <scheme val="major"/>
    </font>
    <font>
      <sz val="14"/>
      <name val="Avenir Next LT Pro"/>
      <family val="2"/>
      <scheme val="major"/>
    </font>
    <font>
      <b/>
      <sz val="11"/>
      <name val="Avenir Next LT Pro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CFF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/>
      <top style="thin">
        <color theme="0"/>
      </top>
      <bottom style="thin">
        <color theme="8"/>
      </bottom>
      <diagonal/>
    </border>
    <border>
      <left/>
      <right style="thin">
        <color theme="0"/>
      </right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8"/>
      </bottom>
      <diagonal/>
    </border>
    <border>
      <left style="thin">
        <color theme="0"/>
      </left>
      <right/>
      <top style="thin">
        <color theme="8"/>
      </top>
      <bottom style="thin">
        <color theme="8"/>
      </bottom>
      <diagonal/>
    </border>
    <border>
      <left/>
      <right style="thin">
        <color theme="0"/>
      </right>
      <top style="thin">
        <color theme="8"/>
      </top>
      <bottom/>
      <diagonal/>
    </border>
    <border>
      <left style="thin">
        <color theme="0"/>
      </left>
      <right style="thin">
        <color theme="0"/>
      </right>
      <top style="thin">
        <color theme="8"/>
      </top>
      <bottom/>
      <diagonal/>
    </border>
    <border>
      <left style="thin">
        <color theme="0"/>
      </left>
      <right/>
      <top style="thin">
        <color theme="8"/>
      </top>
      <bottom/>
      <diagonal/>
    </border>
  </borders>
  <cellStyleXfs count="9">
    <xf numFmtId="0" fontId="0" fillId="0" borderId="0"/>
    <xf numFmtId="1" fontId="3" fillId="0" borderId="0">
      <alignment horizontal="center" vertical="center"/>
    </xf>
    <xf numFmtId="0" fontId="4" fillId="2" borderId="1">
      <alignment horizontal="center" vertical="center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1"/>
    <xf numFmtId="164" fontId="2" fillId="0" borderId="0" applyFont="0" applyFill="0" applyBorder="0">
      <alignment horizontal="right"/>
    </xf>
    <xf numFmtId="0" fontId="2" fillId="0" borderId="0" applyFont="0" applyFill="0" applyBorder="0">
      <alignment horizontal="center"/>
    </xf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1" fontId="6" fillId="3" borderId="0" xfId="1" applyFont="1" applyFill="1">
      <alignment horizontal="center" vertical="center"/>
    </xf>
    <xf numFmtId="164" fontId="8" fillId="4" borderId="11" xfId="7" applyFont="1" applyFill="1" applyBorder="1" applyAlignment="1">
      <alignment horizontal="center" vertical="center"/>
    </xf>
    <xf numFmtId="164" fontId="8" fillId="4" borderId="12" xfId="7" applyFont="1" applyFill="1" applyBorder="1" applyAlignment="1">
      <alignment horizontal="center" vertical="center"/>
    </xf>
    <xf numFmtId="164" fontId="8" fillId="4" borderId="13" xfId="7" applyFont="1" applyFill="1" applyBorder="1" applyAlignment="1">
      <alignment horizontal="center" vertical="center"/>
    </xf>
    <xf numFmtId="164" fontId="8" fillId="4" borderId="8" xfId="7" applyFont="1" applyFill="1" applyBorder="1" applyAlignment="1">
      <alignment horizontal="center" vertical="center"/>
    </xf>
    <xf numFmtId="164" fontId="8" fillId="4" borderId="14" xfId="7" applyFont="1" applyFill="1" applyBorder="1" applyAlignment="1">
      <alignment horizontal="center" vertical="center"/>
    </xf>
    <xf numFmtId="164" fontId="8" fillId="4" borderId="15" xfId="7" applyFont="1" applyFill="1" applyBorder="1" applyAlignment="1">
      <alignment horizontal="center" vertical="center"/>
    </xf>
    <xf numFmtId="164" fontId="8" fillId="4" borderId="16" xfId="7" applyFont="1" applyFill="1" applyBorder="1" applyAlignment="1">
      <alignment horizontal="center" vertical="center"/>
    </xf>
    <xf numFmtId="164" fontId="8" fillId="4" borderId="9" xfId="7" applyFont="1" applyFill="1" applyBorder="1" applyAlignment="1">
      <alignment horizontal="center" vertical="center"/>
    </xf>
    <xf numFmtId="164" fontId="8" fillId="4" borderId="17" xfId="7" applyFont="1" applyFill="1" applyBorder="1" applyAlignment="1">
      <alignment horizontal="center" vertical="center"/>
    </xf>
    <xf numFmtId="164" fontId="8" fillId="4" borderId="18" xfId="7" applyFont="1" applyFill="1" applyBorder="1" applyAlignment="1">
      <alignment horizontal="center" vertical="center"/>
    </xf>
    <xf numFmtId="164" fontId="8" fillId="4" borderId="19" xfId="7" applyFont="1" applyFill="1" applyBorder="1" applyAlignment="1">
      <alignment horizontal="center" vertical="center"/>
    </xf>
    <xf numFmtId="164" fontId="8" fillId="4" borderId="10" xfId="7" applyFont="1" applyFill="1" applyBorder="1" applyAlignment="1">
      <alignment horizontal="center" vertical="center"/>
    </xf>
    <xf numFmtId="0" fontId="10" fillId="0" borderId="0" xfId="0" applyFont="1"/>
    <xf numFmtId="0" fontId="13" fillId="4" borderId="5" xfId="8" applyFont="1" applyFill="1" applyBorder="1" applyAlignment="1">
      <alignment horizontal="center" vertical="center"/>
    </xf>
    <xf numFmtId="0" fontId="13" fillId="4" borderId="6" xfId="8" applyFont="1" applyFill="1" applyBorder="1" applyAlignment="1">
      <alignment horizontal="center" vertical="center"/>
    </xf>
    <xf numFmtId="0" fontId="13" fillId="4" borderId="7" xfId="8" applyFont="1" applyFill="1" applyBorder="1" applyAlignment="1">
      <alignment horizontal="center" vertical="center"/>
    </xf>
    <xf numFmtId="0" fontId="13" fillId="4" borderId="0" xfId="8" applyFont="1" applyFill="1" applyBorder="1" applyAlignment="1">
      <alignment horizontal="center" vertical="center"/>
    </xf>
    <xf numFmtId="0" fontId="7" fillId="3" borderId="0" xfId="0" applyFont="1" applyFill="1"/>
    <xf numFmtId="0" fontId="0" fillId="3" borderId="0" xfId="0" applyFill="1"/>
    <xf numFmtId="1" fontId="9" fillId="4" borderId="0" xfId="1" applyFont="1" applyFill="1">
      <alignment horizontal="center" vertical="center"/>
    </xf>
    <xf numFmtId="0" fontId="0" fillId="3" borderId="0" xfId="0" applyFill="1" applyAlignment="1">
      <alignment horizontal="center"/>
    </xf>
    <xf numFmtId="0" fontId="12" fillId="4" borderId="0" xfId="2" applyFont="1" applyFill="1" applyBorder="1">
      <alignment horizontal="center" vertical="center"/>
    </xf>
    <xf numFmtId="0" fontId="11" fillId="4" borderId="2" xfId="2" applyFont="1" applyFill="1" applyBorder="1">
      <alignment horizontal="center" vertical="center"/>
    </xf>
    <xf numFmtId="0" fontId="11" fillId="4" borderId="3" xfId="2" applyFont="1" applyFill="1" applyBorder="1">
      <alignment horizontal="center" vertical="center"/>
    </xf>
    <xf numFmtId="0" fontId="11" fillId="4" borderId="4" xfId="2" applyFont="1" applyFill="1" applyBorder="1">
      <alignment horizontal="center" vertical="center"/>
    </xf>
  </cellXfs>
  <cellStyles count="9">
    <cellStyle name="Day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Output" xfId="6" builtinId="21" customBuiltin="1"/>
    <cellStyle name="Title" xfId="1" builtinId="15" customBuiltin="1"/>
    <cellStyle name="WeekDay" xfId="8" xr:uid="{00000000-0005-0000-0000-000008000000}"/>
  </cellStyles>
  <dxfs count="0"/>
  <tableStyles count="0" defaultTableStyle="TableStyleMedium9" defaultPivotStyle="PivotStyleLight16"/>
  <colors>
    <mruColors>
      <color rgb="FFFCFFF4"/>
      <color rgb="FFFBFFEB"/>
      <color rgb="FFF4F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 2007 - 2010">
  <a:themeElements>
    <a:clrScheme name="Colorful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DB3930"/>
      </a:accent1>
      <a:accent2>
        <a:srgbClr val="F39E02"/>
      </a:accent2>
      <a:accent3>
        <a:srgbClr val="057332"/>
      </a:accent3>
      <a:accent4>
        <a:srgbClr val="3F74B6"/>
      </a:accent4>
      <a:accent5>
        <a:srgbClr val="E5E6D2"/>
      </a:accent5>
      <a:accent6>
        <a:srgbClr val="DF6BB3"/>
      </a:accent6>
      <a:hlink>
        <a:srgbClr val="0563C1"/>
      </a:hlink>
      <a:folHlink>
        <a:srgbClr val="954F72"/>
      </a:folHlink>
    </a:clrScheme>
    <a:fontScheme name="Custom 13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AG30"/>
  <sheetViews>
    <sheetView showGridLines="0" tabSelected="1" zoomScaleNormal="100" workbookViewId="0">
      <selection sqref="A1:AG1"/>
    </sheetView>
  </sheetViews>
  <sheetFormatPr defaultColWidth="8.69921875" defaultRowHeight="18" customHeight="1" x14ac:dyDescent="0.3"/>
  <cols>
    <col min="1" max="1" width="2.5" customWidth="1"/>
    <col min="2" max="8" width="7.8984375" customWidth="1"/>
    <col min="9" max="9" width="2.5" customWidth="1"/>
    <col min="10" max="16" width="7.8984375" customWidth="1"/>
    <col min="17" max="17" width="2.5" customWidth="1"/>
    <col min="18" max="24" width="7.8984375" customWidth="1"/>
    <col min="25" max="25" width="2.5" customWidth="1"/>
    <col min="26" max="32" width="7.8984375" customWidth="1"/>
    <col min="33" max="33" width="2.59765625" customWidth="1"/>
  </cols>
  <sheetData>
    <row r="1" spans="1:33" ht="18" customHeigh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s="16" customFormat="1" ht="79.95" customHeight="1" x14ac:dyDescent="0.3">
      <c r="A2" s="22"/>
      <c r="B2" s="23">
        <f ca="1">IF(MONTH(TODAY())=12,YEAR(TODAY())+1,YEAR(TODAY()))</f>
        <v>2024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"/>
    </row>
    <row r="3" spans="1:33" ht="18" customHeight="1" x14ac:dyDescent="0.3">
      <c r="A3" s="2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"/>
    </row>
    <row r="4" spans="1:33" s="16" customFormat="1" ht="34.950000000000003" customHeight="1" x14ac:dyDescent="0.35">
      <c r="A4" s="22"/>
      <c r="B4" s="26" t="s">
        <v>0</v>
      </c>
      <c r="C4" s="27"/>
      <c r="D4" s="27"/>
      <c r="E4" s="27"/>
      <c r="F4" s="27"/>
      <c r="G4" s="27"/>
      <c r="H4" s="28"/>
      <c r="I4" s="21"/>
      <c r="J4" s="25" t="s">
        <v>3</v>
      </c>
      <c r="K4" s="25"/>
      <c r="L4" s="25"/>
      <c r="M4" s="25"/>
      <c r="N4" s="25"/>
      <c r="O4" s="25"/>
      <c r="P4" s="25"/>
      <c r="Q4" s="21"/>
      <c r="R4" s="25" t="s">
        <v>6</v>
      </c>
      <c r="S4" s="25"/>
      <c r="T4" s="25"/>
      <c r="U4" s="25"/>
      <c r="V4" s="25"/>
      <c r="W4" s="25"/>
      <c r="X4" s="25"/>
      <c r="Y4" s="21"/>
      <c r="Z4" s="25" t="s">
        <v>8</v>
      </c>
      <c r="AA4" s="25"/>
      <c r="AB4" s="25"/>
      <c r="AC4" s="25"/>
      <c r="AD4" s="25"/>
      <c r="AE4" s="25"/>
      <c r="AF4" s="25"/>
      <c r="AG4" s="1"/>
    </row>
    <row r="5" spans="1:33" s="16" customFormat="1" ht="25.05" customHeight="1" x14ac:dyDescent="0.35">
      <c r="A5" s="22"/>
      <c r="B5" s="17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  <c r="H5" s="19" t="s">
        <v>18</v>
      </c>
      <c r="I5" s="21"/>
      <c r="J5" s="20" t="s">
        <v>12</v>
      </c>
      <c r="K5" s="20" t="s">
        <v>13</v>
      </c>
      <c r="L5" s="20" t="s">
        <v>14</v>
      </c>
      <c r="M5" s="20" t="s">
        <v>15</v>
      </c>
      <c r="N5" s="20" t="s">
        <v>16</v>
      </c>
      <c r="O5" s="20" t="s">
        <v>17</v>
      </c>
      <c r="P5" s="20" t="s">
        <v>18</v>
      </c>
      <c r="Q5" s="21"/>
      <c r="R5" s="20" t="s">
        <v>12</v>
      </c>
      <c r="S5" s="20" t="s">
        <v>13</v>
      </c>
      <c r="T5" s="20" t="s">
        <v>14</v>
      </c>
      <c r="U5" s="20" t="s">
        <v>15</v>
      </c>
      <c r="V5" s="20" t="s">
        <v>16</v>
      </c>
      <c r="W5" s="20" t="s">
        <v>17</v>
      </c>
      <c r="X5" s="20" t="s">
        <v>18</v>
      </c>
      <c r="Y5" s="21"/>
      <c r="Z5" s="20" t="s">
        <v>12</v>
      </c>
      <c r="AA5" s="20" t="s">
        <v>13</v>
      </c>
      <c r="AB5" s="20" t="s">
        <v>14</v>
      </c>
      <c r="AC5" s="20" t="s">
        <v>15</v>
      </c>
      <c r="AD5" s="20" t="s">
        <v>16</v>
      </c>
      <c r="AE5" s="20" t="s">
        <v>17</v>
      </c>
      <c r="AF5" s="20" t="s">
        <v>18</v>
      </c>
      <c r="AG5" s="1"/>
    </row>
    <row r="6" spans="1:33" ht="25.05" customHeight="1" x14ac:dyDescent="0.35">
      <c r="A6" s="22"/>
      <c r="B6" s="4" t="str">
        <f ca="1">IF(AND(YEAR(JanSun1)=Year,MONTH(JanSun1)=1),JanSun1, "")</f>
        <v/>
      </c>
      <c r="C6" s="5">
        <f ca="1">IF(AND(YEAR(JanSun1+1)=Year,MONTH(JanSun1+1)=1),JanSun1+1, "")</f>
        <v>45292</v>
      </c>
      <c r="D6" s="5">
        <f ca="1">IF(AND(YEAR(JanSun1+2)=Year,MONTH(JanSun1+2)=1),JanSun1+2, "")</f>
        <v>45293</v>
      </c>
      <c r="E6" s="5">
        <f ca="1">IF(AND(YEAR(JanSun1+3)=Year,MONTH(JanSun1+3)=1),JanSun1+3, "")</f>
        <v>45294</v>
      </c>
      <c r="F6" s="5">
        <f ca="1">IF(AND(YEAR(JanSun1+4)=Year,MONTH(JanSun1+4)=1),JanSun1+4, "")</f>
        <v>45295</v>
      </c>
      <c r="G6" s="5">
        <f ca="1">IF(AND(YEAR(JanSun1+5)=Year,MONTH(JanSun1+5)=1),JanSun1+5, "")</f>
        <v>45296</v>
      </c>
      <c r="H6" s="6">
        <f ca="1">IF(AND(YEAR(JanSun1+6)=Year,MONTH(JanSun1+6)=1),JanSun1+6, "")</f>
        <v>45297</v>
      </c>
      <c r="I6" s="21"/>
      <c r="J6" s="7" t="str">
        <f ca="1">IF(AND(YEAR(AprSun1)=Year,MONTH(AprSun1)=4),AprSun1, "")</f>
        <v/>
      </c>
      <c r="K6" s="7">
        <f ca="1">IF(AND(YEAR(AprSun1+1)=Year,MONTH(AprSun1+1)=4),AprSun1+1, "")</f>
        <v>45383</v>
      </c>
      <c r="L6" s="7">
        <f ca="1">IF(AND(YEAR(AprSun1+2)=Year,MONTH(AprSun1+2)=4),AprSun1+2, "")</f>
        <v>45384</v>
      </c>
      <c r="M6" s="7">
        <f ca="1">IF(AND(YEAR(AprSun1+3)=Year,MONTH(AprSun1+3)=4),AprSun1+3, "")</f>
        <v>45385</v>
      </c>
      <c r="N6" s="7">
        <f ca="1">IF(AND(YEAR(AprSun1+4)=Year,MONTH(AprSun1+4)=4),AprSun1+4, "")</f>
        <v>45386</v>
      </c>
      <c r="O6" s="7">
        <f ca="1">IF(AND(YEAR(AprSun1+5)=Year,MONTH(AprSun1+5)=4),AprSun1+5, "")</f>
        <v>45387</v>
      </c>
      <c r="P6" s="7">
        <f ca="1">IF(AND(YEAR(AprSun1+6)=Year,MONTH(AprSun1+6)=4),AprSun1+6, "")</f>
        <v>45388</v>
      </c>
      <c r="Q6" s="21"/>
      <c r="R6" s="7" t="str">
        <f ca="1">IF(AND(YEAR(JulSun1)=Year,MONTH(JulSun1)=7),JulSun1, "")</f>
        <v/>
      </c>
      <c r="S6" s="7">
        <f ca="1">IF(AND(YEAR(JulSun1+1)=Year,MONTH(JulSun1+1)=7),JulSun1+1, "")</f>
        <v>45474</v>
      </c>
      <c r="T6" s="7">
        <f ca="1">IF(AND(YEAR(JulSun1+2)=Year,MONTH(JulSun1+2)=7),JulSun1+2, "")</f>
        <v>45475</v>
      </c>
      <c r="U6" s="7">
        <f ca="1">IF(AND(YEAR(JulSun1+3)=Year,MONTH(JulSun1+3)=7),JulSun1+3, "")</f>
        <v>45476</v>
      </c>
      <c r="V6" s="7">
        <f ca="1">IF(AND(YEAR(JulSun1+4)=Year,MONTH(JulSun1+4)=7),JulSun1+4, "")</f>
        <v>45477</v>
      </c>
      <c r="W6" s="7">
        <f ca="1">IF(AND(YEAR(JulSun1+5)=Year,MONTH(JulSun1+5)=7),JulSun1+5, "")</f>
        <v>45478</v>
      </c>
      <c r="X6" s="7">
        <f ca="1">IF(AND(YEAR(JulSun1+6)=Year,MONTH(JulSun1+6)=7),JulSun1+6, "")</f>
        <v>45479</v>
      </c>
      <c r="Y6" s="21"/>
      <c r="Z6" s="7" t="str">
        <f ca="1">IF(AND(YEAR(OctSun1)=Year,MONTH(OctSun1)=10),OctSun1, "")</f>
        <v/>
      </c>
      <c r="AA6" s="7" t="str">
        <f ca="1">IF(AND(YEAR(OctSun1+1)=Year,MONTH(OctSun1+1)=10),OctSun1+1, "")</f>
        <v/>
      </c>
      <c r="AB6" s="7">
        <f ca="1">IF(AND(YEAR(OctSun1+2)=Year,MONTH(OctSun1+2)=10),OctSun1+2, "")</f>
        <v>45566</v>
      </c>
      <c r="AC6" s="7">
        <f ca="1">IF(AND(YEAR(OctSun1+3)=Year,MONTH(OctSun1+3)=10),OctSun1+3, "")</f>
        <v>45567</v>
      </c>
      <c r="AD6" s="7">
        <f ca="1">IF(AND(YEAR(OctSun1+4)=Year,MONTH(OctSun1+4)=10),OctSun1+4, "")</f>
        <v>45568</v>
      </c>
      <c r="AE6" s="7">
        <f ca="1">IF(AND(YEAR(OctSun1+5)=Year,MONTH(OctSun1+5)=10),OctSun1+5, "")</f>
        <v>45569</v>
      </c>
      <c r="AF6" s="7">
        <f ca="1">IF(AND(YEAR(OctSun1+6)=Year,MONTH(OctSun1+6)=10),OctSun1+6, "")</f>
        <v>45570</v>
      </c>
      <c r="AG6" s="1"/>
    </row>
    <row r="7" spans="1:33" ht="25.05" customHeight="1" x14ac:dyDescent="0.35">
      <c r="A7" s="22"/>
      <c r="B7" s="8">
        <f ca="1">IF(AND(YEAR(JanSun1+7)=Year,MONTH(JanSun1+7)=1),JanSun1+7, "")</f>
        <v>45298</v>
      </c>
      <c r="C7" s="9">
        <f ca="1">IF(AND(YEAR(JanSun1+8)=Year,MONTH(JanSun1+8)=1),JanSun1+8, "")</f>
        <v>45299</v>
      </c>
      <c r="D7" s="9">
        <f ca="1">IF(AND(YEAR(JanSun1+9)=Year,MONTH(JanSun1+9)=1),JanSun1+9, "")</f>
        <v>45300</v>
      </c>
      <c r="E7" s="9">
        <f ca="1">IF(AND(YEAR(JanSun1+10)=Year,MONTH(JanSun1+10)=1),JanSun1+10, "")</f>
        <v>45301</v>
      </c>
      <c r="F7" s="9">
        <f ca="1">IF(AND(YEAR(JanSun1+11)=Year,MONTH(JanSun1+11)=1),JanSun1+11, "")</f>
        <v>45302</v>
      </c>
      <c r="G7" s="9">
        <f ca="1">IF(AND(YEAR(JanSun1+12)=Year,MONTH(JanSun1+12)=1),JanSun1+12, "")</f>
        <v>45303</v>
      </c>
      <c r="H7" s="10">
        <f ca="1">IF(AND(YEAR(JanSun1+13)=Year,MONTH(JanSun1+13)=1),JanSun1+13, "")</f>
        <v>45304</v>
      </c>
      <c r="I7" s="21"/>
      <c r="J7" s="11">
        <f ca="1">IF(AND(YEAR(AprSun1+7)=Year,MONTH(AprSun1+7)=4),AprSun1+7, "")</f>
        <v>45389</v>
      </c>
      <c r="K7" s="11">
        <f ca="1">IF(AND(YEAR(AprSun1+8)=Year,MONTH(AprSun1+8)=4),AprSun1+8, "")</f>
        <v>45390</v>
      </c>
      <c r="L7" s="11">
        <f ca="1">IF(AND(YEAR(AprSun1+9)=Year,MONTH(AprSun1+9)=4),AprSun1+9, "")</f>
        <v>45391</v>
      </c>
      <c r="M7" s="11">
        <f ca="1">IF(AND(YEAR(AprSun1+10)=Year,MONTH(AprSun1+10)=4),AprSun1+10, "")</f>
        <v>45392</v>
      </c>
      <c r="N7" s="11">
        <f ca="1">IF(AND(YEAR(AprSun1+11)=Year,MONTH(AprSun1+11)=4),AprSun1+11, "")</f>
        <v>45393</v>
      </c>
      <c r="O7" s="11">
        <f ca="1">IF(AND(YEAR(AprSun1+12)=Year,MONTH(AprSun1+12)=4),AprSun1+12, "")</f>
        <v>45394</v>
      </c>
      <c r="P7" s="11">
        <f ca="1">IF(AND(YEAR(AprSun1+13)=Year,MONTH(AprSun1+13)=4),AprSun1+13, "")</f>
        <v>45395</v>
      </c>
      <c r="Q7" s="21"/>
      <c r="R7" s="11">
        <f ca="1">IF(AND(YEAR(JulSun1+7)=Year,MONTH(JulSun1+7)=7),JulSun1+7, "")</f>
        <v>45480</v>
      </c>
      <c r="S7" s="11">
        <f ca="1">IF(AND(YEAR(JulSun1+8)=Year,MONTH(JulSun1+8)=7),JulSun1+8, "")</f>
        <v>45481</v>
      </c>
      <c r="T7" s="11">
        <f ca="1">IF(AND(YEAR(JulSun1+9)=Year,MONTH(JulSun1+9)=7),JulSun1+9, "")</f>
        <v>45482</v>
      </c>
      <c r="U7" s="11">
        <f ca="1">IF(AND(YEAR(JulSun1+10)=Year,MONTH(JulSun1+10)=7),JulSun1+10, "")</f>
        <v>45483</v>
      </c>
      <c r="V7" s="11">
        <f ca="1">IF(AND(YEAR(JulSun1+11)=Year,MONTH(JulSun1+11)=7),JulSun1+11, "")</f>
        <v>45484</v>
      </c>
      <c r="W7" s="11">
        <f ca="1">IF(AND(YEAR(JulSun1+12)=Year,MONTH(JulSun1+12)=7),JulSun1+12, "")</f>
        <v>45485</v>
      </c>
      <c r="X7" s="11">
        <f ca="1">IF(AND(YEAR(JulSun1+13)=Year,MONTH(JulSun1+13)=7),JulSun1+13, "")</f>
        <v>45486</v>
      </c>
      <c r="Y7" s="21"/>
      <c r="Z7" s="11">
        <f ca="1">IF(AND(YEAR(OctSun1+7)=Year,MONTH(OctSun1+7)=10),OctSun1+7, "")</f>
        <v>45571</v>
      </c>
      <c r="AA7" s="11">
        <f ca="1">IF(AND(YEAR(OctSun1+8)=Year,MONTH(OctSun1+8)=10),OctSun1+8, "")</f>
        <v>45572</v>
      </c>
      <c r="AB7" s="11">
        <f ca="1">IF(AND(YEAR(OctSun1+9)=Year,MONTH(OctSun1+9)=10),OctSun1+9, "")</f>
        <v>45573</v>
      </c>
      <c r="AC7" s="11">
        <f ca="1">IF(AND(YEAR(OctSun1+10)=Year,MONTH(OctSun1+10)=10),OctSun1+10, "")</f>
        <v>45574</v>
      </c>
      <c r="AD7" s="11">
        <f ca="1">IF(AND(YEAR(OctSun1+11)=Year,MONTH(OctSun1+11)=10),OctSun1+11, "")</f>
        <v>45575</v>
      </c>
      <c r="AE7" s="11">
        <f ca="1">IF(AND(YEAR(OctSun1+12)=Year,MONTH(OctSun1+12)=10),OctSun1+12, "")</f>
        <v>45576</v>
      </c>
      <c r="AF7" s="11">
        <f ca="1">IF(AND(YEAR(OctSun1+13)=Year,MONTH(OctSun1+13)=10),OctSun1+13, "")</f>
        <v>45577</v>
      </c>
      <c r="AG7" s="1"/>
    </row>
    <row r="8" spans="1:33" ht="25.05" customHeight="1" x14ac:dyDescent="0.35">
      <c r="A8" s="22"/>
      <c r="B8" s="8">
        <f ca="1">IF(AND(YEAR(JanSun1+14)=Year,MONTH(JanSun1+14)=1),JanSun1+14, "")</f>
        <v>45305</v>
      </c>
      <c r="C8" s="9">
        <f ca="1">IF(AND(YEAR(JanSun1+15)=Year,MONTH(JanSun1+15)=1),JanSun1+15, "")</f>
        <v>45306</v>
      </c>
      <c r="D8" s="9">
        <f ca="1">IF(AND(YEAR(JanSun1+16)=Year,MONTH(JanSun1+16)=1),JanSun1+16, "")</f>
        <v>45307</v>
      </c>
      <c r="E8" s="9">
        <f ca="1">IF(AND(YEAR(JanSun1+17)=Year,MONTH(JanSun1+17)=1),JanSun1+17, "")</f>
        <v>45308</v>
      </c>
      <c r="F8" s="9">
        <f ca="1">IF(AND(YEAR(JanSun1+18)=Year,MONTH(JanSun1+18)=1),JanSun1+18, "")</f>
        <v>45309</v>
      </c>
      <c r="G8" s="9">
        <f ca="1">IF(AND(YEAR(JanSun1+19)=Year,MONTH(JanSun1+19)=1),JanSun1+19, "")</f>
        <v>45310</v>
      </c>
      <c r="H8" s="10">
        <f ca="1">IF(AND(YEAR(JanSun1+20)=Year,MONTH(JanSun1+20)=1),JanSun1+20, "")</f>
        <v>45311</v>
      </c>
      <c r="I8" s="21"/>
      <c r="J8" s="11">
        <f ca="1">IF(AND(YEAR(AprSun1+14)=Year,MONTH(AprSun1+14)=4),AprSun1+14, "")</f>
        <v>45396</v>
      </c>
      <c r="K8" s="11">
        <f ca="1">IF(AND(YEAR(AprSun1+15)=Year,MONTH(AprSun1+15)=4),AprSun1+15, "")</f>
        <v>45397</v>
      </c>
      <c r="L8" s="11">
        <f ca="1">IF(AND(YEAR(AprSun1+16)=Year,MONTH(AprSun1+16)=4),AprSun1+16, "")</f>
        <v>45398</v>
      </c>
      <c r="M8" s="11">
        <f ca="1">IF(AND(YEAR(AprSun1+17)=Year,MONTH(AprSun1+17)=4),AprSun1+17, "")</f>
        <v>45399</v>
      </c>
      <c r="N8" s="11">
        <f ca="1">IF(AND(YEAR(AprSun1+18)=Year,MONTH(AprSun1+18)=4),AprSun1+18, "")</f>
        <v>45400</v>
      </c>
      <c r="O8" s="11">
        <f ca="1">IF(AND(YEAR(AprSun1+19)=Year,MONTH(AprSun1+19)=4),AprSun1+19, "")</f>
        <v>45401</v>
      </c>
      <c r="P8" s="11">
        <f ca="1">IF(AND(YEAR(AprSun1+20)=Year,MONTH(AprSun1+20)=4),AprSun1+20, "")</f>
        <v>45402</v>
      </c>
      <c r="Q8" s="21"/>
      <c r="R8" s="11">
        <f ca="1">IF(AND(YEAR(JulSun1+14)=Year,MONTH(JulSun1+14)=7),JulSun1+14, "")</f>
        <v>45487</v>
      </c>
      <c r="S8" s="11">
        <f ca="1">IF(AND(YEAR(JulSun1+15)=Year,MONTH(JulSun1+15)=7),JulSun1+15, "")</f>
        <v>45488</v>
      </c>
      <c r="T8" s="11">
        <f ca="1">IF(AND(YEAR(JulSun1+16)=Year,MONTH(JulSun1+16)=7),JulSun1+16, "")</f>
        <v>45489</v>
      </c>
      <c r="U8" s="11">
        <f ca="1">IF(AND(YEAR(JulSun1+17)=Year,MONTH(JulSun1+17)=7),JulSun1+17, "")</f>
        <v>45490</v>
      </c>
      <c r="V8" s="11">
        <f ca="1">IF(AND(YEAR(JulSun1+18)=Year,MONTH(JulSun1+18)=7),JulSun1+18, "")</f>
        <v>45491</v>
      </c>
      <c r="W8" s="11">
        <f ca="1">IF(AND(YEAR(JulSun1+19)=Year,MONTH(JulSun1+19)=7),JulSun1+19, "")</f>
        <v>45492</v>
      </c>
      <c r="X8" s="11">
        <f ca="1">IF(AND(YEAR(JulSun1+20)=Year,MONTH(JulSun1+20)=7),JulSun1+20, "")</f>
        <v>45493</v>
      </c>
      <c r="Y8" s="21"/>
      <c r="Z8" s="11">
        <f ca="1">IF(AND(YEAR(OctSun1+14)=Year,MONTH(OctSun1+14)=10),OctSun1+14, "")</f>
        <v>45578</v>
      </c>
      <c r="AA8" s="11">
        <f ca="1">IF(AND(YEAR(OctSun1+15)=Year,MONTH(OctSun1+15)=10),OctSun1+15, "")</f>
        <v>45579</v>
      </c>
      <c r="AB8" s="11">
        <f ca="1">IF(AND(YEAR(OctSun1+16)=Year,MONTH(OctSun1+16)=10),OctSun1+16, "")</f>
        <v>45580</v>
      </c>
      <c r="AC8" s="11">
        <f ca="1">IF(AND(YEAR(OctSun1+17)=Year,MONTH(OctSun1+17)=10),OctSun1+17, "")</f>
        <v>45581</v>
      </c>
      <c r="AD8" s="11">
        <f ca="1">IF(AND(YEAR(OctSun1+18)=Year,MONTH(OctSun1+18)=10),OctSun1+18, "")</f>
        <v>45582</v>
      </c>
      <c r="AE8" s="11">
        <f ca="1">IF(AND(YEAR(OctSun1+19)=Year,MONTH(OctSun1+19)=10),OctSun1+19, "")</f>
        <v>45583</v>
      </c>
      <c r="AF8" s="11">
        <f ca="1">IF(AND(YEAR(OctSun1+20)=Year,MONTH(OctSun1+20)=10),OctSun1+20, "")</f>
        <v>45584</v>
      </c>
      <c r="AG8" s="1"/>
    </row>
    <row r="9" spans="1:33" ht="25.05" customHeight="1" x14ac:dyDescent="0.35">
      <c r="A9" s="22"/>
      <c r="B9" s="8">
        <f ca="1">IF(AND(YEAR(JanSun1+21)=Year,MONTH(JanSun1+21)=1),JanSun1+21, "")</f>
        <v>45312</v>
      </c>
      <c r="C9" s="9">
        <f ca="1">IF(AND(YEAR(JanSun1+22)=Year,MONTH(JanSun1+22)=1),JanSun1+22, "")</f>
        <v>45313</v>
      </c>
      <c r="D9" s="9">
        <f ca="1">IF(AND(YEAR(JanSun1+23)=Year,MONTH(JanSun1+23)=1),JanSun1+23, "")</f>
        <v>45314</v>
      </c>
      <c r="E9" s="9">
        <f ca="1">IF(AND(YEAR(JanSun1+24)=Year,MONTH(JanSun1+24)=1),JanSun1+24, "")</f>
        <v>45315</v>
      </c>
      <c r="F9" s="9">
        <f ca="1">IF(AND(YEAR(JanSun1+25)=Year,MONTH(JanSun1+25)=1),JanSun1+25, "")</f>
        <v>45316</v>
      </c>
      <c r="G9" s="9">
        <f ca="1">IF(AND(YEAR(JanSun1+26)=Year,MONTH(JanSun1+26)=1),JanSun1+26, "")</f>
        <v>45317</v>
      </c>
      <c r="H9" s="10">
        <f ca="1">IF(AND(YEAR(JanSun1+27)=Year,MONTH(JanSun1+27)=1),JanSun1+27, "")</f>
        <v>45318</v>
      </c>
      <c r="I9" s="21"/>
      <c r="J9" s="11">
        <f ca="1">IF(AND(YEAR(AprSun1+21)=Year,MONTH(AprSun1+21)=4),AprSun1+21, "")</f>
        <v>45403</v>
      </c>
      <c r="K9" s="11">
        <f ca="1">IF(AND(YEAR(AprSun1+22)=Year,MONTH(AprSun1+22)=4),AprSun1+22, "")</f>
        <v>45404</v>
      </c>
      <c r="L9" s="11">
        <f ca="1">IF(AND(YEAR(AprSun1+23)=Year,MONTH(AprSun1+23)=4),AprSun1+23, "")</f>
        <v>45405</v>
      </c>
      <c r="M9" s="11">
        <f ca="1">IF(AND(YEAR(AprSun1+24)=Year,MONTH(AprSun1+24)=4),AprSun1+24, "")</f>
        <v>45406</v>
      </c>
      <c r="N9" s="11">
        <f ca="1">IF(AND(YEAR(AprSun1+25)=Year,MONTH(AprSun1+25)=4),AprSun1+25, "")</f>
        <v>45407</v>
      </c>
      <c r="O9" s="11">
        <f ca="1">IF(AND(YEAR(AprSun1+26)=Year,MONTH(AprSun1+26)=4),AprSun1+26, "")</f>
        <v>45408</v>
      </c>
      <c r="P9" s="11">
        <f ca="1">IF(AND(YEAR(AprSun1+27)=Year,MONTH(AprSun1+27)=4),AprSun1+27, "")</f>
        <v>45409</v>
      </c>
      <c r="Q9" s="21"/>
      <c r="R9" s="11">
        <f ca="1">IF(AND(YEAR(JulSun1+21)=Year,MONTH(JulSun1+21)=7),JulSun1+21, "")</f>
        <v>45494</v>
      </c>
      <c r="S9" s="11">
        <f ca="1">IF(AND(YEAR(JulSun1+22)=Year,MONTH(JulSun1+22)=7),JulSun1+22, "")</f>
        <v>45495</v>
      </c>
      <c r="T9" s="11">
        <f ca="1">IF(AND(YEAR(JulSun1+23)=Year,MONTH(JulSun1+23)=7),JulSun1+23, "")</f>
        <v>45496</v>
      </c>
      <c r="U9" s="11">
        <f ca="1">IF(AND(YEAR(JulSun1+24)=Year,MONTH(JulSun1+24)=7),JulSun1+24, "")</f>
        <v>45497</v>
      </c>
      <c r="V9" s="11">
        <f ca="1">IF(AND(YEAR(JulSun1+25)=Year,MONTH(JulSun1+25)=7),JulSun1+25, "")</f>
        <v>45498</v>
      </c>
      <c r="W9" s="11">
        <f ca="1">IF(AND(YEAR(JulSun1+26)=Year,MONTH(JulSun1+26)=7),JulSun1+26, "")</f>
        <v>45499</v>
      </c>
      <c r="X9" s="11">
        <f ca="1">IF(AND(YEAR(JulSun1+27)=Year,MONTH(JulSun1+27)=7),JulSun1+27, "")</f>
        <v>45500</v>
      </c>
      <c r="Y9" s="21"/>
      <c r="Z9" s="11">
        <f ca="1">IF(AND(YEAR(OctSun1+21)=Year,MONTH(OctSun1+21)=10),OctSun1+21, "")</f>
        <v>45585</v>
      </c>
      <c r="AA9" s="11">
        <f ca="1">IF(AND(YEAR(OctSun1+22)=Year,MONTH(OctSun1+22)=10),OctSun1+22, "")</f>
        <v>45586</v>
      </c>
      <c r="AB9" s="11">
        <f ca="1">IF(AND(YEAR(OctSun1+23)=Year,MONTH(OctSun1+23)=10),OctSun1+23, "")</f>
        <v>45587</v>
      </c>
      <c r="AC9" s="11">
        <f ca="1">IF(AND(YEAR(OctSun1+24)=Year,MONTH(OctSun1+24)=10),OctSun1+24, "")</f>
        <v>45588</v>
      </c>
      <c r="AD9" s="11">
        <f ca="1">IF(AND(YEAR(OctSun1+25)=Year,MONTH(OctSun1+25)=10),OctSun1+25, "")</f>
        <v>45589</v>
      </c>
      <c r="AE9" s="11">
        <f ca="1">IF(AND(YEAR(OctSun1+26)=Year,MONTH(OctSun1+26)=10),OctSun1+26, "")</f>
        <v>45590</v>
      </c>
      <c r="AF9" s="11">
        <f ca="1">IF(AND(YEAR(OctSun1+27)=Year,MONTH(OctSun1+27)=10),OctSun1+27, "")</f>
        <v>45591</v>
      </c>
      <c r="AG9" s="1"/>
    </row>
    <row r="10" spans="1:33" ht="25.05" customHeight="1" x14ac:dyDescent="0.35">
      <c r="A10" s="22"/>
      <c r="B10" s="8">
        <f ca="1">IF(AND(YEAR(JanSun1+28)=Year,MONTH(JanSun1+28)=1),JanSun1+28, "")</f>
        <v>45319</v>
      </c>
      <c r="C10" s="9">
        <f ca="1">IF(AND(YEAR(JanSun1+29)=Year,MONTH(JanSun1+29)=1),JanSun1+29, "")</f>
        <v>45320</v>
      </c>
      <c r="D10" s="9">
        <f ca="1">IF(AND(YEAR(JanSun1+30)=Year,MONTH(JanSun1+30)=1),JanSun1+30, "")</f>
        <v>45321</v>
      </c>
      <c r="E10" s="9">
        <f ca="1">IF(AND(YEAR(JanSun1+31)=Year,MONTH(JanSun1+31)=1),JanSun1+31, "")</f>
        <v>45322</v>
      </c>
      <c r="F10" s="9" t="str">
        <f ca="1">IF(AND(YEAR(JanSun1+32)=Year,MONTH(JanSun1+32)=1),JanSun1+32, "")</f>
        <v/>
      </c>
      <c r="G10" s="9" t="str">
        <f ca="1">IF(AND(YEAR(JanSun1+33)=Year,MONTH(JanSun1+33)=1),JanSun1+33, "")</f>
        <v/>
      </c>
      <c r="H10" s="10" t="str">
        <f ca="1">IF(AND(YEAR(JanSun1+34)=Year,MONTH(JanSun1+34)=1),JanSun1+34, "")</f>
        <v/>
      </c>
      <c r="I10" s="21"/>
      <c r="J10" s="11">
        <f ca="1">IF(AND(YEAR(AprSun1+28)=Year,MONTH(AprSun1+28)=4),AprSun1+28, "")</f>
        <v>45410</v>
      </c>
      <c r="K10" s="11">
        <f ca="1">IF(AND(YEAR(AprSun1+29)=Year,MONTH(AprSun1+29)=4),AprSun1+29, "")</f>
        <v>45411</v>
      </c>
      <c r="L10" s="11">
        <f ca="1">IF(AND(YEAR(AprSun1+30)=Year,MONTH(AprSun1+30)=4),AprSun1+30, "")</f>
        <v>45412</v>
      </c>
      <c r="M10" s="11" t="str">
        <f ca="1">IF(AND(YEAR(AprSun1+31)=Year,MONTH(AprSun1+31)=4),AprSun1+31, "")</f>
        <v/>
      </c>
      <c r="N10" s="11" t="str">
        <f ca="1">IF(AND(YEAR(AprSun1+32)=Year,MONTH(AprSun1+32)=4),AprSun1+32, "")</f>
        <v/>
      </c>
      <c r="O10" s="11" t="str">
        <f ca="1">IF(AND(YEAR(AprSun1+33)=Year,MONTH(AprSun1+33)=4),AprSun1+33, "")</f>
        <v/>
      </c>
      <c r="P10" s="11" t="str">
        <f ca="1">IF(AND(YEAR(AprSun1+34)=Year,MONTH(AprSun1+34)=4),AprSun1+34, "")</f>
        <v/>
      </c>
      <c r="Q10" s="21"/>
      <c r="R10" s="11">
        <f ca="1">IF(AND(YEAR(JulSun1+28)=Year,MONTH(JulSun1+28)=7),JulSun1+28, "")</f>
        <v>45501</v>
      </c>
      <c r="S10" s="11">
        <f ca="1">IF(AND(YEAR(JulSun1+29)=Year,MONTH(JulSun1+29)=7),JulSun1+29, "")</f>
        <v>45502</v>
      </c>
      <c r="T10" s="11">
        <f ca="1">IF(AND(YEAR(JulSun1+30)=Year,MONTH(JulSun1+30)=7),JulSun1+30, "")</f>
        <v>45503</v>
      </c>
      <c r="U10" s="11">
        <f ca="1">IF(AND(YEAR(JulSun1+31)=Year,MONTH(JulSun1+31)=7),JulSun1+31, "")</f>
        <v>45504</v>
      </c>
      <c r="V10" s="11" t="str">
        <f ca="1">IF(AND(YEAR(JulSun1+32)=Year,MONTH(JulSun1+32)=7),JulSun1+32, "")</f>
        <v/>
      </c>
      <c r="W10" s="11" t="str">
        <f ca="1">IF(AND(YEAR(JulSun1+33)=Year,MONTH(JulSun1+33)=7),JulSun1+33, "")</f>
        <v/>
      </c>
      <c r="X10" s="11" t="str">
        <f ca="1">IF(AND(YEAR(JulSun1+34)=Year,MONTH(JulSun1+34)=7),JulSun1+34, "")</f>
        <v/>
      </c>
      <c r="Y10" s="21"/>
      <c r="Z10" s="11">
        <f ca="1">IF(AND(YEAR(OctSun1+28)=Year,MONTH(OctSun1+28)=10),OctSun1+28, "")</f>
        <v>45592</v>
      </c>
      <c r="AA10" s="11">
        <f ca="1">IF(AND(YEAR(OctSun1+29)=Year,MONTH(OctSun1+29)=10),OctSun1+29, "")</f>
        <v>45593</v>
      </c>
      <c r="AB10" s="11">
        <f ca="1">IF(AND(YEAR(OctSun1+30)=Year,MONTH(OctSun1+30)=10),OctSun1+30, "")</f>
        <v>45594</v>
      </c>
      <c r="AC10" s="11">
        <f ca="1">IF(AND(YEAR(OctSun1+31)=Year,MONTH(OctSun1+31)=10),OctSun1+31, "")</f>
        <v>45595</v>
      </c>
      <c r="AD10" s="11">
        <f ca="1">IF(AND(YEAR(OctSun1+32)=Year,MONTH(OctSun1+32)=10),OctSun1+32, "")</f>
        <v>45596</v>
      </c>
      <c r="AE10" s="11" t="str">
        <f ca="1">IF(AND(YEAR(OctSun1+33)=Year,MONTH(OctSun1+33)=10),OctSun1+33, "")</f>
        <v/>
      </c>
      <c r="AF10" s="11" t="str">
        <f ca="1">IF(AND(YEAR(OctSun1+34)=Year,MONTH(OctSun1+34)=10),OctSun1+34, "")</f>
        <v/>
      </c>
      <c r="AG10" s="1"/>
    </row>
    <row r="11" spans="1:33" ht="25.05" customHeight="1" x14ac:dyDescent="0.35">
      <c r="A11" s="22"/>
      <c r="B11" s="12" t="str">
        <f ca="1">IF(AND(YEAR(JanSun1+35)=Year,MONTH(JanSun1+35)=1),JanSun1+35, "")</f>
        <v/>
      </c>
      <c r="C11" s="13" t="str">
        <f ca="1">IF(AND(YEAR(JanSun1+36)=Year,MONTH(JanSun1+36)=1),JanSun1+36, "")</f>
        <v/>
      </c>
      <c r="D11" s="13" t="str">
        <f ca="1">IF(AND(YEAR(JanSun1+37)=Year,MONTH(JanSun1+37)=1),JanSun1+37, "")</f>
        <v/>
      </c>
      <c r="E11" s="13" t="str">
        <f ca="1">IF(AND(YEAR(JanSun1+38)=Year,MONTH(JanSun1+38)=1),JanSun1+38, "")</f>
        <v/>
      </c>
      <c r="F11" s="13" t="str">
        <f ca="1">IF(AND(YEAR(JanSun1+39)=Year,MONTH(JanSun1+39)=1),JanSun1+39, "")</f>
        <v/>
      </c>
      <c r="G11" s="13" t="str">
        <f ca="1">IF(AND(YEAR(JanSun1+40)=Year,MONTH(JanSun1+40)=1),JanSun1+40, "")</f>
        <v/>
      </c>
      <c r="H11" s="14" t="str">
        <f ca="1">IF(AND(YEAR(JanSun1+41)=Year,MONTH(JanSun1+41)=1),JanSun1+41, "")</f>
        <v/>
      </c>
      <c r="I11" s="21"/>
      <c r="J11" s="15" t="str">
        <f ca="1">IF(AND(YEAR(AprSun1+35)=Year,MONTH(AprSun1+35)=4),AprSun1+35, "")</f>
        <v/>
      </c>
      <c r="K11" s="15" t="str">
        <f ca="1">IF(AND(YEAR(AprSun1+36)=Year,MONTH(AprSun1+36)=4),AprSun1+36, "")</f>
        <v/>
      </c>
      <c r="L11" s="15" t="str">
        <f ca="1">IF(AND(YEAR(AprSun1+37)=Year,MONTH(AprSun1+37)=4),AprSun1+37, "")</f>
        <v/>
      </c>
      <c r="M11" s="15" t="str">
        <f ca="1">IF(AND(YEAR(AprSun1+38)=Year,MONTH(AprSun1+38)=4),AprSun1+38, "")</f>
        <v/>
      </c>
      <c r="N11" s="15" t="str">
        <f ca="1">IF(AND(YEAR(AprSun1+39)=Year,MONTH(AprSun1+39)=4),AprSun1+39, "")</f>
        <v/>
      </c>
      <c r="O11" s="15" t="str">
        <f ca="1">IF(AND(YEAR(AprSun1+40)=Year,MONTH(AprSun1+40)=4),AprSun1+40, "")</f>
        <v/>
      </c>
      <c r="P11" s="15" t="str">
        <f ca="1">IF(AND(YEAR(AprSun1+41)=Year,MONTH(AprSun1+41)=4),AprSun1+41, "")</f>
        <v/>
      </c>
      <c r="Q11" s="21"/>
      <c r="R11" s="15" t="str">
        <f ca="1">IF(AND(YEAR(JulSun1+35)=Year,MONTH(JulSun1+35)=7),JulSun1+35, "")</f>
        <v/>
      </c>
      <c r="S11" s="15" t="str">
        <f ca="1">IF(AND(YEAR(JulSun1+36)=Year,MONTH(JulSun1+36)=7),JulSun1+36, "")</f>
        <v/>
      </c>
      <c r="T11" s="15" t="str">
        <f ca="1">IF(AND(YEAR(JulSun1+37)=Year,MONTH(JulSun1+37)=7),JulSun1+37, "")</f>
        <v/>
      </c>
      <c r="U11" s="15" t="str">
        <f ca="1">IF(AND(YEAR(JulSun1+38)=Year,MONTH(JulSun1+38)=7),JulSun1+38, "")</f>
        <v/>
      </c>
      <c r="V11" s="15" t="str">
        <f ca="1">IF(AND(YEAR(JulSun1+39)=Year,MONTH(JulSun1+39)=7),JulSun1+39, "")</f>
        <v/>
      </c>
      <c r="W11" s="15" t="str">
        <f ca="1">IF(AND(YEAR(JulSun1+40)=Year,MONTH(JulSun1+40)=7),JulSun1+40, "")</f>
        <v/>
      </c>
      <c r="X11" s="15" t="str">
        <f ca="1">IF(AND(YEAR(JulSun1+41)=Year,MONTH(JulSun1+41)=7),JulSun1+41, "")</f>
        <v/>
      </c>
      <c r="Y11" s="21"/>
      <c r="Z11" s="15" t="str">
        <f ca="1">IF(AND(YEAR(OctSun1+35)=Year,MONTH(OctSun1+35)=10),OctSun1+35, "")</f>
        <v/>
      </c>
      <c r="AA11" s="15" t="str">
        <f ca="1">IF(AND(YEAR(OctSun1+36)=Year,MONTH(OctSun1+36)=10),OctSun1+36, "")</f>
        <v/>
      </c>
      <c r="AB11" s="15" t="str">
        <f ca="1">IF(AND(YEAR(OctSun1+37)=Year,MONTH(OctSun1+37)=10),OctSun1+37, "")</f>
        <v/>
      </c>
      <c r="AC11" s="15" t="str">
        <f ca="1">IF(AND(YEAR(OctSun1+38)=Year,MONTH(OctSun1+38)=10),OctSun1+38, "")</f>
        <v/>
      </c>
      <c r="AD11" s="15" t="str">
        <f ca="1">IF(AND(YEAR(OctSun1+39)=Year,MONTH(OctSun1+39)=10),OctSun1+39, "")</f>
        <v/>
      </c>
      <c r="AE11" s="15" t="str">
        <f ca="1">IF(AND(YEAR(OctSun1+40)=Year,MONTH(OctSun1+40)=10),OctSun1+40, "")</f>
        <v/>
      </c>
      <c r="AF11" s="15" t="str">
        <f ca="1">IF(AND(YEAR(OctSun1+41)=Year,MONTH(OctSun1+41)=10),OctSun1+41, "")</f>
        <v/>
      </c>
      <c r="AG11" s="1"/>
    </row>
    <row r="12" spans="1:33" ht="18" customHeight="1" x14ac:dyDescent="0.35">
      <c r="A12" s="22"/>
      <c r="B12" s="2"/>
      <c r="C12" s="2"/>
      <c r="D12" s="2"/>
      <c r="E12" s="2"/>
      <c r="F12" s="2"/>
      <c r="G12" s="2"/>
      <c r="H12" s="2"/>
      <c r="I12" s="21"/>
      <c r="J12" s="1"/>
      <c r="K12" s="1"/>
      <c r="L12" s="1"/>
      <c r="M12" s="1"/>
      <c r="N12" s="1"/>
      <c r="O12" s="1"/>
      <c r="P12" s="1"/>
      <c r="Q12" s="21"/>
      <c r="R12" s="1"/>
      <c r="S12" s="1"/>
      <c r="T12" s="1"/>
      <c r="U12" s="1"/>
      <c r="V12" s="1"/>
      <c r="W12" s="1"/>
      <c r="X12" s="1"/>
      <c r="Y12" s="21"/>
      <c r="Z12" s="1"/>
      <c r="AA12" s="1"/>
      <c r="AB12" s="1"/>
      <c r="AC12" s="1"/>
      <c r="AD12" s="1"/>
      <c r="AE12" s="1"/>
      <c r="AF12" s="1"/>
      <c r="AG12" s="1"/>
    </row>
    <row r="13" spans="1:33" s="16" customFormat="1" ht="34.950000000000003" customHeight="1" x14ac:dyDescent="0.35">
      <c r="A13" s="22"/>
      <c r="B13" s="25" t="s">
        <v>1</v>
      </c>
      <c r="C13" s="25"/>
      <c r="D13" s="25"/>
      <c r="E13" s="25"/>
      <c r="F13" s="25"/>
      <c r="G13" s="25"/>
      <c r="H13" s="25"/>
      <c r="I13" s="21"/>
      <c r="J13" s="25" t="s">
        <v>4</v>
      </c>
      <c r="K13" s="25"/>
      <c r="L13" s="25"/>
      <c r="M13" s="25"/>
      <c r="N13" s="25"/>
      <c r="O13" s="25"/>
      <c r="P13" s="25"/>
      <c r="Q13" s="21"/>
      <c r="R13" s="25" t="s">
        <v>9</v>
      </c>
      <c r="S13" s="25"/>
      <c r="T13" s="25"/>
      <c r="U13" s="25"/>
      <c r="V13" s="25"/>
      <c r="W13" s="25"/>
      <c r="X13" s="25"/>
      <c r="Y13" s="21"/>
      <c r="Z13" s="25" t="s">
        <v>10</v>
      </c>
      <c r="AA13" s="25"/>
      <c r="AB13" s="25"/>
      <c r="AC13" s="25"/>
      <c r="AD13" s="25"/>
      <c r="AE13" s="25"/>
      <c r="AF13" s="25"/>
      <c r="AG13" s="1"/>
    </row>
    <row r="14" spans="1:33" s="16" customFormat="1" ht="25.05" customHeight="1" x14ac:dyDescent="0.35">
      <c r="A14" s="22"/>
      <c r="B14" s="20" t="s">
        <v>12</v>
      </c>
      <c r="C14" s="20" t="s">
        <v>13</v>
      </c>
      <c r="D14" s="20" t="s">
        <v>14</v>
      </c>
      <c r="E14" s="20" t="s">
        <v>15</v>
      </c>
      <c r="F14" s="20" t="s">
        <v>16</v>
      </c>
      <c r="G14" s="20" t="s">
        <v>17</v>
      </c>
      <c r="H14" s="20" t="s">
        <v>18</v>
      </c>
      <c r="I14" s="21"/>
      <c r="J14" s="20" t="s">
        <v>12</v>
      </c>
      <c r="K14" s="20" t="s">
        <v>13</v>
      </c>
      <c r="L14" s="20" t="s">
        <v>14</v>
      </c>
      <c r="M14" s="20" t="s">
        <v>15</v>
      </c>
      <c r="N14" s="20" t="s">
        <v>16</v>
      </c>
      <c r="O14" s="20" t="s">
        <v>17</v>
      </c>
      <c r="P14" s="20" t="s">
        <v>18</v>
      </c>
      <c r="Q14" s="21"/>
      <c r="R14" s="20" t="s">
        <v>12</v>
      </c>
      <c r="S14" s="20" t="s">
        <v>13</v>
      </c>
      <c r="T14" s="20" t="s">
        <v>14</v>
      </c>
      <c r="U14" s="20" t="s">
        <v>15</v>
      </c>
      <c r="V14" s="20" t="s">
        <v>16</v>
      </c>
      <c r="W14" s="20" t="s">
        <v>17</v>
      </c>
      <c r="X14" s="20" t="s">
        <v>18</v>
      </c>
      <c r="Y14" s="21"/>
      <c r="Z14" s="20" t="s">
        <v>12</v>
      </c>
      <c r="AA14" s="20" t="s">
        <v>13</v>
      </c>
      <c r="AB14" s="20" t="s">
        <v>14</v>
      </c>
      <c r="AC14" s="20" t="s">
        <v>15</v>
      </c>
      <c r="AD14" s="20" t="s">
        <v>16</v>
      </c>
      <c r="AE14" s="20" t="s">
        <v>17</v>
      </c>
      <c r="AF14" s="20" t="s">
        <v>18</v>
      </c>
      <c r="AG14" s="1"/>
    </row>
    <row r="15" spans="1:33" ht="25.05" customHeight="1" x14ac:dyDescent="0.35">
      <c r="A15" s="22"/>
      <c r="B15" s="7" t="str">
        <f ca="1">IF(AND(YEAR(FebSun1)=Year,MONTH(FebSun1)=2),FebSun1, "")</f>
        <v/>
      </c>
      <c r="C15" s="7" t="str">
        <f ca="1">IF(AND(YEAR(FebSun1+1)=Year,MONTH(FebSun1+1)=2),FebSun1+1, "")</f>
        <v/>
      </c>
      <c r="D15" s="7" t="str">
        <f ca="1">IF(AND(YEAR(FebSun1+2)=Year,MONTH(FebSun1+2)=2),FebSun1+2, "")</f>
        <v/>
      </c>
      <c r="E15" s="7" t="str">
        <f ca="1">IF(AND(YEAR(FebSun1+3)=Year,MONTH(FebSun1+3)=2),FebSun1+3, "")</f>
        <v/>
      </c>
      <c r="F15" s="7">
        <f ca="1">IF(AND(YEAR(FebSun1+4)=Year,MONTH(FebSun1+4)=2),FebSun1+4, "")</f>
        <v>45323</v>
      </c>
      <c r="G15" s="7">
        <f ca="1">IF(AND(YEAR(FebSun1+5)=Year,MONTH(FebSun1+5)=2),FebSun1+5, "")</f>
        <v>45324</v>
      </c>
      <c r="H15" s="7">
        <f ca="1">IF(AND(YEAR(FebSun1+6)=Year,MONTH(FebSun1+6)=2),FebSun1+6, "")</f>
        <v>45325</v>
      </c>
      <c r="I15" s="21"/>
      <c r="J15" s="7" t="str">
        <f ca="1">IF(AND(YEAR(MaySun1)=Year,MONTH(MaySun1)=5),MaySun1, "")</f>
        <v/>
      </c>
      <c r="K15" s="7" t="str">
        <f ca="1">IF(AND(YEAR(MaySun1+1)=Year,MONTH(MaySun1+1)=5),MaySun1+1, "")</f>
        <v/>
      </c>
      <c r="L15" s="7" t="str">
        <f ca="1">IF(AND(YEAR(MaySun1+2)=Year,MONTH(MaySun1+2)=5),MaySun1+2, "")</f>
        <v/>
      </c>
      <c r="M15" s="7">
        <f ca="1">IF(AND(YEAR(MaySun1+3)=Year,MONTH(MaySun1+3)=5),MaySun1+3, "")</f>
        <v>45413</v>
      </c>
      <c r="N15" s="7">
        <f ca="1">IF(AND(YEAR(MaySun1+4)=Year,MONTH(MaySun1+4)=5),MaySun1+4, "")</f>
        <v>45414</v>
      </c>
      <c r="O15" s="7">
        <f ca="1">IF(AND(YEAR(MaySun1+5)=Year,MONTH(MaySun1+5)=5),MaySun1+5, "")</f>
        <v>45415</v>
      </c>
      <c r="P15" s="7">
        <f ca="1">IF(AND(YEAR(MaySun1+6)=Year,MONTH(MaySun1+6)=5),MaySun1+6, "")</f>
        <v>45416</v>
      </c>
      <c r="Q15" s="21"/>
      <c r="R15" s="7" t="str">
        <f ca="1">IF(AND(YEAR(AugSun1)=Year,MONTH(AugSun1)=8),AugSun1, "")</f>
        <v/>
      </c>
      <c r="S15" s="7" t="str">
        <f ca="1">IF(AND(YEAR(AugSun1+1)=Year,MONTH(AugSun1+1)=8),AugSun1+1, "")</f>
        <v/>
      </c>
      <c r="T15" s="7" t="str">
        <f ca="1">IF(AND(YEAR(AugSun1+2)=Year,MONTH(AugSun1+2)=8),AugSun1+2, "")</f>
        <v/>
      </c>
      <c r="U15" s="7" t="str">
        <f ca="1">IF(AND(YEAR(AugSun1+3)=Year,MONTH(AugSun1+3)=8),AugSun1+3, "")</f>
        <v/>
      </c>
      <c r="V15" s="7">
        <f ca="1">IF(AND(YEAR(AugSun1+4)=Year,MONTH(AugSun1+4)=8),AugSun1+4, "")</f>
        <v>45505</v>
      </c>
      <c r="W15" s="7">
        <f ca="1">IF(AND(YEAR(AugSun1+5)=Year,MONTH(AugSun1+5)=8),AugSun1+5, "")</f>
        <v>45506</v>
      </c>
      <c r="X15" s="7">
        <f ca="1">IF(AND(YEAR(AugSun1+6)=Year,MONTH(AugSun1+6)=8),AugSun1+6, "")</f>
        <v>45507</v>
      </c>
      <c r="Y15" s="21"/>
      <c r="Z15" s="7" t="str">
        <f ca="1">IF(AND(YEAR(NovSun1)=Year,MONTH(NovSun1)=11),NovSun1, "")</f>
        <v/>
      </c>
      <c r="AA15" s="7" t="str">
        <f ca="1">IF(AND(YEAR(NovSun1+1)=Year,MONTH(NovSun1+1)=11),NovSun1+1, "")</f>
        <v/>
      </c>
      <c r="AB15" s="7" t="str">
        <f ca="1">IF(AND(YEAR(NovSun1+2)=Year,MONTH(NovSun1+2)=11),NovSun1+2, "")</f>
        <v/>
      </c>
      <c r="AC15" s="7" t="str">
        <f ca="1">IF(AND(YEAR(NovSun1+3)=Year,MONTH(NovSun1+3)=11),NovSun1+3, "")</f>
        <v/>
      </c>
      <c r="AD15" s="7" t="str">
        <f ca="1">IF(AND(YEAR(NovSun1+4)=Year,MONTH(NovSun1+4)=11),NovSun1+4, "")</f>
        <v/>
      </c>
      <c r="AE15" s="7">
        <f ca="1">IF(AND(YEAR(NovSun1+5)=Year,MONTH(NovSun1+5)=11),NovSun1+5, "")</f>
        <v>45597</v>
      </c>
      <c r="AF15" s="7">
        <f ca="1">IF(AND(YEAR(NovSun1+6)=Year,MONTH(NovSun1+6)=11),NovSun1+6, "")</f>
        <v>45598</v>
      </c>
      <c r="AG15" s="1"/>
    </row>
    <row r="16" spans="1:33" ht="25.05" customHeight="1" x14ac:dyDescent="0.35">
      <c r="A16" s="22"/>
      <c r="B16" s="11">
        <f ca="1">IF(AND(YEAR(FebSun1+7)=Year,MONTH(FebSun1+7)=2),FebSun1+7, "")</f>
        <v>45326</v>
      </c>
      <c r="C16" s="11">
        <f ca="1">IF(AND(YEAR(FebSun1+8)=Year,MONTH(FebSun1+8)=2),FebSun1+8, "")</f>
        <v>45327</v>
      </c>
      <c r="D16" s="11">
        <f ca="1">IF(AND(YEAR(FebSun1+9)=Year,MONTH(FebSun1+9)=2),FebSun1+9, "")</f>
        <v>45328</v>
      </c>
      <c r="E16" s="11">
        <f ca="1">IF(AND(YEAR(FebSun1+10)=Year,MONTH(FebSun1+10)=2),FebSun1+10, "")</f>
        <v>45329</v>
      </c>
      <c r="F16" s="11">
        <f ca="1">IF(AND(YEAR(FebSun1+11)=Year,MONTH(FebSun1+11)=2),FebSun1+11, "")</f>
        <v>45330</v>
      </c>
      <c r="G16" s="11">
        <f ca="1">IF(AND(YEAR(FebSun1+12)=Year,MONTH(FebSun1+12)=2),FebSun1+12, "")</f>
        <v>45331</v>
      </c>
      <c r="H16" s="11">
        <f ca="1">IF(AND(YEAR(FebSun1+13)=Year,MONTH(FebSun1+13)=2),FebSun1+13, "")</f>
        <v>45332</v>
      </c>
      <c r="I16" s="21"/>
      <c r="J16" s="11">
        <f ca="1">IF(AND(YEAR(MaySun1+7)=Year,MONTH(MaySun1+7)=5),MaySun1+7, "")</f>
        <v>45417</v>
      </c>
      <c r="K16" s="11">
        <f ca="1">IF(AND(YEAR(MaySun1+8)=Year,MONTH(MaySun1+8)=5),MaySun1+8, "")</f>
        <v>45418</v>
      </c>
      <c r="L16" s="11">
        <f ca="1">IF(AND(YEAR(MaySun1+9)=Year,MONTH(MaySun1+9)=5),MaySun1+9, "")</f>
        <v>45419</v>
      </c>
      <c r="M16" s="11">
        <f ca="1">IF(AND(YEAR(MaySun1+10)=Year,MONTH(MaySun1+10)=5),MaySun1+10, "")</f>
        <v>45420</v>
      </c>
      <c r="N16" s="11">
        <f ca="1">IF(AND(YEAR(MaySun1+11)=Year,MONTH(MaySun1+11)=5),MaySun1+11, "")</f>
        <v>45421</v>
      </c>
      <c r="O16" s="11">
        <f ca="1">IF(AND(YEAR(MaySun1+12)=Year,MONTH(MaySun1+12)=5),MaySun1+12, "")</f>
        <v>45422</v>
      </c>
      <c r="P16" s="11">
        <f ca="1">IF(AND(YEAR(MaySun1+13)=Year,MONTH(MaySun1+13)=5),MaySun1+13, "")</f>
        <v>45423</v>
      </c>
      <c r="Q16" s="21"/>
      <c r="R16" s="11">
        <f ca="1">IF(AND(YEAR(AugSun1+7)=Year,MONTH(AugSun1+7)=8),AugSun1+7, "")</f>
        <v>45508</v>
      </c>
      <c r="S16" s="11">
        <f ca="1">IF(AND(YEAR(AugSun1+8)=Year,MONTH(AugSun1+8)=8),AugSun1+8, "")</f>
        <v>45509</v>
      </c>
      <c r="T16" s="11">
        <f ca="1">IF(AND(YEAR(AugSun1+9)=Year,MONTH(AugSun1+9)=8),AugSun1+9, "")</f>
        <v>45510</v>
      </c>
      <c r="U16" s="11">
        <f ca="1">IF(AND(YEAR(AugSun1+10)=Year,MONTH(AugSun1+10)=8),AugSun1+10, "")</f>
        <v>45511</v>
      </c>
      <c r="V16" s="11">
        <f ca="1">IF(AND(YEAR(AugSun1+11)=Year,MONTH(AugSun1+11)=8),AugSun1+11, "")</f>
        <v>45512</v>
      </c>
      <c r="W16" s="11">
        <f ca="1">IF(AND(YEAR(AugSun1+12)=Year,MONTH(AugSun1+12)=8),AugSun1+12, "")</f>
        <v>45513</v>
      </c>
      <c r="X16" s="11">
        <f ca="1">IF(AND(YEAR(AugSun1+13)=Year,MONTH(AugSun1+13)=8),AugSun1+13, "")</f>
        <v>45514</v>
      </c>
      <c r="Y16" s="21"/>
      <c r="Z16" s="11">
        <f ca="1">IF(AND(YEAR(NovSun1+7)=Year,MONTH(NovSun1+7)=11),NovSun1+7, "")</f>
        <v>45599</v>
      </c>
      <c r="AA16" s="11">
        <f ca="1">IF(AND(YEAR(NovSun1+8)=Year,MONTH(NovSun1+8)=11),NovSun1+8, "")</f>
        <v>45600</v>
      </c>
      <c r="AB16" s="11">
        <f ca="1">IF(AND(YEAR(NovSun1+9)=Year,MONTH(NovSun1+9)=11),NovSun1+9, "")</f>
        <v>45601</v>
      </c>
      <c r="AC16" s="11">
        <f ca="1">IF(AND(YEAR(NovSun1+10)=Year,MONTH(NovSun1+10)=11),NovSun1+10, "")</f>
        <v>45602</v>
      </c>
      <c r="AD16" s="11">
        <f ca="1">IF(AND(YEAR(NovSun1+11)=Year,MONTH(NovSun1+11)=11),NovSun1+11, "")</f>
        <v>45603</v>
      </c>
      <c r="AE16" s="11">
        <f ca="1">IF(AND(YEAR(NovSun1+12)=Year,MONTH(NovSun1+12)=11),NovSun1+12, "")</f>
        <v>45604</v>
      </c>
      <c r="AF16" s="11">
        <f ca="1">IF(AND(YEAR(NovSun1+13)=Year,MONTH(NovSun1+13)=11),NovSun1+13, "")</f>
        <v>45605</v>
      </c>
      <c r="AG16" s="1"/>
    </row>
    <row r="17" spans="1:33" ht="25.05" customHeight="1" x14ac:dyDescent="0.35">
      <c r="A17" s="22"/>
      <c r="B17" s="11">
        <f ca="1">IF(AND(YEAR(FebSun1+14)=Year,MONTH(FebSun1+14)=2),FebSun1+14, "")</f>
        <v>45333</v>
      </c>
      <c r="C17" s="11">
        <f ca="1">IF(AND(YEAR(FebSun1+15)=Year,MONTH(FebSun1+15)=2),FebSun1+15, "")</f>
        <v>45334</v>
      </c>
      <c r="D17" s="11">
        <f ca="1">IF(AND(YEAR(FebSun1+16)=Year,MONTH(FebSun1+16)=2),FebSun1+16, "")</f>
        <v>45335</v>
      </c>
      <c r="E17" s="11">
        <f ca="1">IF(AND(YEAR(FebSun1+17)=Year,MONTH(FebSun1+17)=2),FebSun1+17, "")</f>
        <v>45336</v>
      </c>
      <c r="F17" s="11">
        <f ca="1">IF(AND(YEAR(FebSun1+18)=Year,MONTH(FebSun1+18)=2),FebSun1+18, "")</f>
        <v>45337</v>
      </c>
      <c r="G17" s="11">
        <f ca="1">IF(AND(YEAR(FebSun1+19)=Year,MONTH(FebSun1+19)=2),FebSun1+19, "")</f>
        <v>45338</v>
      </c>
      <c r="H17" s="11">
        <f ca="1">IF(AND(YEAR(FebSun1+20)=Year,MONTH(FebSun1+20)=2),FebSun1+20, "")</f>
        <v>45339</v>
      </c>
      <c r="I17" s="21"/>
      <c r="J17" s="11">
        <f ca="1">IF(AND(YEAR(MaySun1+14)=Year,MONTH(MaySun1+14)=5),MaySun1+14, "")</f>
        <v>45424</v>
      </c>
      <c r="K17" s="11">
        <f ca="1">IF(AND(YEAR(MaySun1+15)=Year,MONTH(MaySun1+15)=5),MaySun1+15, "")</f>
        <v>45425</v>
      </c>
      <c r="L17" s="11">
        <f ca="1">IF(AND(YEAR(MaySun1+16)=Year,MONTH(MaySun1+16)=5),MaySun1+16, "")</f>
        <v>45426</v>
      </c>
      <c r="M17" s="11">
        <f ca="1">IF(AND(YEAR(MaySun1+17)=Year,MONTH(MaySun1+17)=5),MaySun1+17, "")</f>
        <v>45427</v>
      </c>
      <c r="N17" s="11">
        <f ca="1">IF(AND(YEAR(MaySun1+18)=Year,MONTH(MaySun1+18)=5),MaySun1+18, "")</f>
        <v>45428</v>
      </c>
      <c r="O17" s="11">
        <f ca="1">IF(AND(YEAR(MaySun1+19)=Year,MONTH(MaySun1+19)=5),MaySun1+19, "")</f>
        <v>45429</v>
      </c>
      <c r="P17" s="11">
        <f ca="1">IF(AND(YEAR(MaySun1+20)=Year,MONTH(MaySun1+20)=5),MaySun1+20, "")</f>
        <v>45430</v>
      </c>
      <c r="Q17" s="21"/>
      <c r="R17" s="11">
        <f ca="1">IF(AND(YEAR(AugSun1+14)=Year,MONTH(AugSun1+14)=8),AugSun1+14, "")</f>
        <v>45515</v>
      </c>
      <c r="S17" s="11">
        <f ca="1">IF(AND(YEAR(AugSun1+15)=Year,MONTH(AugSun1+15)=8),AugSun1+15, "")</f>
        <v>45516</v>
      </c>
      <c r="T17" s="11">
        <f ca="1">IF(AND(YEAR(AugSun1+16)=Year,MONTH(AugSun1+16)=8),AugSun1+16, "")</f>
        <v>45517</v>
      </c>
      <c r="U17" s="11">
        <f ca="1">IF(AND(YEAR(AugSun1+17)=Year,MONTH(AugSun1+17)=8),AugSun1+17, "")</f>
        <v>45518</v>
      </c>
      <c r="V17" s="11">
        <f ca="1">IF(AND(YEAR(AugSun1+18)=Year,MONTH(AugSun1+18)=8),AugSun1+18, "")</f>
        <v>45519</v>
      </c>
      <c r="W17" s="11">
        <f ca="1">IF(AND(YEAR(AugSun1+19)=Year,MONTH(AugSun1+19)=8),AugSun1+19, "")</f>
        <v>45520</v>
      </c>
      <c r="X17" s="11">
        <f ca="1">IF(AND(YEAR(AugSun1+20)=Year,MONTH(AugSun1+20)=8),AugSun1+20, "")</f>
        <v>45521</v>
      </c>
      <c r="Y17" s="21"/>
      <c r="Z17" s="11">
        <f ca="1">IF(AND(YEAR(NovSun1+14)=Year,MONTH(NovSun1+14)=11),NovSun1+14, "")</f>
        <v>45606</v>
      </c>
      <c r="AA17" s="11">
        <f ca="1">IF(AND(YEAR(NovSun1+15)=Year,MONTH(NovSun1+15)=11),NovSun1+15, "")</f>
        <v>45607</v>
      </c>
      <c r="AB17" s="11">
        <f ca="1">IF(AND(YEAR(NovSun1+16)=Year,MONTH(NovSun1+16)=11),NovSun1+16, "")</f>
        <v>45608</v>
      </c>
      <c r="AC17" s="11">
        <f ca="1">IF(AND(YEAR(NovSun1+17)=Year,MONTH(NovSun1+17)=11),NovSun1+17, "")</f>
        <v>45609</v>
      </c>
      <c r="AD17" s="11">
        <f ca="1">IF(AND(YEAR(NovSun1+18)=Year,MONTH(NovSun1+18)=11),NovSun1+18, "")</f>
        <v>45610</v>
      </c>
      <c r="AE17" s="11">
        <f ca="1">IF(AND(YEAR(NovSun1+19)=Year,MONTH(NovSun1+19)=11),NovSun1+19, "")</f>
        <v>45611</v>
      </c>
      <c r="AF17" s="11">
        <f ca="1">IF(AND(YEAR(NovSun1+20)=Year,MONTH(NovSun1+20)=11),NovSun1+20, "")</f>
        <v>45612</v>
      </c>
      <c r="AG17" s="1"/>
    </row>
    <row r="18" spans="1:33" ht="25.05" customHeight="1" x14ac:dyDescent="0.35">
      <c r="A18" s="22"/>
      <c r="B18" s="11">
        <f ca="1">IF(AND(YEAR(FebSun1+21)=Year,MONTH(FebSun1+21)=2),FebSun1+21, "")</f>
        <v>45340</v>
      </c>
      <c r="C18" s="11">
        <f ca="1">IF(AND(YEAR(FebSun1+22)=Year,MONTH(FebSun1+22)=2),FebSun1+22, "")</f>
        <v>45341</v>
      </c>
      <c r="D18" s="11">
        <f ca="1">IF(AND(YEAR(FebSun1+23)=Year,MONTH(FebSun1+23)=2),FebSun1+23, "")</f>
        <v>45342</v>
      </c>
      <c r="E18" s="11">
        <f ca="1">IF(AND(YEAR(FebSun1+24)=Year,MONTH(FebSun1+24)=2),FebSun1+24, "")</f>
        <v>45343</v>
      </c>
      <c r="F18" s="11">
        <f ca="1">IF(AND(YEAR(FebSun1+25)=Year,MONTH(FebSun1+25)=2),FebSun1+25, "")</f>
        <v>45344</v>
      </c>
      <c r="G18" s="11">
        <f ca="1">IF(AND(YEAR(FebSun1+26)=Year,MONTH(FebSun1+26)=2),FebSun1+26, "")</f>
        <v>45345</v>
      </c>
      <c r="H18" s="11">
        <f ca="1">IF(AND(YEAR(FebSun1+27)=Year,MONTH(FebSun1+27)=2),FebSun1+27, "")</f>
        <v>45346</v>
      </c>
      <c r="I18" s="21"/>
      <c r="J18" s="11">
        <f ca="1">IF(AND(YEAR(MaySun1+21)=Year,MONTH(MaySun1+21)=5),MaySun1+21, "")</f>
        <v>45431</v>
      </c>
      <c r="K18" s="11">
        <f ca="1">IF(AND(YEAR(MaySun1+22)=Year,MONTH(MaySun1+22)=5),MaySun1+22, "")</f>
        <v>45432</v>
      </c>
      <c r="L18" s="11">
        <f ca="1">IF(AND(YEAR(MaySun1+23)=Year,MONTH(MaySun1+23)=5),MaySun1+23, "")</f>
        <v>45433</v>
      </c>
      <c r="M18" s="11">
        <f ca="1">IF(AND(YEAR(MaySun1+24)=Year,MONTH(MaySun1+24)=5),MaySun1+24, "")</f>
        <v>45434</v>
      </c>
      <c r="N18" s="11">
        <f ca="1">IF(AND(YEAR(MaySun1+25)=Year,MONTH(MaySun1+25)=5),MaySun1+25, "")</f>
        <v>45435</v>
      </c>
      <c r="O18" s="11">
        <f ca="1">IF(AND(YEAR(MaySun1+26)=Year,MONTH(MaySun1+26)=5),MaySun1+26, "")</f>
        <v>45436</v>
      </c>
      <c r="P18" s="11">
        <f ca="1">IF(AND(YEAR(MaySun1+27)=Year,MONTH(MaySun1+27)=5),MaySun1+27, "")</f>
        <v>45437</v>
      </c>
      <c r="Q18" s="21"/>
      <c r="R18" s="11">
        <f ca="1">IF(AND(YEAR(AugSun1+21)=Year,MONTH(AugSun1+21)=8),AugSun1+21, "")</f>
        <v>45522</v>
      </c>
      <c r="S18" s="11">
        <f ca="1">IF(AND(YEAR(AugSun1+22)=Year,MONTH(AugSun1+22)=8),AugSun1+22, "")</f>
        <v>45523</v>
      </c>
      <c r="T18" s="11">
        <f ca="1">IF(AND(YEAR(AugSun1+23)=Year,MONTH(AugSun1+23)=8),AugSun1+23, "")</f>
        <v>45524</v>
      </c>
      <c r="U18" s="11">
        <f ca="1">IF(AND(YEAR(AugSun1+24)=Year,MONTH(AugSun1+24)=8),AugSun1+24, "")</f>
        <v>45525</v>
      </c>
      <c r="V18" s="11">
        <f ca="1">IF(AND(YEAR(AugSun1+25)=Year,MONTH(AugSun1+25)=8),AugSun1+25, "")</f>
        <v>45526</v>
      </c>
      <c r="W18" s="11">
        <f ca="1">IF(AND(YEAR(AugSun1+26)=Year,MONTH(AugSun1+26)=8),AugSun1+26, "")</f>
        <v>45527</v>
      </c>
      <c r="X18" s="11">
        <f ca="1">IF(AND(YEAR(AugSun1+27)=Year,MONTH(AugSun1+27)=8),AugSun1+27, "")</f>
        <v>45528</v>
      </c>
      <c r="Y18" s="21"/>
      <c r="Z18" s="11">
        <f ca="1">IF(AND(YEAR(NovSun1+21)=Year,MONTH(NovSun1+21)=11),NovSun1+21, "")</f>
        <v>45613</v>
      </c>
      <c r="AA18" s="11">
        <f ca="1">IF(AND(YEAR(NovSun1+22)=Year,MONTH(NovSun1+22)=11),NovSun1+22, "")</f>
        <v>45614</v>
      </c>
      <c r="AB18" s="11">
        <f ca="1">IF(AND(YEAR(NovSun1+23)=Year,MONTH(NovSun1+23)=11),NovSun1+23, "")</f>
        <v>45615</v>
      </c>
      <c r="AC18" s="11">
        <f ca="1">IF(AND(YEAR(NovSun1+24)=Year,MONTH(NovSun1+24)=11),NovSun1+24, "")</f>
        <v>45616</v>
      </c>
      <c r="AD18" s="11">
        <f ca="1">IF(AND(YEAR(NovSun1+25)=Year,MONTH(NovSun1+25)=11),NovSun1+25, "")</f>
        <v>45617</v>
      </c>
      <c r="AE18" s="11">
        <f ca="1">IF(AND(YEAR(NovSun1+26)=Year,MONTH(NovSun1+26)=11),NovSun1+26, "")</f>
        <v>45618</v>
      </c>
      <c r="AF18" s="11">
        <f ca="1">IF(AND(YEAR(NovSun1+27)=Year,MONTH(NovSun1+27)=11),NovSun1+27, "")</f>
        <v>45619</v>
      </c>
      <c r="AG18" s="1"/>
    </row>
    <row r="19" spans="1:33" ht="25.05" customHeight="1" x14ac:dyDescent="0.35">
      <c r="A19" s="22"/>
      <c r="B19" s="11">
        <f ca="1">IF(AND(YEAR(FebSun1+28)=Year,MONTH(FebSun1+28)=2),FebSun1+28, "")</f>
        <v>45347</v>
      </c>
      <c r="C19" s="11">
        <f ca="1">IF(AND(YEAR(FebSun1+29)=Year,MONTH(FebSun1+29)=2),FebSun1+29, "")</f>
        <v>45348</v>
      </c>
      <c r="D19" s="11">
        <f ca="1">IF(AND(YEAR(FebSun1+30)=Year,MONTH(FebSun1+30)=2),FebSun1+30, "")</f>
        <v>45349</v>
      </c>
      <c r="E19" s="11">
        <f ca="1">IF(AND(YEAR(FebSun1+31)=Year,MONTH(FebSun1+31)=2),FebSun1+31, "")</f>
        <v>45350</v>
      </c>
      <c r="F19" s="11">
        <f ca="1">IF(AND(YEAR(FebSun1+32)=Year,MONTH(FebSun1+32)=2),FebSun1+32, "")</f>
        <v>45351</v>
      </c>
      <c r="G19" s="11" t="str">
        <f ca="1">IF(AND(YEAR(FebSun1+33)=Year,MONTH(FebSun1+33)=2),FebSun1+33, "")</f>
        <v/>
      </c>
      <c r="H19" s="11" t="str">
        <f ca="1">IF(AND(YEAR(FebSun1+34)=Year,MONTH(FebSun1+34)=2),FebSun1+34, "")</f>
        <v/>
      </c>
      <c r="I19" s="21"/>
      <c r="J19" s="11">
        <f ca="1">IF(AND(YEAR(MaySun1+28)=Year,MONTH(MaySun1+28)=5),MaySun1+28, "")</f>
        <v>45438</v>
      </c>
      <c r="K19" s="11">
        <f ca="1">IF(AND(YEAR(MaySun1+29)=Year,MONTH(MaySun1+29)=5),MaySun1+29, "")</f>
        <v>45439</v>
      </c>
      <c r="L19" s="11">
        <f ca="1">IF(AND(YEAR(MaySun1+30)=Year,MONTH(MaySun1+30)=5),MaySun1+30, "")</f>
        <v>45440</v>
      </c>
      <c r="M19" s="11">
        <f ca="1">IF(AND(YEAR(MaySun1+31)=Year,MONTH(MaySun1+31)=5),MaySun1+31, "")</f>
        <v>45441</v>
      </c>
      <c r="N19" s="11">
        <f ca="1">IF(AND(YEAR(MaySun1+32)=Year,MONTH(MaySun1+32)=5),MaySun1+32, "")</f>
        <v>45442</v>
      </c>
      <c r="O19" s="11">
        <f ca="1">IF(AND(YEAR(MaySun1+33)=Year,MONTH(MaySun1+33)=5),MaySun1+33, "")</f>
        <v>45443</v>
      </c>
      <c r="P19" s="11" t="str">
        <f ca="1">IF(AND(YEAR(MaySun1+34)=Year,MONTH(MaySun1+34)=5),MaySun1+34, "")</f>
        <v/>
      </c>
      <c r="Q19" s="21"/>
      <c r="R19" s="11">
        <f ca="1">IF(AND(YEAR(AugSun1+28)=Year,MONTH(AugSun1+28)=8),AugSun1+28, "")</f>
        <v>45529</v>
      </c>
      <c r="S19" s="11">
        <f ca="1">IF(AND(YEAR(AugSun1+29)=Year,MONTH(AugSun1+29)=8),AugSun1+29, "")</f>
        <v>45530</v>
      </c>
      <c r="T19" s="11">
        <f ca="1">IF(AND(YEAR(AugSun1+30)=Year,MONTH(AugSun1+30)=8),AugSun1+30, "")</f>
        <v>45531</v>
      </c>
      <c r="U19" s="11">
        <f ca="1">IF(AND(YEAR(AugSun1+31)=Year,MONTH(AugSun1+31)=8),AugSun1+31, "")</f>
        <v>45532</v>
      </c>
      <c r="V19" s="11">
        <f ca="1">IF(AND(YEAR(AugSun1+32)=Year,MONTH(AugSun1+32)=8),AugSun1+32, "")</f>
        <v>45533</v>
      </c>
      <c r="W19" s="11">
        <f ca="1">IF(AND(YEAR(AugSun1+33)=Year,MONTH(AugSun1+33)=8),AugSun1+33, "")</f>
        <v>45534</v>
      </c>
      <c r="X19" s="11">
        <f ca="1">IF(AND(YEAR(AugSun1+34)=Year,MONTH(AugSun1+34)=8),AugSun1+34, "")</f>
        <v>45535</v>
      </c>
      <c r="Y19" s="21"/>
      <c r="Z19" s="11">
        <f ca="1">IF(AND(YEAR(NovSun1+28)=Year,MONTH(NovSun1+28)=11),NovSun1+28, "")</f>
        <v>45620</v>
      </c>
      <c r="AA19" s="11">
        <f ca="1">IF(AND(YEAR(NovSun1+29)=Year,MONTH(NovSun1+29)=11),NovSun1+29, "")</f>
        <v>45621</v>
      </c>
      <c r="AB19" s="11">
        <f ca="1">IF(AND(YEAR(NovSun1+30)=Year,MONTH(NovSun1+30)=11),NovSun1+30, "")</f>
        <v>45622</v>
      </c>
      <c r="AC19" s="11">
        <f ca="1">IF(AND(YEAR(NovSun1+31)=Year,MONTH(NovSun1+31)=11),NovSun1+31, "")</f>
        <v>45623</v>
      </c>
      <c r="AD19" s="11">
        <f ca="1">IF(AND(YEAR(NovSun1+32)=Year,MONTH(NovSun1+32)=11),NovSun1+32, "")</f>
        <v>45624</v>
      </c>
      <c r="AE19" s="11">
        <f ca="1">IF(AND(YEAR(NovSun1+33)=Year,MONTH(NovSun1+33)=11),NovSun1+33, "")</f>
        <v>45625</v>
      </c>
      <c r="AF19" s="11">
        <f ca="1">IF(AND(YEAR(NovSun1+34)=Year,MONTH(NovSun1+34)=11),NovSun1+34, "")</f>
        <v>45626</v>
      </c>
      <c r="AG19" s="1"/>
    </row>
    <row r="20" spans="1:33" ht="25.05" customHeight="1" x14ac:dyDescent="0.35">
      <c r="A20" s="22"/>
      <c r="B20" s="15" t="str">
        <f ca="1">IF(AND(YEAR(FebSun1+35)=Year,MONTH(FebSun1+35)=2),FebSun1+35, "")</f>
        <v/>
      </c>
      <c r="C20" s="15" t="str">
        <f ca="1">IF(AND(YEAR(FebSun1+36)=Year,MONTH(FebSun1+36)=2),FebSun1+36, "")</f>
        <v/>
      </c>
      <c r="D20" s="15" t="str">
        <f ca="1">IF(AND(YEAR(FebSun1+37)=Year,MONTH(FebSun1+37)=2),FebSun1+37, "")</f>
        <v/>
      </c>
      <c r="E20" s="15" t="str">
        <f ca="1">IF(AND(YEAR(FebSun1+38)=Year,MONTH(FebSun1+38)=2),FebSun1+38, "")</f>
        <v/>
      </c>
      <c r="F20" s="15" t="str">
        <f ca="1">IF(AND(YEAR(FebSun1+39)=Year,MONTH(FebSun1+39)=2),FebSun1+39, "")</f>
        <v/>
      </c>
      <c r="G20" s="15" t="str">
        <f ca="1">IF(AND(YEAR(FebSun1+40)=Year,MONTH(FebSun1+40)=2),FebSun1+40, "")</f>
        <v/>
      </c>
      <c r="H20" s="15" t="str">
        <f ca="1">IF(AND(YEAR(FebSun1+41)=Year,MONTH(FebSun1+41)=2),FebSun1+41, "")</f>
        <v/>
      </c>
      <c r="I20" s="21"/>
      <c r="J20" s="15" t="str">
        <f ca="1">IF(AND(YEAR(MaySun1+35)=Year,MONTH(MaySun1+35)=5),MaySun1+35, "")</f>
        <v/>
      </c>
      <c r="K20" s="15" t="str">
        <f ca="1">IF(AND(YEAR(MaySun1+36)=Year,MONTH(MaySun1+36)=5),MaySun1+36, "")</f>
        <v/>
      </c>
      <c r="L20" s="15" t="str">
        <f ca="1">IF(AND(YEAR(MaySun1+37)=Year,MONTH(MaySun1+37)=5),MaySun1+37, "")</f>
        <v/>
      </c>
      <c r="M20" s="15" t="str">
        <f ca="1">IF(AND(YEAR(MaySun1+38)=Year,MONTH(MaySun1+38)=5),MaySun1+38, "")</f>
        <v/>
      </c>
      <c r="N20" s="15" t="str">
        <f ca="1">IF(AND(YEAR(MaySun1+39)=Year,MONTH(MaySun1+39)=5),MaySun1+39, "")</f>
        <v/>
      </c>
      <c r="O20" s="15" t="str">
        <f ca="1">IF(AND(YEAR(MaySun1+40)=Year,MONTH(MaySun1+40)=5),MaySun1+40, "")</f>
        <v/>
      </c>
      <c r="P20" s="15" t="str">
        <f ca="1">IF(AND(YEAR(MaySun1+41)=Year,MONTH(MaySun1+41)=5),MaySun1+41, "")</f>
        <v/>
      </c>
      <c r="Q20" s="21"/>
      <c r="R20" s="15" t="str">
        <f ca="1">IF(AND(YEAR(AugSun1+35)=Year,MONTH(AugSun1+35)=8),AugSun1+35, "")</f>
        <v/>
      </c>
      <c r="S20" s="15" t="str">
        <f ca="1">IF(AND(YEAR(AugSun1+36)=Year,MONTH(AugSun1+36)=8),AugSun1+36, "")</f>
        <v/>
      </c>
      <c r="T20" s="15" t="str">
        <f ca="1">IF(AND(YEAR(AugSun1+37)=Year,MONTH(AugSun1+37)=8),AugSun1+37, "")</f>
        <v/>
      </c>
      <c r="U20" s="15" t="str">
        <f ca="1">IF(AND(YEAR(AugSun1+38)=Year,MONTH(AugSun1+38)=8),AugSun1+38, "")</f>
        <v/>
      </c>
      <c r="V20" s="15" t="str">
        <f ca="1">IF(AND(YEAR(AugSun1+39)=Year,MONTH(AugSun1+39)=8),AugSun1+39, "")</f>
        <v/>
      </c>
      <c r="W20" s="15" t="str">
        <f ca="1">IF(AND(YEAR(AugSun1+40)=Year,MONTH(AugSun1+40)=8),AugSun1+40, "")</f>
        <v/>
      </c>
      <c r="X20" s="15" t="str">
        <f ca="1">IF(AND(YEAR(AugSun1+41)=Year,MONTH(AugSun1+41)=8),AugSun1+41, "")</f>
        <v/>
      </c>
      <c r="Y20" s="21"/>
      <c r="Z20" s="15" t="str">
        <f ca="1">IF(AND(YEAR(NovSun1+35)=Year,MONTH(NovSun1+35)=11),NovSun1+35, "")</f>
        <v/>
      </c>
      <c r="AA20" s="15" t="str">
        <f ca="1">IF(AND(YEAR(NovSun1+36)=Year,MONTH(NovSun1+36)=11),NovSun1+36, "")</f>
        <v/>
      </c>
      <c r="AB20" s="15" t="str">
        <f ca="1">IF(AND(YEAR(NovSun1+37)=Year,MONTH(NovSun1+37)=11),NovSun1+37, "")</f>
        <v/>
      </c>
      <c r="AC20" s="15" t="str">
        <f ca="1">IF(AND(YEAR(NovSun1+38)=Year,MONTH(NovSun1+38)=11),NovSun1+38, "")</f>
        <v/>
      </c>
      <c r="AD20" s="15" t="str">
        <f ca="1">IF(AND(YEAR(NovSun1+39)=Year,MONTH(NovSun1+39)=11),NovSun1+39, "")</f>
        <v/>
      </c>
      <c r="AE20" s="15" t="str">
        <f ca="1">IF(AND(YEAR(NovSun1+40)=Year,MONTH(NovSun1+40)=11),NovSun1+40, "")</f>
        <v/>
      </c>
      <c r="AF20" s="15" t="str">
        <f ca="1">IF(AND(YEAR(NovSun1+41)=Year,MONTH(NovSun1+41)=11),NovSun1+41, "")</f>
        <v/>
      </c>
      <c r="AG20" s="1"/>
    </row>
    <row r="21" spans="1:33" ht="18" customHeight="1" x14ac:dyDescent="0.35">
      <c r="A21" s="22"/>
      <c r="B21" s="1"/>
      <c r="C21" s="1"/>
      <c r="D21" s="1"/>
      <c r="E21" s="1"/>
      <c r="F21" s="1"/>
      <c r="G21" s="1"/>
      <c r="H21" s="1"/>
      <c r="I21" s="21"/>
      <c r="J21" s="1"/>
      <c r="K21" s="1"/>
      <c r="L21" s="1"/>
      <c r="M21" s="1"/>
      <c r="N21" s="1"/>
      <c r="O21" s="1"/>
      <c r="P21" s="1"/>
      <c r="Q21" s="21"/>
      <c r="R21" s="1"/>
      <c r="S21" s="1"/>
      <c r="T21" s="1"/>
      <c r="U21" s="1"/>
      <c r="V21" s="1"/>
      <c r="W21" s="1"/>
      <c r="X21" s="1"/>
      <c r="Y21" s="21"/>
      <c r="Z21" s="1"/>
      <c r="AA21" s="1"/>
      <c r="AB21" s="1"/>
      <c r="AC21" s="1"/>
      <c r="AD21" s="1"/>
      <c r="AE21" s="1"/>
      <c r="AF21" s="1"/>
      <c r="AG21" s="1"/>
    </row>
    <row r="22" spans="1:33" s="16" customFormat="1" ht="34.950000000000003" customHeight="1" x14ac:dyDescent="0.35">
      <c r="A22" s="22"/>
      <c r="B22" s="25" t="s">
        <v>2</v>
      </c>
      <c r="C22" s="25"/>
      <c r="D22" s="25"/>
      <c r="E22" s="25"/>
      <c r="F22" s="25"/>
      <c r="G22" s="25"/>
      <c r="H22" s="25"/>
      <c r="I22" s="21"/>
      <c r="J22" s="25" t="s">
        <v>5</v>
      </c>
      <c r="K22" s="25"/>
      <c r="L22" s="25"/>
      <c r="M22" s="25"/>
      <c r="N22" s="25"/>
      <c r="O22" s="25"/>
      <c r="P22" s="25"/>
      <c r="Q22" s="21"/>
      <c r="R22" s="25" t="s">
        <v>7</v>
      </c>
      <c r="S22" s="25"/>
      <c r="T22" s="25"/>
      <c r="U22" s="25"/>
      <c r="V22" s="25"/>
      <c r="W22" s="25"/>
      <c r="X22" s="25"/>
      <c r="Y22" s="21"/>
      <c r="Z22" s="25" t="s">
        <v>11</v>
      </c>
      <c r="AA22" s="25"/>
      <c r="AB22" s="25"/>
      <c r="AC22" s="25"/>
      <c r="AD22" s="25"/>
      <c r="AE22" s="25"/>
      <c r="AF22" s="25"/>
      <c r="AG22" s="1"/>
    </row>
    <row r="23" spans="1:33" s="16" customFormat="1" ht="25.05" customHeight="1" x14ac:dyDescent="0.35">
      <c r="A23" s="22"/>
      <c r="B23" s="20" t="s">
        <v>12</v>
      </c>
      <c r="C23" s="20" t="s">
        <v>13</v>
      </c>
      <c r="D23" s="20" t="s">
        <v>14</v>
      </c>
      <c r="E23" s="20" t="s">
        <v>15</v>
      </c>
      <c r="F23" s="20" t="s">
        <v>16</v>
      </c>
      <c r="G23" s="20" t="s">
        <v>17</v>
      </c>
      <c r="H23" s="20" t="s">
        <v>18</v>
      </c>
      <c r="I23" s="21"/>
      <c r="J23" s="20" t="s">
        <v>12</v>
      </c>
      <c r="K23" s="20" t="s">
        <v>13</v>
      </c>
      <c r="L23" s="20" t="s">
        <v>14</v>
      </c>
      <c r="M23" s="20" t="s">
        <v>15</v>
      </c>
      <c r="N23" s="20" t="s">
        <v>16</v>
      </c>
      <c r="O23" s="20" t="s">
        <v>17</v>
      </c>
      <c r="P23" s="20" t="s">
        <v>18</v>
      </c>
      <c r="Q23" s="21"/>
      <c r="R23" s="20" t="s">
        <v>12</v>
      </c>
      <c r="S23" s="20" t="s">
        <v>13</v>
      </c>
      <c r="T23" s="20" t="s">
        <v>14</v>
      </c>
      <c r="U23" s="20" t="s">
        <v>15</v>
      </c>
      <c r="V23" s="20" t="s">
        <v>16</v>
      </c>
      <c r="W23" s="20" t="s">
        <v>17</v>
      </c>
      <c r="X23" s="20" t="s">
        <v>18</v>
      </c>
      <c r="Y23" s="21"/>
      <c r="Z23" s="20" t="s">
        <v>12</v>
      </c>
      <c r="AA23" s="20" t="s">
        <v>13</v>
      </c>
      <c r="AB23" s="20" t="s">
        <v>14</v>
      </c>
      <c r="AC23" s="20" t="s">
        <v>15</v>
      </c>
      <c r="AD23" s="20" t="s">
        <v>16</v>
      </c>
      <c r="AE23" s="20" t="s">
        <v>17</v>
      </c>
      <c r="AF23" s="20" t="s">
        <v>18</v>
      </c>
      <c r="AG23" s="1"/>
    </row>
    <row r="24" spans="1:33" ht="25.05" customHeight="1" x14ac:dyDescent="0.35">
      <c r="A24" s="22"/>
      <c r="B24" s="7" t="str">
        <f ca="1">IF(AND(YEAR(MarSun1)=Year,MONTH(MarSun1)=3),MarSun1, "")</f>
        <v/>
      </c>
      <c r="C24" s="7" t="str">
        <f ca="1">IF(AND(YEAR(MarSun1+1)=Year,MONTH(MarSun1+1)=3),MarSun1+1, "")</f>
        <v/>
      </c>
      <c r="D24" s="7" t="str">
        <f ca="1">IF(AND(YEAR(MarSun1+2)=Year,MONTH(MarSun1+2)=3),MarSun1+2, "")</f>
        <v/>
      </c>
      <c r="E24" s="7" t="str">
        <f ca="1">IF(AND(YEAR(MarSun1+3)=Year,MONTH(MarSun1+3)=3),MarSun1+3, "")</f>
        <v/>
      </c>
      <c r="F24" s="7" t="str">
        <f ca="1">IF(AND(YEAR(MarSun1+4)=Year,MONTH(MarSun1+4)=3),MarSun1+4, "")</f>
        <v/>
      </c>
      <c r="G24" s="7">
        <f ca="1">IF(AND(YEAR(MarSun1+5)=Year,MONTH(MarSun1+5)=3),MarSun1+5, "")</f>
        <v>45352</v>
      </c>
      <c r="H24" s="7">
        <f ca="1">IF(AND(YEAR(MarSun1+6)=Year,MONTH(MarSun1+6)=3),MarSun1+6, "")</f>
        <v>45353</v>
      </c>
      <c r="I24" s="21"/>
      <c r="J24" s="7" t="str">
        <f ca="1">IF(AND(YEAR(JunSun1)=Year,MONTH(JunSun1)=6),JunSun1, "")</f>
        <v/>
      </c>
      <c r="K24" s="7" t="str">
        <f ca="1">IF(AND(YEAR(JunSun1+1)=Year,MONTH(JunSun1+1)=6),JunSun1+1, "")</f>
        <v/>
      </c>
      <c r="L24" s="7" t="str">
        <f ca="1">IF(AND(YEAR(JunSun1+2)=Year,MONTH(JunSun1+2)=6),JunSun1+2, "")</f>
        <v/>
      </c>
      <c r="M24" s="7" t="str">
        <f ca="1">IF(AND(YEAR(JunSun1+3)=Year,MONTH(JunSun1+3)=6),JunSun1+3, "")</f>
        <v/>
      </c>
      <c r="N24" s="7" t="str">
        <f ca="1">IF(AND(YEAR(JunSun1+4)=Year,MONTH(JunSun1+4)=6),JunSun1+4, "")</f>
        <v/>
      </c>
      <c r="O24" s="7" t="str">
        <f ca="1">IF(AND(YEAR(JunSun1+5)=Year,MONTH(JunSun1+5)=6),JunSun1+5, "")</f>
        <v/>
      </c>
      <c r="P24" s="7">
        <f ca="1">IF(AND(YEAR(JunSun1+6)=Year,MONTH(JunSun1+6)=6),JunSun1+6, "")</f>
        <v>45444</v>
      </c>
      <c r="Q24" s="21"/>
      <c r="R24" s="7">
        <f ca="1">IF(AND(YEAR(SepSun1)=Year,MONTH(SepSun1)=9),SepSun1, "")</f>
        <v>45536</v>
      </c>
      <c r="S24" s="7">
        <f ca="1">IF(AND(YEAR(SepSun1+1)=Year,MONTH(SepSun1+1)=9),SepSun1+1, "")</f>
        <v>45537</v>
      </c>
      <c r="T24" s="7">
        <f ca="1">IF(AND(YEAR(SepSun1+2)=Year,MONTH(SepSun1+2)=9),SepSun1+2, "")</f>
        <v>45538</v>
      </c>
      <c r="U24" s="7">
        <f ca="1">IF(AND(YEAR(SepSun1+3)=Year,MONTH(SepSun1+3)=9),SepSun1+3, "")</f>
        <v>45539</v>
      </c>
      <c r="V24" s="7">
        <f ca="1">IF(AND(YEAR(SepSun1+4)=Year,MONTH(SepSun1+4)=9),SepSun1+4, "")</f>
        <v>45540</v>
      </c>
      <c r="W24" s="7">
        <f ca="1">IF(AND(YEAR(SepSun1+5)=Year,MONTH(SepSun1+5)=9),SepSun1+5, "")</f>
        <v>45541</v>
      </c>
      <c r="X24" s="7">
        <f ca="1">IF(AND(YEAR(SepSun1+6)=Year,MONTH(SepSun1+6)=9),SepSun1+6, "")</f>
        <v>45542</v>
      </c>
      <c r="Y24" s="21"/>
      <c r="Z24" s="7">
        <f ca="1">IF(AND(YEAR(DecSun1)=Year,MONTH(DecSun1)=12),DecSun1, "")</f>
        <v>45627</v>
      </c>
      <c r="AA24" s="7">
        <f ca="1">IF(AND(YEAR(DecSun1+1)=Year,MONTH(DecSun1+1)=12),DecSun1+1, "")</f>
        <v>45628</v>
      </c>
      <c r="AB24" s="7">
        <f ca="1">IF(AND(YEAR(DecSun1+2)=Year,MONTH(DecSun1+2)=12),DecSun1+2, "")</f>
        <v>45629</v>
      </c>
      <c r="AC24" s="7">
        <f ca="1">IF(AND(YEAR(DecSun1+3)=Year,MONTH(DecSun1+3)=12),DecSun1+3, "")</f>
        <v>45630</v>
      </c>
      <c r="AD24" s="7">
        <f ca="1">IF(AND(YEAR(DecSun1+4)=Year,MONTH(DecSun1+4)=12),DecSun1+4, "")</f>
        <v>45631</v>
      </c>
      <c r="AE24" s="7">
        <f ca="1">IF(AND(YEAR(DecSun1+5)=Year,MONTH(DecSun1+5)=12),DecSun1+5, "")</f>
        <v>45632</v>
      </c>
      <c r="AF24" s="7">
        <f ca="1">IF(AND(YEAR(DecSun1+6)=Year,MONTH(DecSun1+6)=12),DecSun1+6, "")</f>
        <v>45633</v>
      </c>
      <c r="AG24" s="1"/>
    </row>
    <row r="25" spans="1:33" ht="25.05" customHeight="1" x14ac:dyDescent="0.35">
      <c r="A25" s="22"/>
      <c r="B25" s="11">
        <f ca="1">IF(AND(YEAR(MarSun1+7)=Year,MONTH(MarSun1+7)=3),MarSun1+7, "")</f>
        <v>45354</v>
      </c>
      <c r="C25" s="11">
        <f ca="1">IF(AND(YEAR(MarSun1+8)=Year,MONTH(MarSun1+8)=3),MarSun1+8, "")</f>
        <v>45355</v>
      </c>
      <c r="D25" s="11">
        <f ca="1">IF(AND(YEAR(MarSun1+9)=Year,MONTH(MarSun1+9)=3),MarSun1+9, "")</f>
        <v>45356</v>
      </c>
      <c r="E25" s="11">
        <f ca="1">IF(AND(YEAR(MarSun1+10)=Year,MONTH(MarSun1+10)=3),MarSun1+10, "")</f>
        <v>45357</v>
      </c>
      <c r="F25" s="11">
        <f ca="1">IF(AND(YEAR(MarSun1+11)=Year,MONTH(MarSun1+11)=3),MarSun1+11, "")</f>
        <v>45358</v>
      </c>
      <c r="G25" s="11">
        <f ca="1">IF(AND(YEAR(MarSun1+12)=Year,MONTH(MarSun1+12)=3),MarSun1+12, "")</f>
        <v>45359</v>
      </c>
      <c r="H25" s="11">
        <f ca="1">IF(AND(YEAR(MarSun1+13)=Year,MONTH(MarSun1+13)=3),MarSun1+13, "")</f>
        <v>45360</v>
      </c>
      <c r="I25" s="21"/>
      <c r="J25" s="11">
        <f ca="1">IF(AND(YEAR(JunSun1+7)=Year,MONTH(JunSun1+7)=6),JunSun1+7, "")</f>
        <v>45445</v>
      </c>
      <c r="K25" s="11">
        <f ca="1">IF(AND(YEAR(JunSun1+8)=Year,MONTH(JunSun1+8)=6),JunSun1+8, "")</f>
        <v>45446</v>
      </c>
      <c r="L25" s="11">
        <f ca="1">IF(AND(YEAR(JunSun1+9)=Year,MONTH(JunSun1+9)=6),JunSun1+9, "")</f>
        <v>45447</v>
      </c>
      <c r="M25" s="11">
        <f ca="1">IF(AND(YEAR(JunSun1+10)=Year,MONTH(JunSun1+10)=6),JunSun1+10, "")</f>
        <v>45448</v>
      </c>
      <c r="N25" s="11">
        <f ca="1">IF(AND(YEAR(JunSun1+11)=Year,MONTH(JunSun1+11)=6),JunSun1+11, "")</f>
        <v>45449</v>
      </c>
      <c r="O25" s="11">
        <f ca="1">IF(AND(YEAR(JunSun1+12)=Year,MONTH(JunSun1+12)=6),JunSun1+12, "")</f>
        <v>45450</v>
      </c>
      <c r="P25" s="11">
        <f ca="1">IF(AND(YEAR(JunSun1+13)=Year,MONTH(JunSun1+13)=6),JunSun1+13, "")</f>
        <v>45451</v>
      </c>
      <c r="Q25" s="21"/>
      <c r="R25" s="11">
        <f ca="1">IF(AND(YEAR(SepSun1+7)=Year,MONTH(SepSun1+7)=9),SepSun1+7, "")</f>
        <v>45543</v>
      </c>
      <c r="S25" s="11">
        <f ca="1">IF(AND(YEAR(SepSun1+8)=Year,MONTH(SepSun1+8)=9),SepSun1+8, "")</f>
        <v>45544</v>
      </c>
      <c r="T25" s="11">
        <f ca="1">IF(AND(YEAR(SepSun1+9)=Year,MONTH(SepSun1+9)=9),SepSun1+9, "")</f>
        <v>45545</v>
      </c>
      <c r="U25" s="11">
        <f ca="1">IF(AND(YEAR(SepSun1+10)=Year,MONTH(SepSun1+10)=9),SepSun1+10, "")</f>
        <v>45546</v>
      </c>
      <c r="V25" s="11">
        <f ca="1">IF(AND(YEAR(SepSun1+11)=Year,MONTH(SepSun1+11)=9),SepSun1+11, "")</f>
        <v>45547</v>
      </c>
      <c r="W25" s="11">
        <f ca="1">IF(AND(YEAR(SepSun1+12)=Year,MONTH(SepSun1+12)=9),SepSun1+12, "")</f>
        <v>45548</v>
      </c>
      <c r="X25" s="11">
        <f ca="1">IF(AND(YEAR(SepSun1+13)=Year,MONTH(SepSun1+13)=9),SepSun1+13, "")</f>
        <v>45549</v>
      </c>
      <c r="Y25" s="21"/>
      <c r="Z25" s="11">
        <f ca="1">IF(AND(YEAR(DecSun1+7)=Year,MONTH(DecSun1+7)=12),DecSun1+7, "")</f>
        <v>45634</v>
      </c>
      <c r="AA25" s="11">
        <f ca="1">IF(AND(YEAR(DecSun1+8)=Year,MONTH(DecSun1+8)=12),DecSun1+8, "")</f>
        <v>45635</v>
      </c>
      <c r="AB25" s="11">
        <f ca="1">IF(AND(YEAR(DecSun1+9)=Year,MONTH(DecSun1+9)=12),DecSun1+9, "")</f>
        <v>45636</v>
      </c>
      <c r="AC25" s="11">
        <f ca="1">IF(AND(YEAR(DecSun1+10)=Year,MONTH(DecSun1+10)=12),DecSun1+10, "")</f>
        <v>45637</v>
      </c>
      <c r="AD25" s="11">
        <f ca="1">IF(AND(YEAR(DecSun1+11)=Year,MONTH(DecSun1+11)=12),DecSun1+11, "")</f>
        <v>45638</v>
      </c>
      <c r="AE25" s="11">
        <f ca="1">IF(AND(YEAR(DecSun1+12)=Year,MONTH(DecSun1+12)=12),DecSun1+12, "")</f>
        <v>45639</v>
      </c>
      <c r="AF25" s="11">
        <f ca="1">IF(AND(YEAR(DecSun1+13)=Year,MONTH(DecSun1+13)=12),DecSun1+13, "")</f>
        <v>45640</v>
      </c>
      <c r="AG25" s="1"/>
    </row>
    <row r="26" spans="1:33" ht="25.05" customHeight="1" x14ac:dyDescent="0.35">
      <c r="A26" s="22"/>
      <c r="B26" s="11">
        <f ca="1">IF(AND(YEAR(MarSun1+14)=Year,MONTH(MarSun1+14)=3),MarSun1+14, "")</f>
        <v>45361</v>
      </c>
      <c r="C26" s="11">
        <f ca="1">IF(AND(YEAR(MarSun1+15)=Year,MONTH(MarSun1+15)=3),MarSun1+15, "")</f>
        <v>45362</v>
      </c>
      <c r="D26" s="11">
        <f ca="1">IF(AND(YEAR(MarSun1+16)=Year,MONTH(MarSun1+16)=3),MarSun1+16, "")</f>
        <v>45363</v>
      </c>
      <c r="E26" s="11">
        <f ca="1">IF(AND(YEAR(MarSun1+17)=Year,MONTH(MarSun1+17)=3),MarSun1+17, "")</f>
        <v>45364</v>
      </c>
      <c r="F26" s="11">
        <f ca="1">IF(AND(YEAR(MarSun1+18)=Year,MONTH(MarSun1+18)=3),MarSun1+18, "")</f>
        <v>45365</v>
      </c>
      <c r="G26" s="11">
        <f ca="1">IF(AND(YEAR(MarSun1+19)=Year,MONTH(MarSun1+19)=3),MarSun1+19, "")</f>
        <v>45366</v>
      </c>
      <c r="H26" s="11">
        <f ca="1">IF(AND(YEAR(MarSun1+20)=Year,MONTH(MarSun1+20)=3),MarSun1+20, "")</f>
        <v>45367</v>
      </c>
      <c r="I26" s="21"/>
      <c r="J26" s="11">
        <f ca="1">IF(AND(YEAR(JunSun1+14)=Year,MONTH(JunSun1+14)=6),JunSun1+14, "")</f>
        <v>45452</v>
      </c>
      <c r="K26" s="11">
        <f ca="1">IF(AND(YEAR(JunSun1+15)=Year,MONTH(JunSun1+15)=6),JunSun1+15, "")</f>
        <v>45453</v>
      </c>
      <c r="L26" s="11">
        <f ca="1">IF(AND(YEAR(JunSun1+16)=Year,MONTH(JunSun1+16)=6),JunSun1+16, "")</f>
        <v>45454</v>
      </c>
      <c r="M26" s="11">
        <f ca="1">IF(AND(YEAR(JunSun1+17)=Year,MONTH(JunSun1+17)=6),JunSun1+17, "")</f>
        <v>45455</v>
      </c>
      <c r="N26" s="11">
        <f ca="1">IF(AND(YEAR(JunSun1+18)=Year,MONTH(JunSun1+18)=6),JunSun1+18, "")</f>
        <v>45456</v>
      </c>
      <c r="O26" s="11">
        <f ca="1">IF(AND(YEAR(JunSun1+19)=Year,MONTH(JunSun1+19)=6),JunSun1+19, "")</f>
        <v>45457</v>
      </c>
      <c r="P26" s="11">
        <f ca="1">IF(AND(YEAR(JunSun1+20)=Year,MONTH(JunSun1+20)=6),JunSun1+20, "")</f>
        <v>45458</v>
      </c>
      <c r="Q26" s="21"/>
      <c r="R26" s="11">
        <f ca="1">IF(AND(YEAR(SepSun1+14)=Year,MONTH(SepSun1+14)=9),SepSun1+14, "")</f>
        <v>45550</v>
      </c>
      <c r="S26" s="11">
        <f ca="1">IF(AND(YEAR(SepSun1+15)=Year,MONTH(SepSun1+15)=9),SepSun1+15, "")</f>
        <v>45551</v>
      </c>
      <c r="T26" s="11">
        <f ca="1">IF(AND(YEAR(SepSun1+16)=Year,MONTH(SepSun1+16)=9),SepSun1+16, "")</f>
        <v>45552</v>
      </c>
      <c r="U26" s="11">
        <f ca="1">IF(AND(YEAR(SepSun1+17)=Year,MONTH(SepSun1+17)=9),SepSun1+17, "")</f>
        <v>45553</v>
      </c>
      <c r="V26" s="11">
        <f ca="1">IF(AND(YEAR(SepSun1+18)=Year,MONTH(SepSun1+18)=9),SepSun1+18, "")</f>
        <v>45554</v>
      </c>
      <c r="W26" s="11">
        <f ca="1">IF(AND(YEAR(SepSun1+19)=Year,MONTH(SepSun1+19)=9),SepSun1+19, "")</f>
        <v>45555</v>
      </c>
      <c r="X26" s="11">
        <f ca="1">IF(AND(YEAR(SepSun1+20)=Year,MONTH(SepSun1+20)=9),SepSun1+20, "")</f>
        <v>45556</v>
      </c>
      <c r="Y26" s="21"/>
      <c r="Z26" s="11">
        <f ca="1">IF(AND(YEAR(DecSun1+14)=Year,MONTH(DecSun1+14)=12),DecSun1+14, "")</f>
        <v>45641</v>
      </c>
      <c r="AA26" s="11">
        <f ca="1">IF(AND(YEAR(DecSun1+15)=Year,MONTH(DecSun1+15)=12),DecSun1+15, "")</f>
        <v>45642</v>
      </c>
      <c r="AB26" s="11">
        <f ca="1">IF(AND(YEAR(DecSun1+16)=Year,MONTH(DecSun1+16)=12),DecSun1+16, "")</f>
        <v>45643</v>
      </c>
      <c r="AC26" s="11">
        <f ca="1">IF(AND(YEAR(DecSun1+17)=Year,MONTH(DecSun1+17)=12),DecSun1+17, "")</f>
        <v>45644</v>
      </c>
      <c r="AD26" s="11">
        <f ca="1">IF(AND(YEAR(DecSun1+18)=Year,MONTH(DecSun1+18)=12),DecSun1+18, "")</f>
        <v>45645</v>
      </c>
      <c r="AE26" s="11">
        <f ca="1">IF(AND(YEAR(DecSun1+19)=Year,MONTH(DecSun1+19)=12),DecSun1+19, "")</f>
        <v>45646</v>
      </c>
      <c r="AF26" s="11">
        <f ca="1">IF(AND(YEAR(DecSun1+20)=Year,MONTH(DecSun1+20)=12),DecSun1+20, "")</f>
        <v>45647</v>
      </c>
      <c r="AG26" s="1"/>
    </row>
    <row r="27" spans="1:33" ht="25.05" customHeight="1" x14ac:dyDescent="0.35">
      <c r="A27" s="22"/>
      <c r="B27" s="11">
        <f ca="1">IF(AND(YEAR(MarSun1+21)=Year,MONTH(MarSun1+21)=3),MarSun1+21, "")</f>
        <v>45368</v>
      </c>
      <c r="C27" s="11">
        <f ca="1">IF(AND(YEAR(MarSun1+22)=Year,MONTH(MarSun1+22)=3),MarSun1+22, "")</f>
        <v>45369</v>
      </c>
      <c r="D27" s="11">
        <f ca="1">IF(AND(YEAR(MarSun1+23)=Year,MONTH(MarSun1+23)=3),MarSun1+23, "")</f>
        <v>45370</v>
      </c>
      <c r="E27" s="11">
        <f ca="1">IF(AND(YEAR(MarSun1+24)=Year,MONTH(MarSun1+24)=3),MarSun1+24, "")</f>
        <v>45371</v>
      </c>
      <c r="F27" s="11">
        <f ca="1">IF(AND(YEAR(MarSun1+25)=Year,MONTH(MarSun1+25)=3),MarSun1+25, "")</f>
        <v>45372</v>
      </c>
      <c r="G27" s="11">
        <f ca="1">IF(AND(YEAR(MarSun1+26)=Year,MONTH(MarSun1+26)=3),MarSun1+26, "")</f>
        <v>45373</v>
      </c>
      <c r="H27" s="11">
        <f ca="1">IF(AND(YEAR(MarSun1+27)=Year,MONTH(MarSun1+27)=3),MarSun1+27, "")</f>
        <v>45374</v>
      </c>
      <c r="I27" s="21"/>
      <c r="J27" s="11">
        <f ca="1">IF(AND(YEAR(JunSun1+21)=Year,MONTH(JunSun1+21)=6),JunSun1+21, "")</f>
        <v>45459</v>
      </c>
      <c r="K27" s="11">
        <f ca="1">IF(AND(YEAR(JunSun1+22)=Year,MONTH(JunSun1+22)=6),JunSun1+22, "")</f>
        <v>45460</v>
      </c>
      <c r="L27" s="11">
        <f ca="1">IF(AND(YEAR(JunSun1+23)=Year,MONTH(JunSun1+23)=6),JunSun1+23, "")</f>
        <v>45461</v>
      </c>
      <c r="M27" s="11">
        <f ca="1">IF(AND(YEAR(JunSun1+24)=Year,MONTH(JunSun1+24)=6),JunSun1+24, "")</f>
        <v>45462</v>
      </c>
      <c r="N27" s="11">
        <f ca="1">IF(AND(YEAR(JunSun1+25)=Year,MONTH(JunSun1+25)=6),JunSun1+25, "")</f>
        <v>45463</v>
      </c>
      <c r="O27" s="11">
        <f ca="1">IF(AND(YEAR(JunSun1+26)=Year,MONTH(JunSun1+26)=6),JunSun1+26, "")</f>
        <v>45464</v>
      </c>
      <c r="P27" s="11">
        <f ca="1">IF(AND(YEAR(JunSun1+27)=Year,MONTH(JunSun1+27)=6),JunSun1+27, "")</f>
        <v>45465</v>
      </c>
      <c r="Q27" s="21"/>
      <c r="R27" s="11">
        <f ca="1">IF(AND(YEAR(SepSun1+21)=Year,MONTH(SepSun1+21)=9),SepSun1+21, "")</f>
        <v>45557</v>
      </c>
      <c r="S27" s="11">
        <f ca="1">IF(AND(YEAR(SepSun1+22)=Year,MONTH(SepSun1+22)=9),SepSun1+22, "")</f>
        <v>45558</v>
      </c>
      <c r="T27" s="11">
        <f ca="1">IF(AND(YEAR(SepSun1+23)=Year,MONTH(SepSun1+23)=9),SepSun1+23, "")</f>
        <v>45559</v>
      </c>
      <c r="U27" s="11">
        <f ca="1">IF(AND(YEAR(SepSun1+24)=Year,MONTH(SepSun1+24)=9),SepSun1+24, "")</f>
        <v>45560</v>
      </c>
      <c r="V27" s="11">
        <f ca="1">IF(AND(YEAR(SepSun1+25)=Year,MONTH(SepSun1+25)=9),SepSun1+25, "")</f>
        <v>45561</v>
      </c>
      <c r="W27" s="11">
        <f ca="1">IF(AND(YEAR(SepSun1+26)=Year,MONTH(SepSun1+26)=9),SepSun1+26, "")</f>
        <v>45562</v>
      </c>
      <c r="X27" s="11">
        <f ca="1">IF(AND(YEAR(SepSun1+27)=Year,MONTH(SepSun1+27)=9),SepSun1+27, "")</f>
        <v>45563</v>
      </c>
      <c r="Y27" s="21"/>
      <c r="Z27" s="11">
        <f ca="1">IF(AND(YEAR(DecSun1+21)=Year,MONTH(DecSun1+21)=12),DecSun1+21, "")</f>
        <v>45648</v>
      </c>
      <c r="AA27" s="11">
        <f ca="1">IF(AND(YEAR(DecSun1+22)=Year,MONTH(DecSun1+22)=12),DecSun1+22, "")</f>
        <v>45649</v>
      </c>
      <c r="AB27" s="11">
        <f ca="1">IF(AND(YEAR(DecSun1+23)=Year,MONTH(DecSun1+23)=12),DecSun1+23, "")</f>
        <v>45650</v>
      </c>
      <c r="AC27" s="11">
        <f ca="1">IF(AND(YEAR(DecSun1+24)=Year,MONTH(DecSun1+24)=12),DecSun1+24, "")</f>
        <v>45651</v>
      </c>
      <c r="AD27" s="11">
        <f ca="1">IF(AND(YEAR(DecSun1+25)=Year,MONTH(DecSun1+25)=12),DecSun1+25, "")</f>
        <v>45652</v>
      </c>
      <c r="AE27" s="11">
        <f ca="1">IF(AND(YEAR(DecSun1+26)=Year,MONTH(DecSun1+26)=12),DecSun1+26, "")</f>
        <v>45653</v>
      </c>
      <c r="AF27" s="11">
        <f ca="1">IF(AND(YEAR(DecSun1+27)=Year,MONTH(DecSun1+27)=12),DecSun1+27, "")</f>
        <v>45654</v>
      </c>
      <c r="AG27" s="1"/>
    </row>
    <row r="28" spans="1:33" ht="25.05" customHeight="1" x14ac:dyDescent="0.35">
      <c r="A28" s="22"/>
      <c r="B28" s="11">
        <f ca="1">IF(AND(YEAR(MarSun1+28)=Year,MONTH(MarSun1+28)=3),MarSun1+28, "")</f>
        <v>45375</v>
      </c>
      <c r="C28" s="11">
        <f ca="1">IF(AND(YEAR(MarSun1+29)=Year,MONTH(MarSun1+29)=3),MarSun1+29, "")</f>
        <v>45376</v>
      </c>
      <c r="D28" s="11">
        <f ca="1">IF(AND(YEAR(MarSun1+30)=Year,MONTH(MarSun1+30)=3),MarSun1+30, "")</f>
        <v>45377</v>
      </c>
      <c r="E28" s="11">
        <f ca="1">IF(AND(YEAR(MarSun1+31)=Year,MONTH(MarSun1+31)=3),MarSun1+31, "")</f>
        <v>45378</v>
      </c>
      <c r="F28" s="11">
        <f ca="1">IF(AND(YEAR(MarSun1+32)=Year,MONTH(MarSun1+32)=3),MarSun1+32, "")</f>
        <v>45379</v>
      </c>
      <c r="G28" s="11">
        <f ca="1">IF(AND(YEAR(MarSun1+33)=Year,MONTH(MarSun1+33)=3),MarSun1+33, "")</f>
        <v>45380</v>
      </c>
      <c r="H28" s="11">
        <f ca="1">IF(AND(YEAR(MarSun1+34)=Year,MONTH(MarSun1+34)=3),MarSun1+34, "")</f>
        <v>45381</v>
      </c>
      <c r="I28" s="21"/>
      <c r="J28" s="11">
        <f ca="1">IF(AND(YEAR(JunSun1+28)=Year,MONTH(JunSun1+28)=6),JunSun1+28, "")</f>
        <v>45466</v>
      </c>
      <c r="K28" s="11">
        <f ca="1">IF(AND(YEAR(JunSun1+29)=Year,MONTH(JunSun1+29)=6),JunSun1+29, "")</f>
        <v>45467</v>
      </c>
      <c r="L28" s="11">
        <f ca="1">IF(AND(YEAR(JunSun1+30)=Year,MONTH(JunSun1+30)=6),JunSun1+30, "")</f>
        <v>45468</v>
      </c>
      <c r="M28" s="11">
        <f ca="1">IF(AND(YEAR(JunSun1+31)=Year,MONTH(JunSun1+31)=6),JunSun1+31, "")</f>
        <v>45469</v>
      </c>
      <c r="N28" s="11">
        <f ca="1">IF(AND(YEAR(JunSun1+32)=Year,MONTH(JunSun1+32)=6),JunSun1+32, "")</f>
        <v>45470</v>
      </c>
      <c r="O28" s="11">
        <f ca="1">IF(AND(YEAR(JunSun1+33)=Year,MONTH(JunSun1+33)=6),JunSun1+33, "")</f>
        <v>45471</v>
      </c>
      <c r="P28" s="11">
        <f ca="1">IF(AND(YEAR(JunSun1+34)=Year,MONTH(JunSun1+34)=6),JunSun1+34, "")</f>
        <v>45472</v>
      </c>
      <c r="Q28" s="21"/>
      <c r="R28" s="11">
        <f ca="1">IF(AND(YEAR(SepSun1+28)=Year,MONTH(SepSun1+28)=9),SepSun1+28, "")</f>
        <v>45564</v>
      </c>
      <c r="S28" s="11">
        <f ca="1">IF(AND(YEAR(SepSun1+29)=Year,MONTH(SepSun1+29)=9),SepSun1+29, "")</f>
        <v>45565</v>
      </c>
      <c r="T28" s="11" t="str">
        <f ca="1">IF(AND(YEAR(SepSun1+30)=Year,MONTH(SepSun1+30)=9),SepSun1+30, "")</f>
        <v/>
      </c>
      <c r="U28" s="11" t="str">
        <f ca="1">IF(AND(YEAR(SepSun1+31)=Year,MONTH(SepSun1+31)=9),SepSun1+31, "")</f>
        <v/>
      </c>
      <c r="V28" s="11" t="str">
        <f ca="1">IF(AND(YEAR(SepSun1+32)=Year,MONTH(SepSun1+32)=9),SepSun1+32, "")</f>
        <v/>
      </c>
      <c r="W28" s="11" t="str">
        <f ca="1">IF(AND(YEAR(SepSun1+33)=Year,MONTH(SepSun1+33)=9),SepSun1+33, "")</f>
        <v/>
      </c>
      <c r="X28" s="11" t="str">
        <f ca="1">IF(AND(YEAR(SepSun1+34)=Year,MONTH(SepSun1+34)=9),SepSun1+34, "")</f>
        <v/>
      </c>
      <c r="Y28" s="21"/>
      <c r="Z28" s="11">
        <f ca="1">IF(AND(YEAR(DecSun1+28)=Year,MONTH(DecSun1+28)=12),DecSun1+28, "")</f>
        <v>45655</v>
      </c>
      <c r="AA28" s="11">
        <f ca="1">IF(AND(YEAR(DecSun1+29)=Year,MONTH(DecSun1+29)=12),DecSun1+29, "")</f>
        <v>45656</v>
      </c>
      <c r="AB28" s="11">
        <f ca="1">IF(AND(YEAR(DecSun1+30)=Year,MONTH(DecSun1+30)=12),DecSun1+30, "")</f>
        <v>45657</v>
      </c>
      <c r="AC28" s="11" t="str">
        <f ca="1">IF(AND(YEAR(DecSun1+31)=Year,MONTH(DecSun1+31)=12),DecSun1+31, "")</f>
        <v/>
      </c>
      <c r="AD28" s="11" t="str">
        <f ca="1">IF(AND(YEAR(DecSun1+32)=Year,MONTH(DecSun1+32)=12),DecSun1+32, "")</f>
        <v/>
      </c>
      <c r="AE28" s="11" t="str">
        <f ca="1">IF(AND(YEAR(DecSun1+33)=Year,MONTH(DecSun1+33)=12),DecSun1+33, "")</f>
        <v/>
      </c>
      <c r="AF28" s="11" t="str">
        <f ca="1">IF(AND(YEAR(DecSun1+34)=Year,MONTH(DecSun1+34)=12),DecSun1+34, "")</f>
        <v/>
      </c>
      <c r="AG28" s="1"/>
    </row>
    <row r="29" spans="1:33" ht="25.05" customHeight="1" x14ac:dyDescent="0.35">
      <c r="A29" s="22"/>
      <c r="B29" s="15">
        <f ca="1">IF(AND(YEAR(MarSun1+35)=Year,MONTH(MarSun1+35)=3),MarSun1+35, "")</f>
        <v>45382</v>
      </c>
      <c r="C29" s="15" t="str">
        <f ca="1">IF(AND(YEAR(MarSun1+36)=Year,MONTH(MarSun1+36)=3),MarSun1+36, "")</f>
        <v/>
      </c>
      <c r="D29" s="15" t="str">
        <f ca="1">IF(AND(YEAR(MarSun1+37)=Year,MONTH(MarSun1+37)=3),MarSun1+37, "")</f>
        <v/>
      </c>
      <c r="E29" s="15" t="str">
        <f ca="1">IF(AND(YEAR(MarSun1+38)=Year,MONTH(MarSun1+38)=3),MarSun1+38, "")</f>
        <v/>
      </c>
      <c r="F29" s="15" t="str">
        <f ca="1">IF(AND(YEAR(MarSun1+39)=Year,MONTH(MarSun1+39)=3),MarSun1+39, "")</f>
        <v/>
      </c>
      <c r="G29" s="15" t="str">
        <f ca="1">IF(AND(YEAR(MarSun1+40)=Year,MONTH(MarSun1+40)=3),MarSun1+40, "")</f>
        <v/>
      </c>
      <c r="H29" s="15" t="str">
        <f ca="1">IF(AND(YEAR(MarSun1+41)=Year,MONTH(MarSun1+41)=3),MarSun1+41, "")</f>
        <v/>
      </c>
      <c r="I29" s="21"/>
      <c r="J29" s="15">
        <f ca="1">IF(AND(YEAR(JunSun1+35)=Year,MONTH(JunSun1+35)=6),JunSun1+35, "")</f>
        <v>45473</v>
      </c>
      <c r="K29" s="15" t="str">
        <f ca="1">IF(AND(YEAR(JunSun1+36)=Year,MONTH(JunSun1+36)=6),JunSun1+36, "")</f>
        <v/>
      </c>
      <c r="L29" s="15" t="str">
        <f ca="1">IF(AND(YEAR(JunSun1+37)=Year,MONTH(JunSun1+37)=6),JunSun1+37, "")</f>
        <v/>
      </c>
      <c r="M29" s="15" t="str">
        <f ca="1">IF(AND(YEAR(JunSun1+38)=Year,MONTH(JunSun1+38)=6),JunSun1+38, "")</f>
        <v/>
      </c>
      <c r="N29" s="15" t="str">
        <f ca="1">IF(AND(YEAR(JunSun1+39)=Year,MONTH(JunSun1+39)=6),JunSun1+39, "")</f>
        <v/>
      </c>
      <c r="O29" s="15" t="str">
        <f ca="1">IF(AND(YEAR(JunSun1+40)=Year,MONTH(JunSun1+40)=6),JunSun1+40, "")</f>
        <v/>
      </c>
      <c r="P29" s="15" t="str">
        <f ca="1">IF(AND(YEAR(JunSun1+41)=Year,MONTH(JunSun1+41)=6),JunSun1+41, "")</f>
        <v/>
      </c>
      <c r="Q29" s="21"/>
      <c r="R29" s="15" t="str">
        <f ca="1">IF(AND(YEAR(SepSun1+35)=Year,MONTH(SepSun1+35)=9),SepSun1+35, "")</f>
        <v/>
      </c>
      <c r="S29" s="15" t="str">
        <f ca="1">IF(AND(YEAR(SepSun1+36)=Year,MONTH(SepSun1+36)=9),SepSun1+36, "")</f>
        <v/>
      </c>
      <c r="T29" s="15" t="str">
        <f ca="1">IF(AND(YEAR(SepSun1+37)=Year,MONTH(SepSun1+37)=9),SepSun1+37, "")</f>
        <v/>
      </c>
      <c r="U29" s="15" t="str">
        <f ca="1">IF(AND(YEAR(SepSun1+38)=Year,MONTH(SepSun1+38)=9),SepSun1+38, "")</f>
        <v/>
      </c>
      <c r="V29" s="15" t="str">
        <f ca="1">IF(AND(YEAR(SepSun1+39)=Year,MONTH(SepSun1+39)=9),SepSun1+39, "")</f>
        <v/>
      </c>
      <c r="W29" s="15" t="str">
        <f ca="1">IF(AND(YEAR(SepSun1+40)=Year,MONTH(SepSun1+40)=9),SepSun1+40, "")</f>
        <v/>
      </c>
      <c r="X29" s="15" t="str">
        <f ca="1">IF(AND(YEAR(SepSun1+41)=Year,MONTH(SepSun1+41)=9),SepSun1+41, "")</f>
        <v/>
      </c>
      <c r="Y29" s="21"/>
      <c r="Z29" s="15" t="str">
        <f ca="1">IF(AND(YEAR(DecSun1+35)=Year,MONTH(DecSun1+35)=12),DecSun1+35, "")</f>
        <v/>
      </c>
      <c r="AA29" s="15" t="str">
        <f ca="1">IF(AND(YEAR(DecSun1+36)=Year,MONTH(DecSun1+36)=12),DecSun1+36, "")</f>
        <v/>
      </c>
      <c r="AB29" s="15" t="str">
        <f ca="1">IF(AND(YEAR(DecSun1+37)=Year,MONTH(DecSun1+37)=12),DecSun1+37, "")</f>
        <v/>
      </c>
      <c r="AC29" s="15" t="str">
        <f ca="1">IF(AND(YEAR(DecSun1+38)=Year,MONTH(DecSun1+38)=12),DecSun1+38, "")</f>
        <v/>
      </c>
      <c r="AD29" s="15" t="str">
        <f ca="1">IF(AND(YEAR(DecSun1+39)=Year,MONTH(DecSun1+39)=12),DecSun1+39, "")</f>
        <v/>
      </c>
      <c r="AE29" s="15" t="str">
        <f ca="1">IF(AND(YEAR(DecSun1+40)=Year,MONTH(DecSun1+40)=12),DecSun1+40, "")</f>
        <v/>
      </c>
      <c r="AF29" s="15" t="str">
        <f ca="1">IF(AND(YEAR(DecSun1+41)=Year,MONTH(DecSun1+41)=12),DecSun1+41, "")</f>
        <v/>
      </c>
      <c r="AG29" s="1"/>
    </row>
    <row r="30" spans="1:33" ht="18" customHeight="1" x14ac:dyDescent="0.35">
      <c r="A30" s="22"/>
      <c r="B30" s="1"/>
      <c r="C30" s="1"/>
      <c r="D30" s="1"/>
      <c r="E30" s="1"/>
      <c r="F30" s="1"/>
      <c r="G30" s="1"/>
      <c r="H30" s="1"/>
      <c r="I30" s="21"/>
      <c r="J30" s="1"/>
      <c r="K30" s="1"/>
      <c r="L30" s="1"/>
      <c r="M30" s="1"/>
      <c r="N30" s="1"/>
      <c r="O30" s="1"/>
      <c r="P30" s="1"/>
      <c r="Q30" s="21"/>
      <c r="R30" s="1"/>
      <c r="S30" s="1"/>
      <c r="T30" s="1"/>
      <c r="U30" s="1"/>
      <c r="V30" s="1"/>
      <c r="W30" s="1"/>
      <c r="X30" s="1"/>
      <c r="Y30" s="21"/>
      <c r="Z30" s="1"/>
      <c r="AA30" s="1"/>
      <c r="AB30" s="1"/>
      <c r="AC30" s="1"/>
      <c r="AD30" s="1"/>
      <c r="AE30" s="1"/>
      <c r="AF30" s="1"/>
      <c r="AG30" s="1"/>
    </row>
  </sheetData>
  <dataConsolidate/>
  <mergeCells count="15">
    <mergeCell ref="A2:A30"/>
    <mergeCell ref="B2:AF2"/>
    <mergeCell ref="A1:AG1"/>
    <mergeCell ref="R4:X4"/>
    <mergeCell ref="R13:X13"/>
    <mergeCell ref="R22:X22"/>
    <mergeCell ref="Z4:AF4"/>
    <mergeCell ref="Z13:AF13"/>
    <mergeCell ref="Z22:AF22"/>
    <mergeCell ref="B4:H4"/>
    <mergeCell ref="B13:H13"/>
    <mergeCell ref="B22:H22"/>
    <mergeCell ref="J4:P4"/>
    <mergeCell ref="J13:P13"/>
    <mergeCell ref="J22:P22"/>
  </mergeCells>
  <phoneticPr fontId="1" type="noConversion"/>
  <dataValidations count="15">
    <dataValidation allowBlank="1" showInputMessage="1" showErrorMessage="1" prompt="Calendar Month is in this cell. Calendar for this month is automatically updated in cells B6 through H11" sqref="B4:H4" xr:uid="{00000000-0002-0000-0000-000002000000}"/>
    <dataValidation allowBlank="1" showInputMessage="1" showErrorMessage="1" prompt="Calendar Month is in this cell. Calendar for this month is automatically updated in cells J6 through P11" sqref="J4:P4" xr:uid="{00000000-0002-0000-0000-000003000000}"/>
    <dataValidation allowBlank="1" showInputMessage="1" showErrorMessage="1" prompt="Calendar Month is in this cell. Calendar for this month is automatically updated in cells R6 through X11" sqref="R4:X4" xr:uid="{00000000-0002-0000-0000-000004000000}"/>
    <dataValidation allowBlank="1" showInputMessage="1" showErrorMessage="1" prompt="Calendar Month is in this cell. Calendar for this month is automatically updated in cells Z6 through AF11" sqref="Z4:AF4" xr:uid="{00000000-0002-0000-0000-000005000000}"/>
    <dataValidation allowBlank="1" showInputMessage="1" showErrorMessage="1" prompt="Calendar Month is in this cell. Calendar for this month is automatically updated in cells B15 through H20" sqref="B13:H13" xr:uid="{00000000-0002-0000-0000-000006000000}"/>
    <dataValidation allowBlank="1" showInputMessage="1" showErrorMessage="1" prompt="Calendar Month is in this cell. Calendar for this month is automatically updated in cells B24 through H29" sqref="B22:H22" xr:uid="{00000000-0002-0000-0000-000007000000}"/>
    <dataValidation allowBlank="1" showInputMessage="1" showErrorMessage="1" prompt="Calendar Month is in this cell. Calendar for this month is automatically updated in cells J15 through P20" sqref="J13:P13" xr:uid="{00000000-0002-0000-0000-000008000000}"/>
    <dataValidation allowBlank="1" showInputMessage="1" showErrorMessage="1" prompt="Calendar Month is in this cell. Calendar for this month is automatically updated in cells R15 through X20" sqref="R13:X13" xr:uid="{00000000-0002-0000-0000-000009000000}"/>
    <dataValidation allowBlank="1" showInputMessage="1" showErrorMessage="1" prompt="Calendar Month is in this cell. Calendar for this month is automatically updated in cells Z15 through AF20" sqref="Z13:AF13" xr:uid="{00000000-0002-0000-0000-00000A000000}"/>
    <dataValidation allowBlank="1" showInputMessage="1" showErrorMessage="1" prompt="Calendar Month is in this cell. Calendar for this month is automatically updated in cells J24 through P29" sqref="J22:P22" xr:uid="{00000000-0002-0000-0000-00000B000000}"/>
    <dataValidation allowBlank="1" showInputMessage="1" showErrorMessage="1" prompt="Calendar Month is in this cell. Calendar for this month is automatically updated in cells R24 through X29" sqref="R22:X22" xr:uid="{00000000-0002-0000-0000-00000C000000}"/>
    <dataValidation allowBlank="1" showInputMessage="1" showErrorMessage="1" prompt="Calendar Month is in this cell. Calendar for this month is automatically updated in cells Z24 through AF29" sqref="Z22:AF22" xr:uid="{00000000-0002-0000-0000-00000D000000}"/>
    <dataValidation allowBlank="1" showInputMessage="1" showErrorMessage="1" prompt="Calendar days for this month are automatically updated" sqref="B6 Z24 R24 J24 B24 Z15 R15 J15 B15 Z6 R6 J6" xr:uid="{00000000-0002-0000-0000-00001A000000}"/>
    <dataValidation allowBlank="1" showInputMessage="1" showErrorMessage="1" prompt="Create a calendar for any year using this Calendar Creator worksheet. Enter Year in cell B2 to automatically update calendar for each month" sqref="A1:AG1" xr:uid="{8DD8792B-9AAD-452D-B25D-A015EEAB4AA8}"/>
    <dataValidation allowBlank="1" showInputMessage="1" showErrorMessage="1" prompt="Enter Year in this cell to automatically update calendar for each month in cells B4 through AF29" sqref="B2:AF2" xr:uid="{DA4E22B5-87CC-4828-B471-3972D47BB071}"/>
  </dataValidations>
  <printOptions horizontalCentered="1" verticalCentered="1"/>
  <pageMargins left="0.5" right="0.5" top="0.5" bottom="0.5" header="0.5" footer="0.5"/>
  <pageSetup scale="86" orientation="landscape" r:id="rId1"/>
  <headerFooter differentFirst="1">
    <oddFooter>Page &amp;P of &amp;N</oddFooter>
  </headerFooter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D168728-3793-4F1A-9BA3-28DF673AB828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BDD967C5-A0D7-45EE-B813-773CFF09F9C8}"/>
</file>

<file path=customXml/itemProps31.xml><?xml version="1.0" encoding="utf-8"?>
<ds:datastoreItem xmlns:ds="http://schemas.openxmlformats.org/officeDocument/2006/customXml" ds:itemID="{AFF5080A-364E-47B7-AB19-691ED527DA4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TM16400586</ap:Template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ap:HeadingPairs>
  <ap:TitlesOfParts>
    <vt:vector baseType="lpstr" size="26">
      <vt:lpstr>Calendar</vt:lpstr>
      <vt:lpstr>ColumnTitleRegion1..H9.1</vt:lpstr>
      <vt:lpstr>ColumnTitleRegion1..I9.1</vt:lpstr>
      <vt:lpstr>ColumnTitleRegion10..AF9.1</vt:lpstr>
      <vt:lpstr>ColumnTitleRegion10..AG9.1</vt:lpstr>
      <vt:lpstr>ColumnTitleRegion11..AF18.1</vt:lpstr>
      <vt:lpstr>ColumnTitleRegion11..AG18.1</vt:lpstr>
      <vt:lpstr>ColumnTitleRegion12..AF27.1</vt:lpstr>
      <vt:lpstr>ColumnTitleRegion12..AG27.1</vt:lpstr>
      <vt:lpstr>ColumnTitleRegion2..H18.1</vt:lpstr>
      <vt:lpstr>ColumnTitleRegion2..I18.1</vt:lpstr>
      <vt:lpstr>ColumnTitleRegion3..H27.1</vt:lpstr>
      <vt:lpstr>ColumnTitleRegion3..I27.1</vt:lpstr>
      <vt:lpstr>ColumnTitleRegion4..P9.1</vt:lpstr>
      <vt:lpstr>ColumnTitleRegion4..Q9.1</vt:lpstr>
      <vt:lpstr>ColumnTitleRegion5..P18.1</vt:lpstr>
      <vt:lpstr>ColumnTitleRegion5..Q18.1</vt:lpstr>
      <vt:lpstr>ColumnTitleRegion6..P27.1</vt:lpstr>
      <vt:lpstr>ColumnTitleRegion6..Q27.1</vt:lpstr>
      <vt:lpstr>ColumnTitleRegion7..X9.1</vt:lpstr>
      <vt:lpstr>ColumnTitleRegion7..Y9.1</vt:lpstr>
      <vt:lpstr>ColumnTitleRegion8..X18.1</vt:lpstr>
      <vt:lpstr>ColumnTitleRegion8..Y18.1</vt:lpstr>
      <vt:lpstr>ColumnTitleRegion9..X27.1</vt:lpstr>
      <vt:lpstr>ColumnTitleRegion9..Y27.1</vt:lpstr>
      <vt:lpstr>Year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2023-05-25T18:45:24Z</dcterms:created>
  <dcterms:modified xsi:type="dcterms:W3CDTF">2023-12-06T07:24:45Z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