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pivotTables/pivotTable1.xml" ContentType="application/vnd.openxmlformats-officedocument.spreadsheetml.pivot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codeName="ThisWorkbook"/>
  <bookViews>
    <workbookView xWindow="-108" yWindow="-108" windowWidth="23256" windowHeight="12720" xr2:uid="{00000000-000D-0000-FFFF-FFFF00000000}"/>
  </bookViews>
  <sheets>
    <sheet name="Loan calculator" sheetId="1" r:id="rId1"/>
  </sheets>
  <definedNames>
    <definedName name="ColumnTitle1">Loan[[#Headers],[Pmt no.]]</definedName>
    <definedName name="EndingBalance">-FV(InterestRate/12,PaymentNumber,-MonthlyPayment,LoanAmount)</definedName>
    <definedName name="HeaderRow">ROW('Loan calculator'!$16:$16)</definedName>
    <definedName name="InterestAmt">-IPMT(InterestRate/12,PaymentNumber,NumberOfPayments,LoanAmount)</definedName>
    <definedName name="InterestRate">'Loan calculator'!$D$6</definedName>
    <definedName name="LastCol">COUNTA('Loan calculator'!$16:$16)</definedName>
    <definedName name="LastRow">MATCH(9.99E+307,'Loan calculator'!$B:$B)</definedName>
    <definedName name="LoanAmount">'Loan calculator'!$D$5</definedName>
    <definedName name="LoanIsGood">IF(LoanAmount*InterestRate*LoanYears*LoanStartDate&gt;0,1,0)</definedName>
    <definedName name="LoanIsNotPaid">IF(PaymentNumber&lt;=NumberOfPayments,1,0)</definedName>
    <definedName name="LoanStartDate">'Loan calculator'!$D$8</definedName>
    <definedName name="LoanValue">-FV(InterestRate/12,PaymentNumber-1,-MonthlyPayment,LoanAmount)</definedName>
    <definedName name="LoanYears">'Loan calculator'!$D$7</definedName>
    <definedName name="MonthlyPayment">-PMT(InterestRate/12,NumberOfPayments,LoanAmount)</definedName>
    <definedName name="NumberOfPayments">'Loan calculator'!$D$12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_xlnm.Print_Area" localSheetId="0">'Loan calculator'!$A:$I</definedName>
    <definedName name="_xlnm.Print_Titles" localSheetId="0">'Loan calculator'!$16:$16</definedName>
    <definedName name="PrintArea_SET">OFFSET('Loan calculator'!$B$2,,,LastRow,LastCol)</definedName>
    <definedName name="RowTitleRegion1..D6">'Loan calculator'!$B$5</definedName>
    <definedName name="RowTitleRegion2..H6">'Loan calculator'!$B$11</definedName>
    <definedName name="Total_Interest">'Loan calculator'!$D$13</definedName>
    <definedName name="TotalLoanCost">'Loan calculator'!$D$14</definedName>
  </definedNames>
  <calcPr calcId="191029"/>
  <pivotCaches>
    <pivotCache cacheId="29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12" i="1" s="1"/>
  <c r="H17" i="1" l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20" i="1"/>
  <c r="H36" i="1"/>
  <c r="H52" i="1"/>
  <c r="H68" i="1"/>
  <c r="H84" i="1"/>
  <c r="H100" i="1"/>
  <c r="H116" i="1"/>
  <c r="H132" i="1"/>
  <c r="H28" i="1"/>
  <c r="H76" i="1"/>
  <c r="H108" i="1"/>
  <c r="H32" i="1"/>
  <c r="H64" i="1"/>
  <c r="H96" i="1"/>
  <c r="H128" i="1"/>
  <c r="H24" i="1"/>
  <c r="H40" i="1"/>
  <c r="H56" i="1"/>
  <c r="H72" i="1"/>
  <c r="H88" i="1"/>
  <c r="H104" i="1"/>
  <c r="H120" i="1"/>
  <c r="H136" i="1"/>
  <c r="H44" i="1"/>
  <c r="H60" i="1"/>
  <c r="H92" i="1"/>
  <c r="H124" i="1"/>
  <c r="H48" i="1"/>
  <c r="H80" i="1"/>
  <c r="H112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20" i="1"/>
  <c r="G36" i="1"/>
  <c r="G52" i="1"/>
  <c r="G68" i="1"/>
  <c r="G84" i="1"/>
  <c r="G100" i="1"/>
  <c r="G116" i="1"/>
  <c r="G132" i="1"/>
  <c r="G44" i="1"/>
  <c r="G76" i="1"/>
  <c r="G108" i="1"/>
  <c r="G124" i="1"/>
  <c r="G32" i="1"/>
  <c r="G64" i="1"/>
  <c r="G80" i="1"/>
  <c r="G112" i="1"/>
  <c r="G24" i="1"/>
  <c r="G40" i="1"/>
  <c r="G56" i="1"/>
  <c r="G72" i="1"/>
  <c r="G88" i="1"/>
  <c r="G104" i="1"/>
  <c r="G120" i="1"/>
  <c r="G136" i="1"/>
  <c r="G28" i="1"/>
  <c r="G60" i="1"/>
  <c r="G92" i="1"/>
  <c r="G48" i="1"/>
  <c r="G96" i="1"/>
  <c r="G128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20" i="1"/>
  <c r="F36" i="1"/>
  <c r="F52" i="1"/>
  <c r="F68" i="1"/>
  <c r="F84" i="1"/>
  <c r="F100" i="1"/>
  <c r="F116" i="1"/>
  <c r="F132" i="1"/>
  <c r="F44" i="1"/>
  <c r="F92" i="1"/>
  <c r="F124" i="1"/>
  <c r="F48" i="1"/>
  <c r="F80" i="1"/>
  <c r="F112" i="1"/>
  <c r="F24" i="1"/>
  <c r="F40" i="1"/>
  <c r="F56" i="1"/>
  <c r="F72" i="1"/>
  <c r="F88" i="1"/>
  <c r="F104" i="1"/>
  <c r="F120" i="1"/>
  <c r="F136" i="1"/>
  <c r="F28" i="1"/>
  <c r="F60" i="1"/>
  <c r="F76" i="1"/>
  <c r="F108" i="1"/>
  <c r="F32" i="1"/>
  <c r="F64" i="1"/>
  <c r="F96" i="1"/>
  <c r="F128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20" i="1"/>
  <c r="E36" i="1"/>
  <c r="E52" i="1"/>
  <c r="E68" i="1"/>
  <c r="E84" i="1"/>
  <c r="E100" i="1"/>
  <c r="E116" i="1"/>
  <c r="E132" i="1"/>
  <c r="E44" i="1"/>
  <c r="E60" i="1"/>
  <c r="E92" i="1"/>
  <c r="E108" i="1"/>
  <c r="E32" i="1"/>
  <c r="E64" i="1"/>
  <c r="E96" i="1"/>
  <c r="E112" i="1"/>
  <c r="E24" i="1"/>
  <c r="E40" i="1"/>
  <c r="E56" i="1"/>
  <c r="E72" i="1"/>
  <c r="E88" i="1"/>
  <c r="E104" i="1"/>
  <c r="E120" i="1"/>
  <c r="E136" i="1"/>
  <c r="E28" i="1"/>
  <c r="E76" i="1"/>
  <c r="E124" i="1"/>
  <c r="E48" i="1"/>
  <c r="E80" i="1"/>
  <c r="E128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20" i="1"/>
  <c r="C36" i="1"/>
  <c r="C52" i="1"/>
  <c r="C68" i="1"/>
  <c r="C84" i="1"/>
  <c r="C100" i="1"/>
  <c r="C116" i="1"/>
  <c r="C132" i="1"/>
  <c r="C60" i="1"/>
  <c r="C108" i="1"/>
  <c r="C48" i="1"/>
  <c r="C96" i="1"/>
  <c r="C128" i="1"/>
  <c r="C24" i="1"/>
  <c r="C40" i="1"/>
  <c r="C56" i="1"/>
  <c r="C72" i="1"/>
  <c r="C88" i="1"/>
  <c r="C104" i="1"/>
  <c r="C120" i="1"/>
  <c r="C136" i="1"/>
  <c r="C28" i="1"/>
  <c r="C44" i="1"/>
  <c r="C76" i="1"/>
  <c r="C92" i="1"/>
  <c r="C124" i="1"/>
  <c r="C32" i="1"/>
  <c r="C64" i="1"/>
  <c r="C80" i="1"/>
  <c r="C112" i="1"/>
  <c r="D126" i="1"/>
  <c r="B115" i="1"/>
  <c r="D73" i="1"/>
  <c r="D92" i="1"/>
  <c r="D111" i="1"/>
  <c r="B126" i="1"/>
  <c r="B83" i="1"/>
  <c r="B85" i="1"/>
  <c r="D28" i="1"/>
  <c r="D47" i="1"/>
  <c r="B35" i="1"/>
  <c r="B99" i="1"/>
  <c r="B101" i="1"/>
  <c r="B133" i="1"/>
  <c r="B67" i="1"/>
  <c r="B117" i="1"/>
  <c r="B51" i="1"/>
  <c r="B131" i="1"/>
  <c r="B62" i="1"/>
  <c r="D62" i="1"/>
  <c r="B129" i="1"/>
  <c r="B113" i="1"/>
  <c r="B97" i="1"/>
  <c r="B81" i="1"/>
  <c r="B127" i="1"/>
  <c r="B111" i="1"/>
  <c r="B95" i="1"/>
  <c r="B79" i="1"/>
  <c r="B63" i="1"/>
  <c r="B47" i="1"/>
  <c r="B110" i="1"/>
  <c r="B46" i="1"/>
  <c r="D78" i="1"/>
  <c r="D63" i="1"/>
  <c r="D127" i="1"/>
  <c r="D44" i="1"/>
  <c r="D108" i="1"/>
  <c r="D25" i="1"/>
  <c r="D89" i="1"/>
  <c r="D133" i="1"/>
  <c r="D117" i="1"/>
  <c r="D101" i="1"/>
  <c r="D85" i="1"/>
  <c r="D69" i="1"/>
  <c r="D53" i="1"/>
  <c r="D37" i="1"/>
  <c r="D21" i="1"/>
  <c r="D136" i="1"/>
  <c r="D120" i="1"/>
  <c r="D104" i="1"/>
  <c r="D88" i="1"/>
  <c r="D72" i="1"/>
  <c r="D56" i="1"/>
  <c r="D40" i="1"/>
  <c r="D24" i="1"/>
  <c r="D123" i="1"/>
  <c r="D107" i="1"/>
  <c r="D91" i="1"/>
  <c r="D75" i="1"/>
  <c r="D59" i="1"/>
  <c r="D43" i="1"/>
  <c r="D27" i="1"/>
  <c r="D122" i="1"/>
  <c r="D106" i="1"/>
  <c r="D90" i="1"/>
  <c r="D74" i="1"/>
  <c r="D58" i="1"/>
  <c r="D42" i="1"/>
  <c r="D26" i="1"/>
  <c r="B18" i="1"/>
  <c r="B34" i="1"/>
  <c r="B50" i="1"/>
  <c r="B66" i="1"/>
  <c r="B82" i="1"/>
  <c r="B98" i="1"/>
  <c r="B114" i="1"/>
  <c r="B130" i="1"/>
  <c r="D129" i="1"/>
  <c r="D113" i="1"/>
  <c r="D97" i="1"/>
  <c r="D81" i="1"/>
  <c r="D65" i="1"/>
  <c r="D49" i="1"/>
  <c r="D33" i="1"/>
  <c r="D17" i="1"/>
  <c r="D132" i="1"/>
  <c r="D116" i="1"/>
  <c r="D100" i="1"/>
  <c r="D84" i="1"/>
  <c r="D68" i="1"/>
  <c r="D52" i="1"/>
  <c r="D36" i="1"/>
  <c r="D20" i="1"/>
  <c r="D135" i="1"/>
  <c r="D119" i="1"/>
  <c r="D103" i="1"/>
  <c r="D87" i="1"/>
  <c r="D71" i="1"/>
  <c r="D55" i="1"/>
  <c r="D39" i="1"/>
  <c r="D23" i="1"/>
  <c r="D134" i="1"/>
  <c r="D118" i="1"/>
  <c r="D102" i="1"/>
  <c r="D86" i="1"/>
  <c r="D70" i="1"/>
  <c r="D54" i="1"/>
  <c r="D38" i="1"/>
  <c r="D22" i="1"/>
  <c r="B22" i="1"/>
  <c r="B38" i="1"/>
  <c r="B54" i="1"/>
  <c r="B70" i="1"/>
  <c r="B86" i="1"/>
  <c r="B102" i="1"/>
  <c r="B118" i="1"/>
  <c r="B134" i="1"/>
  <c r="D125" i="1"/>
  <c r="D109" i="1"/>
  <c r="D93" i="1"/>
  <c r="D77" i="1"/>
  <c r="D61" i="1"/>
  <c r="D45" i="1"/>
  <c r="D29" i="1"/>
  <c r="D128" i="1"/>
  <c r="D112" i="1"/>
  <c r="D96" i="1"/>
  <c r="D80" i="1"/>
  <c r="D64" i="1"/>
  <c r="D48" i="1"/>
  <c r="D32" i="1"/>
  <c r="D131" i="1"/>
  <c r="D115" i="1"/>
  <c r="D99" i="1"/>
  <c r="D83" i="1"/>
  <c r="D67" i="1"/>
  <c r="D51" i="1"/>
  <c r="D35" i="1"/>
  <c r="D19" i="1"/>
  <c r="D130" i="1"/>
  <c r="D114" i="1"/>
  <c r="D98" i="1"/>
  <c r="D82" i="1"/>
  <c r="D66" i="1"/>
  <c r="D50" i="1"/>
  <c r="D34" i="1"/>
  <c r="D18" i="1"/>
  <c r="B26" i="1"/>
  <c r="B42" i="1"/>
  <c r="B58" i="1"/>
  <c r="B74" i="1"/>
  <c r="B90" i="1"/>
  <c r="B106" i="1"/>
  <c r="B122" i="1"/>
  <c r="B125" i="1"/>
  <c r="B93" i="1"/>
  <c r="B123" i="1"/>
  <c r="B107" i="1"/>
  <c r="B91" i="1"/>
  <c r="B75" i="1"/>
  <c r="B59" i="1"/>
  <c r="B43" i="1"/>
  <c r="B94" i="1"/>
  <c r="B30" i="1"/>
  <c r="D30" i="1"/>
  <c r="D94" i="1"/>
  <c r="D79" i="1"/>
  <c r="D60" i="1"/>
  <c r="D124" i="1"/>
  <c r="D41" i="1"/>
  <c r="D105" i="1"/>
  <c r="B109" i="1"/>
  <c r="B121" i="1"/>
  <c r="B105" i="1"/>
  <c r="B89" i="1"/>
  <c r="B135" i="1"/>
  <c r="B119" i="1"/>
  <c r="B103" i="1"/>
  <c r="B87" i="1"/>
  <c r="B71" i="1"/>
  <c r="B55" i="1"/>
  <c r="B39" i="1"/>
  <c r="B78" i="1"/>
  <c r="D46" i="1"/>
  <c r="D110" i="1"/>
  <c r="D31" i="1"/>
  <c r="D95" i="1"/>
  <c r="D76" i="1"/>
  <c r="D57" i="1"/>
  <c r="D121" i="1"/>
  <c r="D14" i="1"/>
  <c r="D13" i="1" s="1"/>
  <c r="B124" i="1"/>
  <c r="B69" i="1"/>
  <c r="B136" i="1"/>
  <c r="B76" i="1"/>
  <c r="B44" i="1"/>
  <c r="B37" i="1"/>
  <c r="B84" i="1"/>
  <c r="B96" i="1"/>
  <c r="B56" i="1"/>
  <c r="B19" i="1"/>
  <c r="B27" i="1"/>
  <c r="B57" i="1"/>
  <c r="B17" i="1"/>
  <c r="B41" i="1"/>
  <c r="B33" i="1"/>
  <c r="B32" i="1"/>
  <c r="B64" i="1"/>
  <c r="B112" i="1"/>
  <c r="B100" i="1"/>
  <c r="B24" i="1"/>
  <c r="B52" i="1"/>
  <c r="B88" i="1"/>
  <c r="B20" i="1"/>
  <c r="B45" i="1"/>
  <c r="B77" i="1"/>
  <c r="B23" i="1"/>
  <c r="B65" i="1"/>
  <c r="B40" i="1"/>
  <c r="B72" i="1"/>
  <c r="B128" i="1"/>
  <c r="B116" i="1"/>
  <c r="B29" i="1"/>
  <c r="B60" i="1"/>
  <c r="B104" i="1"/>
  <c r="B25" i="1"/>
  <c r="B53" i="1"/>
  <c r="B92" i="1"/>
  <c r="D11" i="1"/>
  <c r="B49" i="1"/>
  <c r="B28" i="1"/>
  <c r="B21" i="1"/>
  <c r="B48" i="1"/>
  <c r="B80" i="1"/>
  <c r="B73" i="1"/>
  <c r="B132" i="1"/>
  <c r="B36" i="1"/>
  <c r="B68" i="1"/>
  <c r="B120" i="1"/>
  <c r="B31" i="1"/>
  <c r="B61" i="1"/>
  <c r="B108" i="1"/>
</calcChain>
</file>

<file path=xl/sharedStrings.xml><?xml version="1.0" encoding="utf-8"?>
<sst xmlns="http://schemas.openxmlformats.org/spreadsheetml/2006/main" count="37" uniqueCount="36">
  <si>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</si>
  <si>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</si>
  <si>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</si>
  <si>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</si>
  <si>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</si>
  <si>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</si>
  <si>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</si>
  <si>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</si>
  <si>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Payment</t>
  </si>
  <si>
    <t>Principal</t>
  </si>
  <si>
    <t>Interest</t>
  </si>
  <si>
    <t xml:space="preserve"> </t>
  </si>
  <si>
    <t>Principal Paid</t>
  </si>
  <si>
    <t>Interest Paid</t>
  </si>
  <si>
    <t>Simple loan calculator</t>
  </si>
  <si>
    <t>Loan details</t>
  </si>
  <si>
    <t>Loan summary</t>
  </si>
  <si>
    <t>Pmt no.</t>
  </si>
  <si>
    <t>Ending 
balance</t>
  </si>
  <si>
    <t>Beginning 
balance</t>
  </si>
  <si>
    <t>Grand Total</t>
  </si>
  <si>
    <t>Row Labels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</si>
  <si>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</si>
  <si>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</si>
  <si>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</si>
  <si>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</si>
  <si>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</si>
  <si>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</si>
  <si>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</si>
  <si>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</si>
  <si>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</si>
  <si>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</si>
  <si>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</si>
  <si>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Payment
date</t>
  </si>
  <si>
    <t>(All)</t>
  </si>
  <si>
    <t>Balance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</si>
</sst>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9" x14ac:knownFonts="1">
    <font>
      <sz val="11"/>
      <color theme="1" tint="0.24994659260841701"/>
      <name val="Century Gothic"/>
      <family val="2"/>
      <scheme val="minor"/>
    </font>
    <font>
      <sz val="10"/>
      <name val="Tahoma"/>
      <family val="2"/>
    </font>
    <font>
      <b/>
      <sz val="16"/>
      <color theme="1" tint="0.24994659260841701"/>
      <name val="Century Gothic"/>
      <family val="2"/>
      <scheme val="major"/>
    </font>
    <font>
      <b/>
      <sz val="11"/>
      <color theme="3"/>
      <name val="Century Gothic"/>
      <family val="2"/>
      <scheme val="major"/>
    </font>
    <font>
      <b/>
      <sz val="11"/>
      <color theme="1" tint="0.24994659260841701"/>
      <name val="Century Gothic"/>
      <family val="2"/>
      <scheme val="major"/>
    </font>
    <font>
      <i/>
      <sz val="11"/>
      <color theme="1" tint="0.34998626667073579"/>
      <name val="Century Gothic"/>
      <family val="2"/>
      <scheme val="minor"/>
    </font>
    <font>
      <sz val="11"/>
      <color theme="1" tint="0.24994659260841701"/>
      <name val="Century Gothic"/>
      <family val="2"/>
      <scheme val="minor"/>
    </font>
    <font>
      <sz val="11"/>
      <name val="Arial"/>
      <family val="2"/>
    </font>
    <font>
      <b/>
      <sz val="16"/>
      <color theme="5" tint="-0.499984740745262"/>
      <name val="Century Gothic"/>
      <family val="2"/>
      <scheme val="major"/>
    </font>
    <font>
      <sz val="10"/>
      <name val="Century Gothic"/>
      <family val="2"/>
      <charset val="238"/>
      <scheme val="minor"/>
    </font>
    <font>
      <sz val="10"/>
      <name val="Century Gothic"/>
      <family val="2"/>
      <scheme val="minor"/>
    </font>
    <font>
      <sz val="10"/>
      <color theme="1" tint="0.249977111117893"/>
      <name val="Century Gothic"/>
      <family val="2"/>
      <charset val="238"/>
      <scheme val="minor"/>
    </font>
    <font>
      <sz val="8"/>
      <color theme="1" tint="0.24994659260841701"/>
      <name val="Century Gothic"/>
      <family val="2"/>
      <scheme val="minor"/>
    </font>
    <font>
      <sz val="28"/>
      <color theme="0"/>
      <name val="Century Gothic"/>
      <family val="2"/>
      <scheme val="major"/>
    </font>
    <font>
      <sz val="28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10"/>
      <name val="Century Gothic"/>
      <family val="2"/>
      <scheme val="major"/>
    </font>
    <font>
      <sz val="10"/>
      <color theme="0"/>
      <name val="Century Gothic"/>
      <family val="2"/>
      <scheme val="major"/>
    </font>
    <font>
      <sz val="9"/>
      <color theme="1" tint="0.2499465926084170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gradientFill>
        <stop position="0">
          <color theme="6" tint="0.40000610370189521"/>
        </stop>
        <stop position="1">
          <color theme="6" tint="-0.25098422193060094"/>
        </stop>
      </gradient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8" tint="-9.9978637043366805E-2"/>
      </left>
      <right/>
      <top/>
      <bottom style="thick">
        <color theme="8" tint="-9.9978637043366805E-2"/>
      </bottom>
      <diagonal/>
    </border>
    <border>
      <left/>
      <right style="thick">
        <color theme="8" tint="-9.9978637043366805E-2"/>
      </right>
      <top/>
      <bottom style="thick">
        <color theme="8" tint="-9.9978637043366805E-2"/>
      </bottom>
      <diagonal/>
    </border>
    <border>
      <left/>
      <right style="thick">
        <color theme="8" tint="-9.9978637043366805E-2"/>
      </right>
      <top/>
      <bottom/>
      <diagonal/>
    </border>
    <border>
      <left style="thick">
        <color theme="8" tint="-9.9978637043366805E-2"/>
      </left>
      <right/>
      <top style="thick">
        <color theme="8" tint="-9.9978637043366805E-2"/>
      </top>
      <bottom style="thick">
        <color theme="8" tint="-9.9978637043366805E-2"/>
      </bottom>
      <diagonal/>
    </border>
    <border>
      <left/>
      <right style="thick">
        <color theme="8" tint="-9.9978637043366805E-2"/>
      </right>
      <top style="thick">
        <color theme="8" tint="-9.9978637043366805E-2"/>
      </top>
      <bottom style="thick">
        <color theme="8" tint="-9.9978637043366805E-2"/>
      </bottom>
      <diagonal/>
    </border>
    <border>
      <left style="thick">
        <color theme="8" tint="-9.9978637043366805E-2"/>
      </left>
      <right/>
      <top style="thick">
        <color theme="8" tint="-9.9978637043366805E-2"/>
      </top>
      <bottom/>
      <diagonal/>
    </border>
    <border>
      <left/>
      <right/>
      <top style="thick">
        <color theme="8" tint="-9.9978637043366805E-2"/>
      </top>
      <bottom/>
      <diagonal/>
    </border>
    <border>
      <left/>
      <right/>
      <top style="thick">
        <color theme="8" tint="-9.9978637043366805E-2"/>
      </top>
      <bottom style="thick">
        <color theme="8" tint="-9.9978637043366805E-2"/>
      </bottom>
      <diagonal/>
    </border>
    <border>
      <left/>
      <right style="thick">
        <color theme="8" tint="-9.9978637043366805E-2"/>
      </right>
      <top style="thick">
        <color theme="8" tint="-9.9978637043366805E-2"/>
      </top>
      <bottom/>
      <diagonal/>
    </border>
  </borders>
  <cellStyleXfs count="12">
    <xf numFmtId="0" fontId="0" fillId="0" borderId="0">
      <alignment vertical="center"/>
    </xf>
    <xf numFmtId="164" fontId="7" fillId="0" borderId="0" applyFont="0" applyFill="0" applyBorder="0" applyProtection="0">
      <alignment horizontal="right"/>
    </xf>
    <xf numFmtId="0" fontId="15" fillId="0" borderId="1" applyNumberFormat="0" applyFill="0" applyProtection="0"/>
    <xf numFmtId="0" fontId="4" fillId="0" borderId="1" applyNumberFormat="0" applyFill="0" applyProtection="0">
      <alignment vertical="center"/>
    </xf>
    <xf numFmtId="0" fontId="3" fillId="0" borderId="4" applyNumberFormat="0" applyFill="0" applyProtection="0">
      <alignment vertical="center"/>
    </xf>
    <xf numFmtId="0" fontId="6" fillId="2" borderId="2" applyNumberFormat="0" applyProtection="0"/>
    <xf numFmtId="0" fontId="5" fillId="0" borderId="2" applyNumberFormat="0" applyProtection="0">
      <alignment vertical="center"/>
    </xf>
    <xf numFmtId="0" fontId="3" fillId="0" borderId="0" applyNumberFormat="0" applyFill="0" applyBorder="0" applyAlignment="0" applyProtection="0"/>
    <xf numFmtId="0" fontId="2" fillId="3" borderId="3" applyNumberFormat="0" applyProtection="0">
      <alignment vertical="center"/>
    </xf>
    <xf numFmtId="14" fontId="6" fillId="0" borderId="0" applyFont="0" applyFill="0" applyBorder="0" applyAlignment="0">
      <alignment vertical="center"/>
    </xf>
    <xf numFmtId="3" fontId="6" fillId="0" borderId="0" applyFont="0" applyFill="0" applyBorder="0" applyAlignment="0" applyProtection="0"/>
    <xf numFmtId="10" fontId="6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0" fillId="0" borderId="0" xfId="0" pivotButton="1">
      <alignment vertical="center"/>
    </xf>
    <xf numFmtId="0" fontId="0" fillId="4" borderId="0" xfId="0" applyFill="1">
      <alignment vertical="center"/>
    </xf>
    <xf numFmtId="0" fontId="1" fillId="4" borderId="0" xfId="0" applyFont="1" applyFill="1" applyAlignment="1">
      <alignment horizontal="center"/>
    </xf>
    <xf numFmtId="0" fontId="12" fillId="4" borderId="0" xfId="0" applyFont="1" applyFill="1">
      <alignment vertical="center"/>
    </xf>
    <xf numFmtId="0" fontId="8" fillId="4" borderId="0" xfId="8" applyFont="1" applyFill="1" applyBorder="1" applyAlignment="1">
      <alignment horizontal="center" vertical="center"/>
    </xf>
    <xf numFmtId="0" fontId="8" fillId="4" borderId="0" xfId="8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11" fillId="4" borderId="0" xfId="6" applyFont="1" applyFill="1" applyBorder="1" applyAlignment="1">
      <alignment horizontal="right" vertical="center" indent="1"/>
    </xf>
    <xf numFmtId="10" fontId="9" fillId="4" borderId="0" xfId="11" applyFont="1" applyFill="1" applyBorder="1" applyAlignment="1">
      <alignment horizontal="left" vertical="center" indent="1"/>
    </xf>
    <xf numFmtId="0" fontId="11" fillId="4" borderId="0" xfId="6" applyFont="1" applyFill="1" applyBorder="1">
      <alignment vertical="center"/>
    </xf>
    <xf numFmtId="164" fontId="9" fillId="4" borderId="5" xfId="1" applyFont="1" applyFill="1" applyBorder="1" applyAlignment="1">
      <alignment horizontal="left" vertical="center" indent="1"/>
    </xf>
    <xf numFmtId="0" fontId="11" fillId="4" borderId="6" xfId="6" applyFont="1" applyFill="1" applyBorder="1" applyAlignment="1">
      <alignment horizontal="right" vertical="center" indent="1"/>
    </xf>
    <xf numFmtId="0" fontId="11" fillId="4" borderId="7" xfId="6" applyFont="1" applyFill="1" applyBorder="1" applyAlignment="1">
      <alignment horizontal="right" vertical="center" indent="1"/>
    </xf>
    <xf numFmtId="3" fontId="9" fillId="4" borderId="8" xfId="10" applyFont="1" applyFill="1" applyBorder="1" applyAlignment="1">
      <alignment horizontal="left" vertical="center" indent="1"/>
    </xf>
    <xf numFmtId="0" fontId="11" fillId="4" borderId="9" xfId="6" applyFont="1" applyFill="1" applyBorder="1" applyAlignment="1">
      <alignment horizontal="right" vertical="center" indent="1"/>
    </xf>
    <xf numFmtId="14" fontId="9" fillId="4" borderId="10" xfId="9" applyFont="1" applyFill="1" applyBorder="1" applyAlignment="1">
      <alignment horizontal="left" vertical="center" indent="1"/>
    </xf>
    <xf numFmtId="0" fontId="11" fillId="4" borderId="11" xfId="6" applyFont="1" applyFill="1" applyBorder="1">
      <alignment vertical="center"/>
    </xf>
    <xf numFmtId="0" fontId="11" fillId="4" borderId="12" xfId="6" applyFont="1" applyFill="1" applyBorder="1">
      <alignment vertical="center"/>
    </xf>
    <xf numFmtId="164" fontId="10" fillId="4" borderId="5" xfId="1" applyFont="1" applyFill="1" applyBorder="1" applyAlignment="1">
      <alignment horizontal="left" vertical="center" indent="1"/>
    </xf>
    <xf numFmtId="0" fontId="11" fillId="4" borderId="13" xfId="6" applyFont="1" applyFill="1" applyBorder="1" applyAlignment="1">
      <alignment horizontal="right" vertical="center" indent="1"/>
    </xf>
    <xf numFmtId="3" fontId="10" fillId="4" borderId="8" xfId="10" applyFont="1" applyFill="1" applyBorder="1" applyAlignment="1">
      <alignment horizontal="left" vertical="center" indent="1"/>
    </xf>
    <xf numFmtId="164" fontId="10" fillId="4" borderId="10" xfId="1" applyFont="1" applyFill="1" applyBorder="1" applyAlignment="1">
      <alignment horizontal="left" vertical="center" indent="1"/>
    </xf>
    <xf numFmtId="0" fontId="18" fillId="0" borderId="0" xfId="0" applyFont="1" applyAlignment="1">
      <alignment horizontal="center" vertical="center" wrapText="1"/>
    </xf>
    <xf numFmtId="3" fontId="18" fillId="0" borderId="0" xfId="10" applyFont="1" applyFill="1" applyBorder="1" applyAlignment="1">
      <alignment horizontal="center" vertical="center"/>
    </xf>
    <xf numFmtId="14" fontId="18" fillId="0" borderId="0" xfId="9" applyFont="1" applyFill="1" applyBorder="1" applyAlignment="1">
      <alignment horizontal="center" vertical="center"/>
    </xf>
    <xf numFmtId="164" fontId="18" fillId="0" borderId="0" xfId="1" applyFont="1" applyFill="1" applyBorder="1" applyAlignment="1">
      <alignment horizontal="center" vertical="center"/>
    </xf>
    <xf numFmtId="165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6" fillId="5" borderId="0" xfId="2" applyFont="1" applyFill="1" applyBorder="1" applyAlignment="1">
      <alignment horizontal="center" vertical="center"/>
    </xf>
    <xf numFmtId="0" fontId="17" fillId="5" borderId="0" xfId="2" applyFont="1" applyFill="1" applyBorder="1" applyAlignment="1">
      <alignment horizontal="center" vertical="center"/>
    </xf>
    <xf numFmtId="0" fontId="14" fillId="5" borderId="0" xfId="8" applyFont="1" applyFill="1" applyBorder="1" applyAlignment="1">
      <alignment horizontal="center" vertical="center"/>
    </xf>
    <xf numFmtId="0" fontId="13" fillId="5" borderId="0" xfId="8" applyFont="1" applyFill="1" applyBorder="1" applyAlignment="1">
      <alignment horizontal="center" vertical="center"/>
    </xf>
  </cellXfs>
  <cellStyles count="12">
    <cellStyle name="Comma" xfId="10" builtinId="3" customBuiltin="1"/>
    <cellStyle name="Currency" xfId="1" builtinId="4" customBuiltin="1"/>
    <cellStyle name="Date" xfId="9" xr:uid="{00000000-0005-0000-0000-000002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7" builtinId="19" customBuiltin="1"/>
    <cellStyle name="Input" xfId="5" builtinId="20" customBuiltin="1"/>
    <cellStyle name="Normal" xfId="0" builtinId="0" customBuiltin="1"/>
    <cellStyle name="Percent" xfId="11" builtinId="5" customBuiltin="1"/>
    <cellStyle name="Title" xfId="8" builtinId="15" customBuiltin="1"/>
  </cellStyles>
  <dxfs count="10"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auto="1"/>
      </font>
      <fill>
        <patternFill patternType="solid">
          <fgColor theme="4"/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8"/>
        </patternFill>
      </fill>
      <border diagonalUp="0" diagonalDown="0">
        <left/>
        <right/>
        <top/>
        <bottom/>
        <vertical/>
        <horizontal/>
      </border>
    </dxf>
  </dxfs>
  <tableStyles count="1" defaultTableStyle="Loan Calculator" defaultPivotStyle="PivotStyleLight16">
    <tableStyle name="Loan Calculator" pivot="0" count="3" xr9:uid="{00000000-0011-0000-FFFF-FFFF00000000}">
      <tableStyleElement type="wholeTable" dxfId="9"/>
      <tableStyleElement type="headerRow" dxfId="8"/>
      <tableStyleElement type="totalRow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pivotCacheDefinition" Target="/xl/pivotCache/pivotCacheDefinition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5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930381815480613"/>
          <c:y val="0.13809891385242759"/>
          <c:w val="0.84302322587035117"/>
          <c:h val="0.7231557060199878"/>
        </c:manualLayout>
      </c:layout>
      <c:barChart>
        <c:barDir val="col"/>
        <c:grouping val="stacked"/>
        <c:varyColors val="0"/>
        <c:ser>
          <c:idx val="0"/>
          <c:order val="0"/>
          <c:tx>
            <c:v>Principal Paid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</c:strLit>
          </c:cat>
          <c:val>
            <c:numLit>
              <c:formatCode>General</c:formatCode>
              <c:ptCount val="11"/>
              <c:pt idx="0">
                <c:v>509.66332694737332</c:v>
              </c:pt>
              <c:pt idx="1">
                <c:v>1309.9850431417162</c:v>
              </c:pt>
              <c:pt idx="2">
                <c:v>2155.4511949666617</c:v>
              </c:pt>
              <c:pt idx="3">
                <c:v>3048.6082834444446</c:v>
              </c:pt>
              <c:pt idx="4">
                <c:v>3992.1464522714336</c:v>
              </c:pt>
              <c:pt idx="5">
                <c:v>4988.9075903940393</c:v>
              </c:pt>
              <c:pt idx="6">
                <c:v>6041.8938916335919</c:v>
              </c:pt>
              <c:pt idx="7">
                <c:v>7154.2768971413461</c:v>
              </c:pt>
              <c:pt idx="8">
                <c:v>8329.407047919025</c:v>
              </c:pt>
              <c:pt idx="9">
                <c:v>9570.8237761766031</c:v>
              </c:pt>
              <c:pt idx="10">
                <c:v>9999.9999999999964</c:v>
              </c:pt>
            </c:numLit>
          </c:val>
          <c:extLst>
            <c:ext xmlns:c16="http://schemas.microsoft.com/office/drawing/2014/chart" uri="{C3380CC4-5D6E-409C-BE32-E72D297353CC}">
              <c16:uniqueId val="{00000000-4E3D-4463-89AC-B7B0FE9A96DE}"/>
            </c:ext>
          </c:extLst>
        </c:ser>
        <c:ser>
          <c:idx val="1"/>
          <c:order val="1"/>
          <c:tx>
            <c:v>Interest Paid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</c:strLit>
          </c:cat>
          <c:val>
            <c:numLit>
              <c:formatCode>General</c:formatCode>
              <c:ptCount val="11"/>
              <c:pt idx="0">
                <c:v>358.54689673647249</c:v>
              </c:pt>
              <c:pt idx="1">
                <c:v>860.54051606789812</c:v>
              </c:pt>
              <c:pt idx="2">
                <c:v>1317.3896997687211</c:v>
              </c:pt>
              <c:pt idx="3">
                <c:v>1726.5479468167068</c:v>
              </c:pt>
              <c:pt idx="4">
                <c:v>2085.3251135154865</c:v>
              </c:pt>
              <c:pt idx="5">
                <c:v>2390.8793109186499</c:v>
              </c:pt>
              <c:pt idx="6">
                <c:v>2640.208345204866</c:v>
              </c:pt>
              <c:pt idx="7">
                <c:v>2830.14067522288</c:v>
              </c:pt>
              <c:pt idx="8">
                <c:v>2957.3258599709702</c:v>
              </c:pt>
              <c:pt idx="9">
                <c:v>3018.2244672391603</c:v>
              </c:pt>
              <c:pt idx="10">
                <c:v>3023.1533552576898</c:v>
              </c:pt>
            </c:numLit>
          </c:val>
          <c:extLst>
            <c:ext xmlns:c16="http://schemas.microsoft.com/office/drawing/2014/chart" uri="{C3380CC4-5D6E-409C-BE32-E72D297353CC}">
              <c16:uniqueId val="{00000001-4E3D-4463-89AC-B7B0FE9A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1749560"/>
        <c:axId val="321742672"/>
      </c:barChart>
      <c:lineChart>
        <c:grouping val="standard"/>
        <c:varyColors val="0"/>
        <c:ser>
          <c:idx val="2"/>
          <c:order val="2"/>
          <c:tx>
            <c:v>Loan Balance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Lit>
              <c:ptCount val="11"/>
              <c:pt idx="0">
                <c:v>2023</c:v>
              </c:pt>
              <c:pt idx="1">
                <c:v>2024</c:v>
              </c:pt>
              <c:pt idx="2">
                <c:v>2025</c:v>
              </c:pt>
              <c:pt idx="3">
                <c:v>2026</c:v>
              </c:pt>
              <c:pt idx="4">
                <c:v>2027</c:v>
              </c:pt>
              <c:pt idx="5">
                <c:v>2028</c:v>
              </c:pt>
              <c:pt idx="6">
                <c:v>2029</c:v>
              </c:pt>
              <c:pt idx="7">
                <c:v>2030</c:v>
              </c:pt>
              <c:pt idx="8">
                <c:v>2031</c:v>
              </c:pt>
              <c:pt idx="9">
                <c:v>2032</c:v>
              </c:pt>
              <c:pt idx="10">
                <c:v>2033</c:v>
              </c:pt>
            </c:strLit>
          </c:cat>
          <c:val>
            <c:numLit>
              <c:formatCode>General</c:formatCode>
              <c:ptCount val="11"/>
              <c:pt idx="0">
                <c:v>9490.336673052625</c:v>
              </c:pt>
              <c:pt idx="1">
                <c:v>8690.0149568582819</c:v>
              </c:pt>
              <c:pt idx="2">
                <c:v>7844.5488050333342</c:v>
              </c:pt>
              <c:pt idx="3">
                <c:v>6951.3917165555513</c:v>
              </c:pt>
              <c:pt idx="4">
                <c:v>6007.8535477285577</c:v>
              </c:pt>
              <c:pt idx="5">
                <c:v>5011.092409605948</c:v>
              </c:pt>
              <c:pt idx="6">
                <c:v>3958.1061083663935</c:v>
              </c:pt>
              <c:pt idx="7">
                <c:v>2845.7231028586375</c:v>
              </c:pt>
              <c:pt idx="8">
                <c:v>1670.5929520809568</c:v>
              </c:pt>
              <c:pt idx="9">
                <c:v>429.1762238233714</c:v>
              </c:pt>
              <c:pt idx="10">
                <c:v>-2.5465851649641991E-11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E3D-4463-89AC-B7B0FE9A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749560"/>
        <c:axId val="321742672"/>
      </c:lineChart>
      <c:catAx>
        <c:axId val="32174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2672"/>
        <c:crosses val="autoZero"/>
        <c:auto val="1"/>
        <c:lblAlgn val="ctr"/>
        <c:lblOffset val="100"/>
        <c:noMultiLvlLbl val="0"/>
      </c:catAx>
      <c:valAx>
        <c:axId val="32174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3495188101487805E-4"/>
          <c:y val="1.3888888888888888E-2"/>
          <c:w val="0.74759316975385826"/>
          <c:h val="6.16901498273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52000"/>
      </a:srgbClr>
    </a:solidFill>
    <a:ln w="9525" cap="flat" cmpd="sng" algn="ctr">
      <a:solidFill>
        <a:schemeClr val="accent1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304802</xdr:colOff>
      <xdr:row>3</xdr:row>
      <xdr:rowOff>0</xdr:rowOff>
    </xdr:from>
    <xdr:to>
      <xdr:col>7</xdr:col>
      <xdr:colOff>1175703</xdr:colOff>
      <xdr:row>14</xdr:row>
      <xdr:rowOff>167630</xdr:rowOff>
    </xdr:to>
    <xdr:graphicFrame macro="">
      <xdr:nvGraphicFramePr>
        <xdr:cNvPr id="4" name="Chart 3" descr="Loan Calculator Chart">
          <a:extLst>
            <a:ext uri="{FF2B5EF4-FFF2-40B4-BE49-F238E27FC236}">
              <a16:creationId xmlns:a16="http://schemas.microsoft.com/office/drawing/2014/main" id="{207077D0-0F94-4AE2-AA82-EA9ED7780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1.xml" Id="rId1" /></Relationships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84.738776851853" createdVersion="8" refreshedVersion="8" minRefreshableVersion="3" recordCount="120" xr:uid="{FEA116DA-45D5-4241-A03F-FE8EACFA6CA9}">
  <cacheSource type="worksheet">
    <worksheetSource name="Loan"/>
  </cacheSource>
  <cacheFields count="10">
    <cacheField name="Pmt no." numFmtId="3">
      <sharedItems containsSemiMixedTypes="0" containsString="0" containsNumber="1" containsInteger="1" minValue="1" maxValue="120" count="1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Payment_x000a_date" numFmtId="14">
      <sharedItems containsSemiMixedTypes="0" containsNonDate="0" containsDate="1" containsString="0" minDate="2023-07-07T00:00:00" maxDate="2033-06-08T00:00:00" count="120">
        <d v="2023-07-07T00:00:00"/>
        <d v="2023-08-07T00:00:00"/>
        <d v="2023-09-07T00:00:00"/>
        <d v="2023-10-07T00:00:00"/>
        <d v="2023-11-07T00:00:00"/>
        <d v="2023-12-07T00:00:00"/>
        <d v="2024-01-07T00:00:00"/>
        <d v="2024-02-07T00:00:00"/>
        <d v="2024-03-07T00:00:00"/>
        <d v="2024-04-07T00:00:00"/>
        <d v="2024-05-07T00:00:00"/>
        <d v="2024-06-07T00:00:00"/>
        <d v="2024-07-07T00:00:00"/>
        <d v="2024-08-07T00:00:00"/>
        <d v="2024-09-07T00:00:00"/>
        <d v="2024-10-07T00:00:00"/>
        <d v="2024-11-07T00:00:00"/>
        <d v="2024-12-07T00:00:00"/>
        <d v="2025-01-07T00:00:00"/>
        <d v="2025-02-07T00:00:00"/>
        <d v="2025-03-07T00:00:00"/>
        <d v="2025-04-07T00:00:00"/>
        <d v="2025-05-07T00:00:00"/>
        <d v="2025-06-07T00:00:00"/>
        <d v="2025-07-07T00:00:00"/>
        <d v="2025-08-07T00:00:00"/>
        <d v="2025-09-07T00:00:00"/>
        <d v="2025-10-07T00:00:00"/>
        <d v="2025-11-07T00:00:00"/>
        <d v="2025-12-07T00:00:00"/>
        <d v="2026-01-07T00:00:00"/>
        <d v="2026-02-07T00:00:00"/>
        <d v="2026-03-07T00:00:00"/>
        <d v="2026-04-07T00:00:00"/>
        <d v="2026-05-07T00:00:00"/>
        <d v="2026-06-07T00:00:00"/>
        <d v="2026-07-07T00:00:00"/>
        <d v="2026-08-07T00:00:00"/>
        <d v="2026-09-07T00:00:00"/>
        <d v="2026-10-07T00:00:00"/>
        <d v="2026-11-07T00:00:00"/>
        <d v="2026-12-07T00:00:00"/>
        <d v="2027-01-07T00:00:00"/>
        <d v="2027-02-07T00:00:00"/>
        <d v="2027-03-07T00:00:00"/>
        <d v="2027-04-07T00:00:00"/>
        <d v="2027-05-07T00:00:00"/>
        <d v="2027-06-07T00:00:00"/>
        <d v="2027-07-07T00:00:00"/>
        <d v="2027-08-07T00:00:00"/>
        <d v="2027-09-07T00:00:00"/>
        <d v="2027-10-07T00:00:00"/>
        <d v="2027-11-07T00:00:00"/>
        <d v="2027-12-07T00:00:00"/>
        <d v="2028-01-07T00:00:00"/>
        <d v="2028-02-07T00:00:00"/>
        <d v="2028-03-07T00:00:00"/>
        <d v="2028-04-07T00:00:00"/>
        <d v="2028-05-07T00:00:00"/>
        <d v="2028-06-07T00:00:00"/>
        <d v="2028-07-07T00:00:00"/>
        <d v="2028-08-07T00:00:00"/>
        <d v="2028-09-07T00:00:00"/>
        <d v="2028-10-07T00:00:00"/>
        <d v="2028-11-07T00:00:00"/>
        <d v="2028-12-07T00:00:00"/>
        <d v="2029-01-07T00:00:00"/>
        <d v="2029-02-07T00:00:00"/>
        <d v="2029-03-07T00:00:00"/>
        <d v="2029-04-07T00:00:00"/>
        <d v="2029-05-07T00:00:00"/>
        <d v="2029-06-07T00:00:00"/>
        <d v="2029-07-07T00:00:00"/>
        <d v="2029-08-07T00:00:00"/>
        <d v="2029-09-07T00:00:00"/>
        <d v="2029-10-07T00:00:00"/>
        <d v="2029-11-07T00:00:00"/>
        <d v="2029-12-07T00:00:00"/>
        <d v="2030-01-07T00:00:00"/>
        <d v="2030-02-07T00:00:00"/>
        <d v="2030-03-07T00:00:00"/>
        <d v="2030-04-07T00:00:00"/>
        <d v="2030-05-07T00:00:00"/>
        <d v="2030-06-07T00:00:00"/>
        <d v="2030-07-07T00:00:00"/>
        <d v="2030-08-07T00:00:00"/>
        <d v="2030-09-07T00:00:00"/>
        <d v="2030-10-07T00:00:00"/>
        <d v="2030-11-07T00:00:00"/>
        <d v="2030-12-07T00:00:00"/>
        <d v="2031-01-07T00:00:00"/>
        <d v="2031-02-07T00:00:00"/>
        <d v="2031-03-07T00:00:00"/>
        <d v="2031-04-07T00:00:00"/>
        <d v="2031-05-07T00:00:00"/>
        <d v="2031-06-07T00:00:00"/>
        <d v="2031-07-07T00:00:00"/>
        <d v="2031-08-07T00:00:00"/>
        <d v="2031-09-07T00:00:00"/>
        <d v="2031-10-07T00:00:00"/>
        <d v="2031-11-07T00:00:00"/>
        <d v="2031-12-07T00:00:00"/>
        <d v="2032-01-07T00:00:00"/>
        <d v="2032-02-07T00:00:00"/>
        <d v="2032-03-07T00:00:00"/>
        <d v="2032-04-07T00:00:00"/>
        <d v="2032-05-07T00:00:00"/>
        <d v="2032-06-07T00:00:00"/>
        <d v="2032-07-07T00:00:00"/>
        <d v="2032-08-07T00:00:00"/>
        <d v="2032-09-07T00:00:00"/>
        <d v="2032-10-07T00:00:00"/>
        <d v="2032-11-07T00:00:00"/>
        <d v="2032-12-07T00:00:00"/>
        <d v="2033-01-07T00:00:00"/>
        <d v="2033-02-07T00:00:00"/>
        <d v="2033-03-07T00:00:00"/>
        <d v="2033-04-07T00:00:00"/>
        <d v="2033-05-07T00:00:00"/>
        <d v="2033-06-07T00:00:00"/>
      </sharedItems>
      <fieldGroup par="9"/>
    </cacheField>
    <cacheField name="Beginning _x000a_balance" numFmtId="164">
      <sharedItems containsSemiMixedTypes="0" containsString="0" containsNumber="1" minValue="108.03113525719527" maxValue="10000"/>
    </cacheField>
    <cacheField name="Payment" numFmtId="164">
      <sharedItems containsSemiMixedTypes="0" containsString="0" containsNumber="1" minValue="108.52627796048073" maxValue="108.52627796048073"/>
    </cacheField>
    <cacheField name="Principal" numFmtId="164">
      <sharedItems containsSemiMixedTypes="0" containsString="0" containsNumber="1" minValue="62.692944627147391" maxValue="108.03113525721848"/>
    </cacheField>
    <cacheField name="Interest" numFmtId="164">
      <sharedItems containsSemiMixedTypes="0" containsString="0" containsNumber="1" minValue="0.49514270326225146" maxValue="45.833333333333336"/>
    </cacheField>
    <cacheField name="Ending _x000a_balance" numFmtId="164">
      <sharedItems containsSemiMixedTypes="0" containsString="0" containsNumber="1" minValue="-2.5465851649641991E-11" maxValue="9937.3070553728521"/>
    </cacheField>
    <cacheField name="Months (Payment_x000a_date)" numFmtId="0" databaseField="0">
      <fieldGroup base="1">
        <rangePr groupBy="months" startDate="2023-07-07T00:00:00" endDate="2033-06-08T00:00:00"/>
        <groupItems count="14">
          <s v="&lt;7/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8/2033"/>
        </groupItems>
      </fieldGroup>
    </cacheField>
    <cacheField name="Quarters (Payment_x000a_date)" numFmtId="0" databaseField="0">
      <fieldGroup base="1">
        <rangePr groupBy="quarters" startDate="2023-07-07T00:00:00" endDate="2033-06-08T00:00:00"/>
        <groupItems count="6">
          <s v="&lt;7/7/2023"/>
          <s v="Qtr1"/>
          <s v="Qtr2"/>
          <s v="Qtr3"/>
          <s v="Qtr4"/>
          <s v="&gt;6/8/2033"/>
        </groupItems>
      </fieldGroup>
    </cacheField>
    <cacheField name="Years (Payment_x000a_date)" numFmtId="0" databaseField="0">
      <fieldGroup base="1">
        <rangePr groupBy="years" startDate="2023-07-07T00:00:00" endDate="2033-06-08T00:00:00"/>
        <groupItems count="13">
          <s v="&lt;7/7/2023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&gt;6/8/203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10000"/>
    <n v="108.52627796048073"/>
    <n v="62.692944627147391"/>
    <n v="45.833333333333336"/>
    <n v="9937.3070553728521"/>
  </r>
  <r>
    <x v="1"/>
    <x v="1"/>
    <n v="9937.3070553728521"/>
    <n v="108.52627796048073"/>
    <n v="62.98028729002182"/>
    <n v="45.545990670458906"/>
    <n v="9874.3267680828303"/>
  </r>
  <r>
    <x v="2"/>
    <x v="2"/>
    <n v="9874.3267680828303"/>
    <n v="108.52627796048073"/>
    <n v="63.268946940101095"/>
    <n v="45.257331020379645"/>
    <n v="9811.0578211427292"/>
  </r>
  <r>
    <x v="3"/>
    <x v="3"/>
    <n v="9811.0578211427292"/>
    <n v="108.52627796048073"/>
    <n v="63.558929613576559"/>
    <n v="44.967348346904167"/>
    <n v="9747.4988915291524"/>
  </r>
  <r>
    <x v="4"/>
    <x v="4"/>
    <n v="9747.4988915291524"/>
    <n v="108.52627796048073"/>
    <n v="63.850241374305455"/>
    <n v="44.676036586175272"/>
    <n v="9683.6486501548461"/>
  </r>
  <r>
    <x v="5"/>
    <x v="5"/>
    <n v="9683.6486501548461"/>
    <n v="108.52627796048073"/>
    <n v="64.142888313937675"/>
    <n v="44.383389646543044"/>
    <n v="9619.5057618409082"/>
  </r>
  <r>
    <x v="6"/>
    <x v="6"/>
    <n v="9619.5057618409082"/>
    <n v="108.52627796048073"/>
    <n v="64.436876552043231"/>
    <n v="44.089401408437496"/>
    <n v="9555.068885288867"/>
  </r>
  <r>
    <x v="7"/>
    <x v="7"/>
    <n v="9555.068885288867"/>
    <n v="108.52627796048073"/>
    <n v="64.732212236240088"/>
    <n v="43.794065724240632"/>
    <n v="9490.336673052625"/>
  </r>
  <r>
    <x v="8"/>
    <x v="8"/>
    <n v="9490.336673052625"/>
    <n v="108.52627796048073"/>
    <n v="65.02890154232287"/>
    <n v="43.497376418157863"/>
    <n v="9425.3077715103027"/>
  </r>
  <r>
    <x v="9"/>
    <x v="9"/>
    <n v="9425.3077715103027"/>
    <n v="108.52627796048073"/>
    <n v="65.326950674391838"/>
    <n v="43.199327286088888"/>
    <n v="9359.98082083591"/>
  </r>
  <r>
    <x v="10"/>
    <x v="10"/>
    <n v="9359.98082083591"/>
    <n v="108.52627796048073"/>
    <n v="65.626365864982802"/>
    <n v="42.899912095497918"/>
    <n v="9294.3544549709277"/>
  </r>
  <r>
    <x v="11"/>
    <x v="11"/>
    <n v="9294.3544549709277"/>
    <n v="108.52627796048073"/>
    <n v="65.927153375197321"/>
    <n v="42.59912458528342"/>
    <n v="9228.4273015957333"/>
  </r>
  <r>
    <x v="12"/>
    <x v="12"/>
    <n v="9228.4273015957333"/>
    <n v="108.52627796048073"/>
    <n v="66.229319494833618"/>
    <n v="42.296958465647094"/>
    <n v="9162.1979821008972"/>
  </r>
  <r>
    <x v="13"/>
    <x v="13"/>
    <n v="9162.1979821008972"/>
    <n v="108.52627796048073"/>
    <n v="66.532870542518282"/>
    <n v="41.993407417962437"/>
    <n v="9095.6651115583772"/>
  </r>
  <r>
    <x v="14"/>
    <x v="14"/>
    <n v="9095.6651115583772"/>
    <n v="108.52627796048073"/>
    <n v="66.83781286583816"/>
    <n v="41.688465094642559"/>
    <n v="9028.8272986925404"/>
  </r>
  <r>
    <x v="15"/>
    <x v="15"/>
    <n v="9028.8272986925404"/>
    <n v="108.52627796048073"/>
    <n v="67.144152841473243"/>
    <n v="41.382125119007476"/>
    <n v="8961.6831458510678"/>
  </r>
  <r>
    <x v="16"/>
    <x v="16"/>
    <n v="8961.6831458510678"/>
    <n v="108.52627796048073"/>
    <n v="67.451896875330007"/>
    <n v="41.074381085150726"/>
    <n v="8894.2312489757351"/>
  </r>
  <r>
    <x v="17"/>
    <x v="17"/>
    <n v="8894.2312489757351"/>
    <n v="108.52627796048073"/>
    <n v="67.761051402675264"/>
    <n v="40.765226557805462"/>
    <n v="8826.4701975730604"/>
  </r>
  <r>
    <x v="18"/>
    <x v="18"/>
    <n v="8826.4701975730604"/>
    <n v="108.52627796048073"/>
    <n v="68.071622888270852"/>
    <n v="40.454655072209867"/>
    <n v="8758.398574684792"/>
  </r>
  <r>
    <x v="19"/>
    <x v="19"/>
    <n v="8758.398574684792"/>
    <n v="108.52627796048073"/>
    <n v="68.383617826508768"/>
    <n v="40.142660133971965"/>
    <n v="8690.0149568582819"/>
  </r>
  <r>
    <x v="20"/>
    <x v="20"/>
    <n v="8690.0149568582819"/>
    <n v="108.52627796048073"/>
    <n v="68.697042741546923"/>
    <n v="39.829235218933789"/>
    <n v="8621.3179141167348"/>
  </r>
  <r>
    <x v="21"/>
    <x v="21"/>
    <n v="8621.3179141167348"/>
    <n v="108.52627796048073"/>
    <n v="69.01190418744568"/>
    <n v="39.51437377303504"/>
    <n v="8552.3060099292852"/>
  </r>
  <r>
    <x v="22"/>
    <x v="22"/>
    <n v="8552.3060099292852"/>
    <n v="108.52627796048073"/>
    <n v="69.328208748304817"/>
    <n v="39.198069212175909"/>
    <n v="8482.9778011809831"/>
  </r>
  <r>
    <x v="23"/>
    <x v="23"/>
    <n v="8482.9778011809831"/>
    <n v="108.52627796048073"/>
    <n v="69.645963038401206"/>
    <n v="38.880314922079506"/>
    <n v="8413.3318381425815"/>
  </r>
  <r>
    <x v="24"/>
    <x v="24"/>
    <n v="8413.3318381425815"/>
    <n v="108.52627796048073"/>
    <n v="69.96517370232722"/>
    <n v="38.561104258153506"/>
    <n v="8343.3666644402547"/>
  </r>
  <r>
    <x v="25"/>
    <x v="25"/>
    <n v="8343.3666644402547"/>
    <n v="108.52627796048073"/>
    <n v="70.285847415129552"/>
    <n v="38.240430545351174"/>
    <n v="8273.0808170251257"/>
  </r>
  <r>
    <x v="26"/>
    <x v="26"/>
    <n v="8273.0808170251257"/>
    <n v="108.52627796048073"/>
    <n v="70.607990882448902"/>
    <n v="37.918287078031838"/>
    <n v="8202.472826142679"/>
  </r>
  <r>
    <x v="27"/>
    <x v="27"/>
    <n v="8202.472826142679"/>
    <n v="108.52627796048073"/>
    <n v="70.931610840660113"/>
    <n v="37.594667119820613"/>
    <n v="8131.541215302017"/>
  </r>
  <r>
    <x v="28"/>
    <x v="28"/>
    <n v="8131.541215302017"/>
    <n v="108.52627796048073"/>
    <n v="71.256714057013141"/>
    <n v="37.269563903467585"/>
    <n v="8060.2845012450034"/>
  </r>
  <r>
    <x v="29"/>
    <x v="29"/>
    <n v="8060.2845012450034"/>
    <n v="108.52627796048073"/>
    <n v="71.583307329774456"/>
    <n v="36.94297063070627"/>
    <n v="7988.7011939152289"/>
  </r>
  <r>
    <x v="30"/>
    <x v="30"/>
    <n v="7988.7011939152289"/>
    <n v="108.52627796048073"/>
    <n v="71.911397488369261"/>
    <n v="36.614880472111473"/>
    <n v="7916.7897964268595"/>
  </r>
  <r>
    <x v="31"/>
    <x v="31"/>
    <n v="7916.7897964268595"/>
    <n v="108.52627796048073"/>
    <n v="72.240991393524283"/>
    <n v="36.285286566956444"/>
    <n v="7844.5488050333342"/>
  </r>
  <r>
    <x v="32"/>
    <x v="32"/>
    <n v="7844.5488050333342"/>
    <n v="108.52627796048073"/>
    <n v="72.572095937411277"/>
    <n v="35.954182023069457"/>
    <n v="7771.9767090959203"/>
  </r>
  <r>
    <x v="33"/>
    <x v="33"/>
    <n v="7771.9767090959203"/>
    <n v="108.52627796048073"/>
    <n v="72.904718043791064"/>
    <n v="35.621559916689655"/>
    <n v="7699.0719910521302"/>
  </r>
  <r>
    <x v="34"/>
    <x v="34"/>
    <n v="7699.0719910521302"/>
    <n v="108.52627796048073"/>
    <n v="73.238864668158442"/>
    <n v="35.287413292322277"/>
    <n v="7625.8331263839718"/>
  </r>
  <r>
    <x v="35"/>
    <x v="35"/>
    <n v="7625.8331263839718"/>
    <n v="108.52627796048073"/>
    <n v="73.574542797887503"/>
    <n v="34.951735162593224"/>
    <n v="7552.2585835860846"/>
  </r>
  <r>
    <x v="36"/>
    <x v="36"/>
    <n v="7552.2585835860846"/>
    <n v="108.52627796048073"/>
    <n v="73.911759452377822"/>
    <n v="34.614518508102904"/>
    <n v="7478.346824133705"/>
  </r>
  <r>
    <x v="37"/>
    <x v="37"/>
    <n v="7478.346824133705"/>
    <n v="108.52627796048073"/>
    <n v="74.250521683201214"/>
    <n v="34.275756277279505"/>
    <n v="7404.0963024505027"/>
  </r>
  <r>
    <x v="38"/>
    <x v="38"/>
    <n v="7404.0963024505027"/>
    <n v="108.52627796048073"/>
    <n v="74.590836574249224"/>
    <n v="33.935441386231503"/>
    <n v="7329.5054658762574"/>
  </r>
  <r>
    <x v="39"/>
    <x v="39"/>
    <n v="7329.5054658762574"/>
    <n v="108.52627796048073"/>
    <n v="74.932711241881194"/>
    <n v="33.593566718599526"/>
    <n v="7254.572754634376"/>
  </r>
  <r>
    <x v="40"/>
    <x v="40"/>
    <n v="7254.572754634376"/>
    <n v="108.52627796048073"/>
    <n v="75.276152835073148"/>
    <n v="33.250125125407571"/>
    <n v="7179.2966017993012"/>
  </r>
  <r>
    <x v="41"/>
    <x v="41"/>
    <n v="7179.2966017993012"/>
    <n v="108.52627796048073"/>
    <n v="75.621168535567236"/>
    <n v="32.905109424913483"/>
    <n v="7103.6754332637338"/>
  </r>
  <r>
    <x v="42"/>
    <x v="42"/>
    <n v="7103.6754332637338"/>
    <n v="108.52627796048073"/>
    <n v="75.967765558021924"/>
    <n v="32.558512402458796"/>
    <n v="7027.7076677057094"/>
  </r>
  <r>
    <x v="43"/>
    <x v="43"/>
    <n v="7027.7076677057094"/>
    <n v="108.52627796048073"/>
    <n v="76.31595115016286"/>
    <n v="32.210326810317866"/>
    <n v="6951.3917165555513"/>
  </r>
  <r>
    <x v="44"/>
    <x v="44"/>
    <n v="6951.3917165555513"/>
    <n v="108.52627796048073"/>
    <n v="76.665732592934432"/>
    <n v="31.860545367546287"/>
    <n v="6874.7259839626149"/>
  </r>
  <r>
    <x v="45"/>
    <x v="45"/>
    <n v="6874.7259839626149"/>
    <n v="108.52627796048073"/>
    <n v="77.017117200652066"/>
    <n v="31.509160759828674"/>
    <n v="6797.7088667619601"/>
  </r>
  <r>
    <x v="46"/>
    <x v="46"/>
    <n v="6797.7088667619601"/>
    <n v="108.52627796048073"/>
    <n v="77.370112321155034"/>
    <n v="31.156165639325678"/>
    <n v="6720.3387544408088"/>
  </r>
  <r>
    <x v="47"/>
    <x v="47"/>
    <n v="6720.3387544408088"/>
    <n v="108.52627796048073"/>
    <n v="77.724725335960343"/>
    <n v="30.80155262452039"/>
    <n v="6642.6140291048468"/>
  </r>
  <r>
    <x v="48"/>
    <x v="48"/>
    <n v="6642.6140291048468"/>
    <n v="108.52627796048073"/>
    <n v="78.080963660416828"/>
    <n v="30.445314300063902"/>
    <n v="6564.5330654444297"/>
  </r>
  <r>
    <x v="49"/>
    <x v="49"/>
    <n v="6564.5330654444297"/>
    <n v="108.52627796048073"/>
    <n v="78.438834743860411"/>
    <n v="30.087443216620329"/>
    <n v="6486.0942307005689"/>
  </r>
  <r>
    <x v="50"/>
    <x v="50"/>
    <n v="6486.0942307005689"/>
    <n v="108.52627796048073"/>
    <n v="78.79834606976975"/>
    <n v="29.727931890710963"/>
    <n v="6407.2958846307993"/>
  </r>
  <r>
    <x v="51"/>
    <x v="51"/>
    <n v="6407.2958846307993"/>
    <n v="108.52627796048073"/>
    <n v="79.159505155922872"/>
    <n v="29.366772804557851"/>
    <n v="6328.1363794748759"/>
  </r>
  <r>
    <x v="52"/>
    <x v="52"/>
    <n v="6328.1363794748759"/>
    <n v="108.52627796048073"/>
    <n v="79.522319554554173"/>
    <n v="29.003958405926536"/>
    <n v="6248.6140599203191"/>
  </r>
  <r>
    <x v="53"/>
    <x v="53"/>
    <n v="6248.6140599203191"/>
    <n v="108.52627796048073"/>
    <n v="79.88679685251256"/>
    <n v="28.639481107968166"/>
    <n v="6168.7272630678062"/>
  </r>
  <r>
    <x v="54"/>
    <x v="54"/>
    <n v="6168.7272630678062"/>
    <n v="108.52627796048073"/>
    <n v="80.252944671419897"/>
    <n v="28.273333289060815"/>
    <n v="6088.4743183963874"/>
  </r>
  <r>
    <x v="55"/>
    <x v="55"/>
    <n v="6088.4743183963874"/>
    <n v="108.52627796048073"/>
    <n v="80.620770667830584"/>
    <n v="27.905507292650142"/>
    <n v="6007.8535477285577"/>
  </r>
  <r>
    <x v="56"/>
    <x v="56"/>
    <n v="6007.8535477285577"/>
    <n v="108.52627796048073"/>
    <n v="80.990282533391465"/>
    <n v="27.535995427089251"/>
    <n v="5926.8632651951666"/>
  </r>
  <r>
    <x v="57"/>
    <x v="57"/>
    <n v="5926.8632651951666"/>
    <n v="108.52627796048073"/>
    <n v="81.361487995002847"/>
    <n v="27.164789965477876"/>
    <n v="5845.5017772001638"/>
  </r>
  <r>
    <x v="58"/>
    <x v="58"/>
    <n v="5845.5017772001638"/>
    <n v="108.52627796048073"/>
    <n v="81.73439481497995"/>
    <n v="26.79188314550078"/>
    <n v="5763.7673823851828"/>
  </r>
  <r>
    <x v="59"/>
    <x v="59"/>
    <n v="5763.7673823851828"/>
    <n v="108.52627796048073"/>
    <n v="82.109010791215269"/>
    <n v="26.417267169265454"/>
    <n v="5681.6583715939678"/>
  </r>
  <r>
    <x v="60"/>
    <x v="60"/>
    <n v="5681.6583715939678"/>
    <n v="108.52627796048073"/>
    <n v="82.485343757341667"/>
    <n v="26.040934203139052"/>
    <n v="5599.1730278366231"/>
  </r>
  <r>
    <x v="61"/>
    <x v="61"/>
    <n v="5599.1730278366231"/>
    <n v="108.52627796048073"/>
    <n v="82.863401582896159"/>
    <n v="25.662876377584567"/>
    <n v="5516.3096262537292"/>
  </r>
  <r>
    <x v="62"/>
    <x v="62"/>
    <n v="5516.3096262537292"/>
    <n v="108.52627796048073"/>
    <n v="83.243192173484431"/>
    <n v="25.283085786996288"/>
    <n v="5433.0664340802459"/>
  </r>
  <r>
    <x v="63"/>
    <x v="63"/>
    <n v="5433.0664340802459"/>
    <n v="108.52627796048073"/>
    <n v="83.62472347094625"/>
    <n v="24.90155448953449"/>
    <n v="5349.4417106092969"/>
  </r>
  <r>
    <x v="64"/>
    <x v="64"/>
    <n v="5349.4417106092969"/>
    <n v="108.52627796048073"/>
    <n v="84.008003453521411"/>
    <n v="24.518274506959319"/>
    <n v="5265.4337071557729"/>
  </r>
  <r>
    <x v="65"/>
    <x v="65"/>
    <n v="5265.4337071557729"/>
    <n v="108.52627796048073"/>
    <n v="84.393040136016708"/>
    <n v="24.133237824464011"/>
    <n v="5181.0406670197572"/>
  </r>
  <r>
    <x v="66"/>
    <x v="66"/>
    <n v="5181.0406670197572"/>
    <n v="108.52627796048073"/>
    <n v="84.779841569973442"/>
    <n v="23.74643639050727"/>
    <n v="5096.2608254497845"/>
  </r>
  <r>
    <x v="67"/>
    <x v="67"/>
    <n v="5096.2608254497845"/>
    <n v="108.52627796048073"/>
    <n v="85.168415843835817"/>
    <n v="23.357862116644892"/>
    <n v="5011.092409605948"/>
  </r>
  <r>
    <x v="68"/>
    <x v="68"/>
    <n v="5011.092409605948"/>
    <n v="108.52627796048073"/>
    <n v="85.558771083120078"/>
    <n v="22.967506877360641"/>
    <n v="4925.5336385228238"/>
  </r>
  <r>
    <x v="69"/>
    <x v="69"/>
    <n v="4925.5336385228238"/>
    <n v="108.52627796048073"/>
    <n v="85.950915450584375"/>
    <n v="22.575362509896344"/>
    <n v="4839.5827230722389"/>
  </r>
  <r>
    <x v="70"/>
    <x v="70"/>
    <n v="4839.5827230722389"/>
    <n v="108.52627796048073"/>
    <n v="86.344857146399562"/>
    <n v="22.181420814081161"/>
    <n v="4753.2378659258429"/>
  </r>
  <r>
    <x v="71"/>
    <x v="71"/>
    <n v="4753.2378659258429"/>
    <n v="108.52627796048073"/>
    <n v="86.740604408320564"/>
    <n v="21.785673552160162"/>
    <n v="4666.4972615175229"/>
  </r>
  <r>
    <x v="72"/>
    <x v="72"/>
    <n v="4666.4972615175229"/>
    <n v="108.52627796048073"/>
    <n v="87.138165511858702"/>
    <n v="21.388112448622032"/>
    <n v="4579.3590960056645"/>
  </r>
  <r>
    <x v="73"/>
    <x v="73"/>
    <n v="4579.3590960056645"/>
    <n v="108.52627796048073"/>
    <n v="87.53754877045472"/>
    <n v="20.988729190026014"/>
    <n v="4491.8215472352076"/>
  </r>
  <r>
    <x v="74"/>
    <x v="74"/>
    <n v="4491.8215472352076"/>
    <n v="108.52627796048073"/>
    <n v="87.938762535652629"/>
    <n v="20.587515424828098"/>
    <n v="4403.8827846995555"/>
  </r>
  <r>
    <x v="75"/>
    <x v="75"/>
    <n v="4403.8827846995555"/>
    <n v="108.52627796048073"/>
    <n v="88.341815197274386"/>
    <n v="20.184462763206355"/>
    <n v="4315.5409695022809"/>
  </r>
  <r>
    <x v="76"/>
    <x v="76"/>
    <n v="4315.5409695022809"/>
    <n v="108.52627796048073"/>
    <n v="88.746715183595214"/>
    <n v="19.779562776885513"/>
    <n v="4226.7942543186837"/>
  </r>
  <r>
    <x v="77"/>
    <x v="77"/>
    <n v="4226.7942543186837"/>
    <n v="108.52627796048073"/>
    <n v="89.153470961520028"/>
    <n v="19.372806998960701"/>
    <n v="4137.6407833571648"/>
  </r>
  <r>
    <x v="78"/>
    <x v="78"/>
    <n v="4137.6407833571648"/>
    <n v="108.52627796048073"/>
    <n v="89.562091036760322"/>
    <n v="18.964186923720401"/>
    <n v="4048.0786923204068"/>
  </r>
  <r>
    <x v="79"/>
    <x v="79"/>
    <n v="4048.0786923204068"/>
    <n v="108.52627796048073"/>
    <n v="89.972583954012137"/>
    <n v="18.553694006468582"/>
    <n v="3958.1061083663935"/>
  </r>
  <r>
    <x v="80"/>
    <x v="80"/>
    <n v="3958.1061083663935"/>
    <n v="108.52627796048073"/>
    <n v="90.384958297134702"/>
    <n v="18.141319663346028"/>
    <n v="3867.7211500692556"/>
  </r>
  <r>
    <x v="81"/>
    <x v="81"/>
    <n v="3867.7211500692556"/>
    <n v="108.52627796048073"/>
    <n v="90.799222689329909"/>
    <n v="17.727055271150828"/>
    <n v="3776.9219273799263"/>
  </r>
  <r>
    <x v="82"/>
    <x v="82"/>
    <n v="3776.9219273799263"/>
    <n v="108.52627796048073"/>
    <n v="91.215385793322653"/>
    <n v="17.310892167158062"/>
    <n v="3685.7065415866073"/>
  </r>
  <r>
    <x v="83"/>
    <x v="83"/>
    <n v="3685.7065415866073"/>
    <n v="108.52627796048073"/>
    <n v="91.633456311542048"/>
    <n v="16.892821648938668"/>
    <n v="3594.0730852750621"/>
  </r>
  <r>
    <x v="84"/>
    <x v="84"/>
    <n v="3594.0730852750621"/>
    <n v="108.52627796048073"/>
    <n v="92.053442986303295"/>
    <n v="16.472834974177438"/>
    <n v="3502.0196422887584"/>
  </r>
  <r>
    <x v="85"/>
    <x v="85"/>
    <n v="3502.0196422887584"/>
    <n v="108.52627796048073"/>
    <n v="92.47535459999051"/>
    <n v="16.050923360490213"/>
    <n v="3409.5442876887664"/>
  </r>
  <r>
    <x v="86"/>
    <x v="86"/>
    <n v="3409.5442876887664"/>
    <n v="108.52627796048073"/>
    <n v="92.899199975240464"/>
    <n v="15.627077985240252"/>
    <n v="3316.6450877135267"/>
  </r>
  <r>
    <x v="87"/>
    <x v="87"/>
    <n v="3316.6450877135267"/>
    <n v="108.52627796048073"/>
    <n v="93.324987975126987"/>
    <n v="15.201289985353732"/>
    <n v="3223.3200997383992"/>
  </r>
  <r>
    <x v="88"/>
    <x v="88"/>
    <n v="3223.3200997383992"/>
    <n v="108.52627796048073"/>
    <n v="93.752727503346321"/>
    <n v="14.7735504571344"/>
    <n v="3129.5673722350548"/>
  </r>
  <r>
    <x v="89"/>
    <x v="89"/>
    <n v="3129.5673722350548"/>
    <n v="108.52627796048073"/>
    <n v="94.182427504403321"/>
    <n v="14.343850456077401"/>
    <n v="3035.3849447306511"/>
  </r>
  <r>
    <x v="90"/>
    <x v="90"/>
    <n v="3035.3849447306511"/>
    <n v="108.52627796048073"/>
    <n v="94.614096963798517"/>
    <n v="13.912180996682217"/>
    <n v="2940.770847766853"/>
  </r>
  <r>
    <x v="91"/>
    <x v="91"/>
    <n v="2940.770847766853"/>
    <n v="108.52627796048073"/>
    <n v="95.047744908215918"/>
    <n v="13.478533052264805"/>
    <n v="2845.7231028586375"/>
  </r>
  <r>
    <x v="92"/>
    <x v="92"/>
    <n v="2845.7231028586375"/>
    <n v="108.52627796048073"/>
    <n v="95.483380405711912"/>
    <n v="13.042897554768816"/>
    <n v="2750.2397224529232"/>
  </r>
  <r>
    <x v="93"/>
    <x v="93"/>
    <n v="2750.2397224529232"/>
    <n v="108.52627796048073"/>
    <n v="95.921012565904761"/>
    <n v="12.605265394575971"/>
    <n v="2654.3187098870203"/>
  </r>
  <r>
    <x v="94"/>
    <x v="94"/>
    <n v="2654.3187098870203"/>
    <n v="108.52627796048073"/>
    <n v="96.360650540165153"/>
    <n v="12.165627420315575"/>
    <n v="2557.9580593468545"/>
  </r>
  <r>
    <x v="95"/>
    <x v="95"/>
    <n v="2557.9580593468545"/>
    <n v="108.52627796048073"/>
    <n v="96.802303521807588"/>
    <n v="11.723974438673149"/>
    <n v="2461.1557558250443"/>
  </r>
  <r>
    <x v="96"/>
    <x v="96"/>
    <n v="2461.1557558250443"/>
    <n v="108.52627796048073"/>
    <n v="97.245980746282527"/>
    <n v="11.280297214198198"/>
    <n v="2363.9097750787605"/>
  </r>
  <r>
    <x v="97"/>
    <x v="97"/>
    <n v="2363.9097750787605"/>
    <n v="108.52627796048073"/>
    <n v="97.691691491369653"/>
    <n v="10.834586469111072"/>
    <n v="2266.2180835873896"/>
  </r>
  <r>
    <x v="98"/>
    <x v="98"/>
    <n v="2266.2180835873896"/>
    <n v="108.52627796048073"/>
    <n v="98.139445077371761"/>
    <n v="10.386832883108958"/>
    <n v="2168.07863851002"/>
  </r>
  <r>
    <x v="99"/>
    <x v="99"/>
    <n v="2168.07863851002"/>
    <n v="108.52627796048073"/>
    <n v="98.58925086730973"/>
    <n v="9.9370270931710039"/>
    <n v="2069.4893876427104"/>
  </r>
  <r>
    <x v="100"/>
    <x v="100"/>
    <n v="2069.4893876427104"/>
    <n v="108.52627796048073"/>
    <n v="99.041118267118222"/>
    <n v="9.4851596933625029"/>
    <n v="1970.4482693755872"/>
  </r>
  <r>
    <x v="101"/>
    <x v="101"/>
    <n v="1970.4482693755872"/>
    <n v="108.52627796048073"/>
    <n v="99.495056725842531"/>
    <n v="9.0312212346382097"/>
    <n v="1870.9532126497452"/>
  </r>
  <r>
    <x v="102"/>
    <x v="102"/>
    <n v="1870.9532126497452"/>
    <n v="108.52627796048073"/>
    <n v="99.951075735835957"/>
    <n v="8.5752022246447659"/>
    <n v="1771.0021369139104"/>
  </r>
  <r>
    <x v="103"/>
    <x v="103"/>
    <n v="1771.0021369139104"/>
    <n v="108.52627796048073"/>
    <n v="100.40918483295853"/>
    <n v="8.1170931275221836"/>
    <n v="1670.5929520809568"/>
  </r>
  <r>
    <x v="104"/>
    <x v="104"/>
    <n v="1670.5929520809568"/>
    <n v="108.52627796048073"/>
    <n v="100.86939359677626"/>
    <n v="7.6568843637044584"/>
    <n v="1569.7235584841746"/>
  </r>
  <r>
    <x v="105"/>
    <x v="105"/>
    <n v="1569.7235584841746"/>
    <n v="108.52627796048073"/>
    <n v="101.33171165076151"/>
    <n v="7.1945663097192325"/>
    <n v="1468.3918468334177"/>
  </r>
  <r>
    <x v="106"/>
    <x v="106"/>
    <n v="1468.3918468334177"/>
    <n v="108.52627796048073"/>
    <n v="101.79614866249415"/>
    <n v="6.7301292979865748"/>
    <n v="1366.5956981709169"/>
  </r>
  <r>
    <x v="107"/>
    <x v="107"/>
    <n v="1366.5956981709169"/>
    <n v="108.52627796048073"/>
    <n v="102.26271434386391"/>
    <n v="6.2635636166168105"/>
    <n v="1264.3329838270583"/>
  </r>
  <r>
    <x v="108"/>
    <x v="108"/>
    <n v="1264.3329838270583"/>
    <n v="108.52627796048073"/>
    <n v="102.73141845127329"/>
    <n v="5.7948595092074351"/>
    <n v="1161.6015653757859"/>
  </r>
  <r>
    <x v="109"/>
    <x v="109"/>
    <n v="1161.6015653757859"/>
    <n v="108.52627796048073"/>
    <n v="103.20227078584162"/>
    <n v="5.3240071746390987"/>
    <n v="1058.3992945899427"/>
  </r>
  <r>
    <x v="110"/>
    <x v="110"/>
    <n v="1058.3992945899427"/>
    <n v="108.52627796048073"/>
    <n v="103.67528119361006"/>
    <n v="4.850996766870658"/>
    <n v="954.72401339633325"/>
  </r>
  <r>
    <x v="111"/>
    <x v="111"/>
    <n v="954.72401339633325"/>
    <n v="108.52627796048073"/>
    <n v="104.15045956574744"/>
    <n v="4.3758183947332787"/>
    <n v="850.57355383058166"/>
  </r>
  <r>
    <x v="112"/>
    <x v="112"/>
    <n v="850.57355383058166"/>
    <n v="108.52627796048073"/>
    <n v="104.62781583875713"/>
    <n v="3.8984621217236026"/>
    <n v="745.94573799182399"/>
  </r>
  <r>
    <x v="113"/>
    <x v="113"/>
    <n v="745.94573799182399"/>
    <n v="108.52627796048073"/>
    <n v="105.10735999468474"/>
    <n v="3.4189179657959654"/>
    <n v="640.83837799713729"/>
  </r>
  <r>
    <x v="114"/>
    <x v="114"/>
    <n v="640.83837799713729"/>
    <n v="108.52627796048073"/>
    <n v="105.58910206132707"/>
    <n v="2.9371758991536607"/>
    <n v="535.24927593581015"/>
  </r>
  <r>
    <x v="115"/>
    <x v="115"/>
    <n v="535.24927593581015"/>
    <n v="108.52627796048073"/>
    <n v="106.07305211244147"/>
    <n v="2.4532258480392444"/>
    <n v="429.1762238233714"/>
  </r>
  <r>
    <x v="116"/>
    <x v="116"/>
    <n v="429.1762238233714"/>
    <n v="108.52627796048073"/>
    <n v="106.55922026795685"/>
    <n v="1.9670576925238876"/>
    <n v="322.61700355541325"/>
  </r>
  <r>
    <x v="117"/>
    <x v="117"/>
    <n v="322.61700355541325"/>
    <n v="108.52627796048073"/>
    <n v="107.04761669418498"/>
    <n v="1.4786612662957521"/>
    <n v="215.56938686122521"/>
  </r>
  <r>
    <x v="118"/>
    <x v="118"/>
    <n v="215.56938686122521"/>
    <n v="108.52627796048073"/>
    <n v="107.53825160403331"/>
    <n v="0.98802635644740411"/>
    <n v="108.03113525719527"/>
  </r>
  <r>
    <x v="119"/>
    <x v="119"/>
    <n v="108.03113525719527"/>
    <n v="108.52627796048073"/>
    <n v="108.03113525721848"/>
    <n v="0.49514270326225146"/>
    <n v="-2.5465851649641991E-11"/>
  </r>
</pivotCacheRecord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1.xml" Id="rId1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C9BAC-8225-47E7-9AEE-A59EEB568ABF}" name="PivotTable4" cacheId="2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N16" firstHeaderRow="0" firstDataRow="1" firstDataCol="1" rowPageCount="1" colPageCount="1"/>
  <pivotFields count="10">
    <pivotField axis="axisPage" numFmtId="3" multipleItemSelectionAllowe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showAll="0" defaultSubtota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Principal Paid" fld="4" baseField="9" baseItem="1" numFmtId="165"/>
    <dataField name="Interest Paid" fld="5" baseField="9" baseItem="1" numFmtId="165"/>
    <dataField name="Balance Paid" fld="6" baseField="9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6:H136" totalsRowShown="0">
  <tableColumns count="7">
    <tableColumn id="1" xr3:uid="{00000000-0010-0000-0000-000001000000}" name="Pmt no.">
      <calculatedColumnFormula>IFERROR(IF(LoanIsNotPaid*LoanIsGood,PaymentNumber,""), "")</calculatedColumnFormula>
    </tableColumn>
    <tableColumn id="2" xr3:uid="{00000000-0010-0000-0000-000002000000}" name="Payment_x000a_date">
      <calculatedColumnFormula>IFERROR(IF(LoanIsNotPaid*LoanIsGood,PaymentDate,LoanStartDate), LoanStartDate)</calculatedColumnFormula>
    </tableColumn>
    <tableColumn id="3" xr3:uid="{00000000-0010-0000-0000-000003000000}" name="Beginning _x000a_balance">
      <calculatedColumnFormula>IFERROR(IF(LoanIsNotPaid*LoanIsGood,LoanValue,""), "")</calculatedColumnFormula>
    </tableColumn>
    <tableColumn id="4" xr3:uid="{00000000-0010-0000-0000-000004000000}" name="Payment">
      <calculatedColumnFormula>IFERROR(IF(LoanIsNotPaid*LoanIsGood,MonthlyPayment,0), 0)</calculatedColumnFormula>
    </tableColumn>
    <tableColumn id="5" xr3:uid="{00000000-0010-0000-0000-000005000000}" name="Principal">
      <calculatedColumnFormula>IFERROR(IF(LoanIsNotPaid*LoanIsGood,Principal,0), 0)</calculatedColumnFormula>
    </tableColumn>
    <tableColumn id="6" xr3:uid="{00000000-0010-0000-0000-000006000000}" name="Interest">
      <calculatedColumnFormula>IFERROR(IF(LoanIsNotPaid*LoanIsGood,InterestAmt,0), 0)</calculatedColumnFormula>
    </tableColumn>
    <tableColumn id="7" xr3:uid="{00000000-0010-0000-0000-000007000000}" name="Ending _x000a_balance">
      <calculatedColumnFormula>IFERROR(IF(LoanIsNotPaid*LoanIsGood,EndingBalance,0), 0)</calculatedColumnFormula>
    </tableColumn>
  </tableColumns>
  <tableStyleInfo name="Loan Calculator" showFirstColumn="0" showLastColumn="0" showRowStripes="0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1.xml><?xml version="1.0" encoding="utf-8"?>
<a:theme xmlns:a="http://schemas.openxmlformats.org/drawingml/2006/main" name="Personal">
  <a:themeElements>
    <a:clrScheme name="Custom 40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DFD3E1"/>
      </a:accent1>
      <a:accent2>
        <a:srgbClr val="D78B58"/>
      </a:accent2>
      <a:accent3>
        <a:srgbClr val="F9EDC7"/>
      </a:accent3>
      <a:accent4>
        <a:srgbClr val="E8CAD4"/>
      </a:accent4>
      <a:accent5>
        <a:srgbClr val="EFEBF5"/>
      </a:accent5>
      <a:accent6>
        <a:srgbClr val="D0DBE8"/>
      </a:accent6>
      <a:hlink>
        <a:srgbClr val="8E58B6"/>
      </a:hlink>
      <a:folHlink>
        <a:srgbClr val="7F6F6F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3" /><Relationship Type="http://schemas.openxmlformats.org/officeDocument/2006/relationships/printerSettings" Target="/xl/printerSettings/printerSettings11.bin" Id="rId2" /><Relationship Type="http://schemas.openxmlformats.org/officeDocument/2006/relationships/pivotTable" Target="/xl/pivotTables/pivotTable1.xml" Id="rId1" /><Relationship Type="http://schemas.openxmlformats.org/officeDocument/2006/relationships/table" Target="/xl/tables/table11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36"/>
  <sheetViews>
    <sheetView showGridLines="0" tabSelected="1" zoomScaleNormal="100" workbookViewId="0"/>
  </sheetViews>
  <sheetFormatPr defaultRowHeight="13.8" x14ac:dyDescent="0.25"/>
  <cols>
    <col min="1" max="1" width="3.3984375" customWidth="1"/>
    <col min="2" max="2" width="9.19921875" style="1" customWidth="1"/>
    <col min="3" max="3" width="13.19921875" style="1" customWidth="1"/>
    <col min="4" max="8" width="15.69921875" style="1" customWidth="1"/>
    <col min="9" max="9" width="3.3984375" customWidth="1"/>
    <col min="10" max="10" width="9" hidden="1" customWidth="1"/>
    <col min="11" max="11" width="16.59765625" hidden="1" customWidth="1"/>
    <col min="12" max="12" width="15.69921875" hidden="1" customWidth="1"/>
    <col min="13" max="13" width="14.296875" hidden="1" customWidth="1"/>
    <col min="14" max="14" width="15.19921875" hidden="1" customWidth="1"/>
    <col min="15" max="15" width="1.09765625" customWidth="1"/>
  </cols>
  <sheetData>
    <row r="1" spans="1:14" ht="19.5" customHeight="1" x14ac:dyDescent="0.25">
      <c r="A1" s="3"/>
      <c r="B1" s="4"/>
      <c r="C1" s="4"/>
      <c r="D1" s="4"/>
      <c r="E1" s="4"/>
      <c r="F1" s="4"/>
      <c r="G1" s="4"/>
      <c r="H1" s="4"/>
      <c r="I1" s="5" t="s">
        <v>11</v>
      </c>
    </row>
    <row r="2" spans="1:14" ht="60.75" customHeight="1" x14ac:dyDescent="0.25">
      <c r="A2" s="3"/>
      <c r="B2" s="32" t="s">
        <v>14</v>
      </c>
      <c r="C2" s="33"/>
      <c r="D2" s="33"/>
      <c r="E2" s="33"/>
      <c r="F2" s="33"/>
      <c r="G2" s="33"/>
      <c r="H2" s="33"/>
      <c r="I2" s="3"/>
      <c r="K2" s="2" t="s">
        <v>17</v>
      </c>
      <c r="L2" t="s">
        <v>34</v>
      </c>
    </row>
    <row r="3" spans="1:14" ht="24" customHeight="1" x14ac:dyDescent="0.25">
      <c r="A3" s="3"/>
      <c r="B3" s="6"/>
      <c r="C3" s="7"/>
      <c r="D3" s="7"/>
      <c r="E3" s="7"/>
      <c r="F3" s="7"/>
      <c r="G3" s="7"/>
      <c r="H3" s="7"/>
      <c r="I3" s="3"/>
    </row>
    <row r="4" spans="1:14" ht="24" customHeight="1" x14ac:dyDescent="0.25">
      <c r="A4" s="3"/>
      <c r="B4" s="30" t="s">
        <v>15</v>
      </c>
      <c r="C4" s="31"/>
      <c r="D4" s="31"/>
      <c r="E4" s="3"/>
      <c r="F4" s="4"/>
      <c r="G4" s="4"/>
      <c r="H4" s="4"/>
      <c r="I4" s="3"/>
      <c r="K4" s="2" t="s">
        <v>21</v>
      </c>
      <c r="L4" t="s">
        <v>12</v>
      </c>
      <c r="M4" t="s">
        <v>13</v>
      </c>
      <c r="N4" t="s">
        <v>35</v>
      </c>
    </row>
    <row r="5" spans="1:14" ht="24" customHeight="1" thickBot="1" x14ac:dyDescent="0.3">
      <c r="A5" s="3"/>
      <c r="B5" s="11"/>
      <c r="C5" s="13" t="s">
        <v>0</v>
      </c>
      <c r="D5" s="12">
        <v>10000</v>
      </c>
      <c r="E5" s="3"/>
      <c r="F5" s="4"/>
      <c r="G5" s="4"/>
      <c r="H5" s="4"/>
      <c r="I5" s="3"/>
      <c r="K5" s="29" t="s">
        <v>22</v>
      </c>
      <c r="L5" s="28">
        <v>380.49423815908995</v>
      </c>
      <c r="M5" s="28">
        <v>270.66342960379438</v>
      </c>
      <c r="N5" s="28">
        <v>58673.344948123311</v>
      </c>
    </row>
    <row r="6" spans="1:14" ht="24" customHeight="1" thickTop="1" thickBot="1" x14ac:dyDescent="0.3">
      <c r="A6" s="3"/>
      <c r="B6" s="18"/>
      <c r="C6" s="14" t="s">
        <v>1</v>
      </c>
      <c r="D6" s="10">
        <v>5.5E-2</v>
      </c>
      <c r="E6" s="3"/>
      <c r="F6" s="4"/>
      <c r="G6" s="4"/>
      <c r="H6" s="4"/>
      <c r="I6" s="3"/>
      <c r="K6" s="29" t="s">
        <v>23</v>
      </c>
      <c r="L6" s="28">
        <v>793.03556426784667</v>
      </c>
      <c r="M6" s="28">
        <v>509.27977125792194</v>
      </c>
      <c r="N6" s="28">
        <v>110322.55089200605</v>
      </c>
    </row>
    <row r="7" spans="1:14" ht="24" customHeight="1" thickTop="1" thickBot="1" x14ac:dyDescent="0.3">
      <c r="A7" s="3"/>
      <c r="B7" s="19"/>
      <c r="C7" s="16" t="s">
        <v>2</v>
      </c>
      <c r="D7" s="15">
        <v>10</v>
      </c>
      <c r="E7" s="3"/>
      <c r="F7" s="4"/>
      <c r="G7" s="4"/>
      <c r="H7" s="4"/>
      <c r="I7" s="3"/>
      <c r="K7" s="29" t="s">
        <v>24</v>
      </c>
      <c r="L7" s="28">
        <v>837.7690036578316</v>
      </c>
      <c r="M7" s="28">
        <v>464.54633186793706</v>
      </c>
      <c r="N7" s="28">
        <v>100517.79431298297</v>
      </c>
    </row>
    <row r="8" spans="1:14" ht="24" customHeight="1" thickTop="1" x14ac:dyDescent="0.25">
      <c r="A8" s="3"/>
      <c r="B8" s="11"/>
      <c r="C8" s="9" t="s">
        <v>3</v>
      </c>
      <c r="D8" s="17">
        <f ca="1">TODAY()</f>
        <v>45084</v>
      </c>
      <c r="E8" s="3"/>
      <c r="F8" s="4"/>
      <c r="G8" s="4"/>
      <c r="H8" s="4"/>
      <c r="I8" s="3"/>
      <c r="K8" s="29" t="s">
        <v>25</v>
      </c>
      <c r="L8" s="28">
        <v>885.02576065149162</v>
      </c>
      <c r="M8" s="28">
        <v>417.28957487427698</v>
      </c>
      <c r="N8" s="28">
        <v>90159.97239373617</v>
      </c>
    </row>
    <row r="9" spans="1:14" ht="9" customHeight="1" x14ac:dyDescent="0.25">
      <c r="A9" s="3"/>
      <c r="B9" s="8"/>
      <c r="C9" s="3"/>
      <c r="D9" s="3"/>
      <c r="E9" s="3"/>
      <c r="F9" s="3"/>
      <c r="G9" s="3"/>
      <c r="H9" s="3"/>
      <c r="I9" s="3"/>
      <c r="K9" s="29" t="s">
        <v>26</v>
      </c>
      <c r="L9" s="28">
        <v>934.94817019592324</v>
      </c>
      <c r="M9" s="28">
        <v>367.36716532984542</v>
      </c>
      <c r="N9" s="28">
        <v>79217.887901770286</v>
      </c>
    </row>
    <row r="10" spans="1:14" ht="24" customHeight="1" x14ac:dyDescent="0.25">
      <c r="A10" s="3"/>
      <c r="B10" s="30" t="s">
        <v>16</v>
      </c>
      <c r="C10" s="31"/>
      <c r="D10" s="31"/>
      <c r="E10" s="3"/>
      <c r="F10" s="3"/>
      <c r="G10" s="3"/>
      <c r="H10" s="3"/>
      <c r="I10" s="3"/>
      <c r="K10" s="29" t="s">
        <v>27</v>
      </c>
      <c r="L10" s="28">
        <v>987.68659604804657</v>
      </c>
      <c r="M10" s="28">
        <v>314.62873947772204</v>
      </c>
      <c r="N10" s="28">
        <v>67658.583835454861</v>
      </c>
    </row>
    <row r="11" spans="1:14" ht="24" customHeight="1" thickBot="1" x14ac:dyDescent="0.3">
      <c r="A11" s="3"/>
      <c r="B11" s="11"/>
      <c r="C11" s="9" t="s">
        <v>4</v>
      </c>
      <c r="D11" s="20">
        <f ca="1">IFERROR(IF(LoanIsGood,MonthlyPayment,""), "")</f>
        <v>108.52627796048073</v>
      </c>
      <c r="E11" s="3"/>
      <c r="F11" s="3"/>
      <c r="G11" s="3"/>
      <c r="H11" s="3"/>
      <c r="I11" s="3"/>
      <c r="K11" s="29" t="s">
        <v>28</v>
      </c>
      <c r="L11" s="28">
        <v>1043.3998836625894</v>
      </c>
      <c r="M11" s="28">
        <v>258.91545186317921</v>
      </c>
      <c r="N11" s="28">
        <v>55447.244159212722</v>
      </c>
    </row>
    <row r="12" spans="1:14" ht="24" customHeight="1" thickTop="1" thickBot="1" x14ac:dyDescent="0.3">
      <c r="A12" s="3"/>
      <c r="B12" s="19"/>
      <c r="C12" s="21" t="s">
        <v>5</v>
      </c>
      <c r="D12" s="22">
        <f ca="1">IFERROR(IF(LoanIsGood,LoanYears*12,""), "")</f>
        <v>120</v>
      </c>
      <c r="E12" s="3"/>
      <c r="F12" s="3"/>
      <c r="G12" s="3"/>
      <c r="H12" s="3"/>
      <c r="I12" s="3"/>
      <c r="K12" s="29" t="s">
        <v>29</v>
      </c>
      <c r="L12" s="28">
        <v>1102.2558386265125</v>
      </c>
      <c r="M12" s="28">
        <v>200.05949689925598</v>
      </c>
      <c r="N12" s="28">
        <v>42547.088939392808</v>
      </c>
    </row>
    <row r="13" spans="1:14" ht="24" customHeight="1" thickTop="1" thickBot="1" x14ac:dyDescent="0.3">
      <c r="A13" s="3"/>
      <c r="B13" s="11"/>
      <c r="C13" s="16" t="s">
        <v>6</v>
      </c>
      <c r="D13" s="23">
        <f ca="1">IFERROR(IF(LoanIsGood,TotalLoanCost-LoanAmount,""), "")</f>
        <v>3023.1533552576875</v>
      </c>
      <c r="E13" s="3"/>
      <c r="F13" s="3"/>
      <c r="G13" s="3"/>
      <c r="H13" s="3"/>
      <c r="I13" s="3"/>
      <c r="K13" s="29" t="s">
        <v>30</v>
      </c>
      <c r="L13" s="28">
        <v>1164.4317320808982</v>
      </c>
      <c r="M13" s="28">
        <v>137.88360344487046</v>
      </c>
      <c r="N13" s="28">
        <v>28919.263564981542</v>
      </c>
    </row>
    <row r="14" spans="1:14" ht="24" customHeight="1" thickTop="1" x14ac:dyDescent="0.25">
      <c r="A14" s="3"/>
      <c r="B14" s="18"/>
      <c r="C14" s="9" t="s">
        <v>7</v>
      </c>
      <c r="D14" s="23">
        <f ca="1">IFERROR(IF(LoanIsGood,MonthlyPayment*NumberOfPayments,""), "")</f>
        <v>13023.153355257688</v>
      </c>
      <c r="E14" s="3"/>
      <c r="F14" s="3"/>
      <c r="G14" s="3"/>
      <c r="H14" s="3"/>
      <c r="I14" s="3"/>
      <c r="K14" s="29" t="s">
        <v>31</v>
      </c>
      <c r="L14" s="28">
        <v>1230.1148346526047</v>
      </c>
      <c r="M14" s="28">
        <v>72.20050087316406</v>
      </c>
      <c r="N14" s="28">
        <v>14522.721719492039</v>
      </c>
    </row>
    <row r="15" spans="1:14" ht="24" customHeight="1" x14ac:dyDescent="0.25">
      <c r="A15" s="3"/>
      <c r="B15" s="8"/>
      <c r="C15" s="3"/>
      <c r="D15" s="3"/>
      <c r="E15" s="3"/>
      <c r="F15" s="3"/>
      <c r="G15" s="3"/>
      <c r="H15" s="3"/>
      <c r="I15" s="3"/>
      <c r="K15" s="29" t="s">
        <v>32</v>
      </c>
      <c r="L15" s="28">
        <v>640.83837799716218</v>
      </c>
      <c r="M15" s="28">
        <v>10.319289765722202</v>
      </c>
      <c r="N15" s="28">
        <v>1610.6430254329898</v>
      </c>
    </row>
    <row r="16" spans="1:14" ht="41.1" customHeight="1" x14ac:dyDescent="0.25">
      <c r="A16" s="3"/>
      <c r="B16" s="24" t="s">
        <v>17</v>
      </c>
      <c r="C16" s="24" t="s">
        <v>33</v>
      </c>
      <c r="D16" s="24" t="s">
        <v>19</v>
      </c>
      <c r="E16" s="24" t="s">
        <v>8</v>
      </c>
      <c r="F16" s="24" t="s">
        <v>9</v>
      </c>
      <c r="G16" s="24" t="s">
        <v>10</v>
      </c>
      <c r="H16" s="24" t="s">
        <v>18</v>
      </c>
      <c r="I16" s="3"/>
      <c r="K16" s="29" t="s">
        <v>20</v>
      </c>
      <c r="L16" s="28">
        <v>9999.9999999999964</v>
      </c>
      <c r="M16" s="28">
        <v>3023.1533552576893</v>
      </c>
      <c r="N16" s="28">
        <v>649597.09569258557</v>
      </c>
    </row>
    <row r="17" spans="1:9" ht="20.100000000000001" customHeight="1" x14ac:dyDescent="0.25">
      <c r="A17" s="3"/>
      <c r="B17" s="25">
        <f ca="1">IFERROR(IF(LoanIsNotPaid*LoanIsGood,PaymentNumber,""), "")</f>
        <v>1</v>
      </c>
      <c r="C17" s="26">
        <f ca="1">IFERROR(IF(LoanIsNotPaid*LoanIsGood,PaymentDate,LoanStartDate), LoanStartDate)</f>
        <v>45114</v>
      </c>
      <c r="D17" s="27">
        <f ca="1">IFERROR(IF(LoanIsNotPaid*LoanIsGood,LoanValue,""), "")</f>
        <v>10000</v>
      </c>
      <c r="E17" s="27">
        <f ca="1">IFERROR(IF(LoanIsNotPaid*LoanIsGood,MonthlyPayment,0), 0)</f>
        <v>108.52627796048073</v>
      </c>
      <c r="F17" s="27">
        <f ca="1">IFERROR(IF(LoanIsNotPaid*LoanIsGood,Principal,0), 0)</f>
        <v>62.692944627147391</v>
      </c>
      <c r="G17" s="27">
        <f ca="1">IFERROR(IF(LoanIsNotPaid*LoanIsGood,InterestAmt,0), 0)</f>
        <v>45.833333333333336</v>
      </c>
      <c r="H17" s="27">
        <f ca="1">IFERROR(IF(LoanIsNotPaid*LoanIsGood,EndingBalance,0), 0)</f>
        <v>9937.3070553728521</v>
      </c>
      <c r="I17" s="3"/>
    </row>
    <row r="18" spans="1:9" ht="20.25" customHeight="1" x14ac:dyDescent="0.25">
      <c r="A18" s="3"/>
      <c r="B18" s="25">
        <f ca="1">IFERROR(IF(LoanIsNotPaid*LoanIsGood,PaymentNumber,""), "")</f>
        <v>2</v>
      </c>
      <c r="C18" s="26">
        <f ca="1">IFERROR(IF(LoanIsNotPaid*LoanIsGood,PaymentDate,LoanStartDate), LoanStartDate)</f>
        <v>45145</v>
      </c>
      <c r="D18" s="27">
        <f ca="1">IFERROR(IF(LoanIsNotPaid*LoanIsGood,LoanValue,""), "")</f>
        <v>9937.3070553728521</v>
      </c>
      <c r="E18" s="27">
        <f ca="1">IFERROR(IF(LoanIsNotPaid*LoanIsGood,MonthlyPayment,0), 0)</f>
        <v>108.52627796048073</v>
      </c>
      <c r="F18" s="27">
        <f ca="1">IFERROR(IF(LoanIsNotPaid*LoanIsGood,Principal,0), 0)</f>
        <v>62.98028729002182</v>
      </c>
      <c r="G18" s="27">
        <f ca="1">IFERROR(IF(LoanIsNotPaid*LoanIsGood,InterestAmt,0), 0)</f>
        <v>45.545990670458906</v>
      </c>
      <c r="H18" s="27">
        <f ca="1">IFERROR(IF(LoanIsNotPaid*LoanIsGood,EndingBalance,0), 0)</f>
        <v>9874.3267680828303</v>
      </c>
      <c r="I18" s="3"/>
    </row>
    <row r="19" spans="1:9" ht="20.25" customHeight="1" x14ac:dyDescent="0.25">
      <c r="A19" s="3"/>
      <c r="B19" s="25">
        <f ca="1">IFERROR(IF(LoanIsNotPaid*LoanIsGood,PaymentNumber,""), "")</f>
        <v>3</v>
      </c>
      <c r="C19" s="26">
        <f ca="1">IFERROR(IF(LoanIsNotPaid*LoanIsGood,PaymentDate,LoanStartDate), LoanStartDate)</f>
        <v>45176</v>
      </c>
      <c r="D19" s="27">
        <f ca="1">IFERROR(IF(LoanIsNotPaid*LoanIsGood,LoanValue,""), "")</f>
        <v>9874.3267680828303</v>
      </c>
      <c r="E19" s="27">
        <f ca="1">IFERROR(IF(LoanIsNotPaid*LoanIsGood,MonthlyPayment,0), 0)</f>
        <v>108.52627796048073</v>
      </c>
      <c r="F19" s="27">
        <f ca="1">IFERROR(IF(LoanIsNotPaid*LoanIsGood,Principal,0), 0)</f>
        <v>63.268946940101095</v>
      </c>
      <c r="G19" s="27">
        <f ca="1">IFERROR(IF(LoanIsNotPaid*LoanIsGood,InterestAmt,0), 0)</f>
        <v>45.257331020379645</v>
      </c>
      <c r="H19" s="27">
        <f ca="1">IFERROR(IF(LoanIsNotPaid*LoanIsGood,EndingBalance,0), 0)</f>
        <v>9811.0578211427292</v>
      </c>
      <c r="I19" s="3"/>
    </row>
    <row r="20" spans="1:9" ht="20.25" customHeight="1" x14ac:dyDescent="0.25">
      <c r="A20" s="3"/>
      <c r="B20" s="25">
        <f ca="1">IFERROR(IF(LoanIsNotPaid*LoanIsGood,PaymentNumber,""), "")</f>
        <v>4</v>
      </c>
      <c r="C20" s="26">
        <f ca="1">IFERROR(IF(LoanIsNotPaid*LoanIsGood,PaymentDate,LoanStartDate), LoanStartDate)</f>
        <v>45206</v>
      </c>
      <c r="D20" s="27">
        <f ca="1">IFERROR(IF(LoanIsNotPaid*LoanIsGood,LoanValue,""), "")</f>
        <v>9811.0578211427292</v>
      </c>
      <c r="E20" s="27">
        <f ca="1">IFERROR(IF(LoanIsNotPaid*LoanIsGood,MonthlyPayment,0), 0)</f>
        <v>108.52627796048073</v>
      </c>
      <c r="F20" s="27">
        <f ca="1">IFERROR(IF(LoanIsNotPaid*LoanIsGood,Principal,0), 0)</f>
        <v>63.558929613576559</v>
      </c>
      <c r="G20" s="27">
        <f ca="1">IFERROR(IF(LoanIsNotPaid*LoanIsGood,InterestAmt,0), 0)</f>
        <v>44.967348346904167</v>
      </c>
      <c r="H20" s="27">
        <f ca="1">IFERROR(IF(LoanIsNotPaid*LoanIsGood,EndingBalance,0), 0)</f>
        <v>9747.4988915291524</v>
      </c>
      <c r="I20" s="3"/>
    </row>
    <row r="21" spans="1:9" ht="20.25" customHeight="1" x14ac:dyDescent="0.25">
      <c r="A21" s="3"/>
      <c r="B21" s="25">
        <f ca="1">IFERROR(IF(LoanIsNotPaid*LoanIsGood,PaymentNumber,""), "")</f>
        <v>5</v>
      </c>
      <c r="C21" s="26">
        <f ca="1">IFERROR(IF(LoanIsNotPaid*LoanIsGood,PaymentDate,LoanStartDate), LoanStartDate)</f>
        <v>45237</v>
      </c>
      <c r="D21" s="27">
        <f ca="1">IFERROR(IF(LoanIsNotPaid*LoanIsGood,LoanValue,""), "")</f>
        <v>9747.4988915291524</v>
      </c>
      <c r="E21" s="27">
        <f ca="1">IFERROR(IF(LoanIsNotPaid*LoanIsGood,MonthlyPayment,0), 0)</f>
        <v>108.52627796048073</v>
      </c>
      <c r="F21" s="27">
        <f ca="1">IFERROR(IF(LoanIsNotPaid*LoanIsGood,Principal,0), 0)</f>
        <v>63.850241374305455</v>
      </c>
      <c r="G21" s="27">
        <f ca="1">IFERROR(IF(LoanIsNotPaid*LoanIsGood,InterestAmt,0), 0)</f>
        <v>44.676036586175272</v>
      </c>
      <c r="H21" s="27">
        <f ca="1">IFERROR(IF(LoanIsNotPaid*LoanIsGood,EndingBalance,0), 0)</f>
        <v>9683.6486501548461</v>
      </c>
      <c r="I21" s="3"/>
    </row>
    <row r="22" spans="1:9" ht="20.25" customHeight="1" x14ac:dyDescent="0.25">
      <c r="A22" s="3"/>
      <c r="B22" s="25">
        <f ca="1">IFERROR(IF(LoanIsNotPaid*LoanIsGood,PaymentNumber,""), "")</f>
        <v>6</v>
      </c>
      <c r="C22" s="26">
        <f ca="1">IFERROR(IF(LoanIsNotPaid*LoanIsGood,PaymentDate,LoanStartDate), LoanStartDate)</f>
        <v>45267</v>
      </c>
      <c r="D22" s="27">
        <f ca="1">IFERROR(IF(LoanIsNotPaid*LoanIsGood,LoanValue,""), "")</f>
        <v>9683.6486501548461</v>
      </c>
      <c r="E22" s="27">
        <f ca="1">IFERROR(IF(LoanIsNotPaid*LoanIsGood,MonthlyPayment,0), 0)</f>
        <v>108.52627796048073</v>
      </c>
      <c r="F22" s="27">
        <f ca="1">IFERROR(IF(LoanIsNotPaid*LoanIsGood,Principal,0), 0)</f>
        <v>64.142888313937675</v>
      </c>
      <c r="G22" s="27">
        <f ca="1">IFERROR(IF(LoanIsNotPaid*LoanIsGood,InterestAmt,0), 0)</f>
        <v>44.383389646543044</v>
      </c>
      <c r="H22" s="27">
        <f ca="1">IFERROR(IF(LoanIsNotPaid*LoanIsGood,EndingBalance,0), 0)</f>
        <v>9619.5057618409082</v>
      </c>
      <c r="I22" s="3"/>
    </row>
    <row r="23" spans="1:9" ht="20.25" customHeight="1" x14ac:dyDescent="0.25">
      <c r="A23" s="3"/>
      <c r="B23" s="25">
        <f ca="1">IFERROR(IF(LoanIsNotPaid*LoanIsGood,PaymentNumber,""), "")</f>
        <v>7</v>
      </c>
      <c r="C23" s="26">
        <f ca="1">IFERROR(IF(LoanIsNotPaid*LoanIsGood,PaymentDate,LoanStartDate), LoanStartDate)</f>
        <v>45298</v>
      </c>
      <c r="D23" s="27">
        <f ca="1">IFERROR(IF(LoanIsNotPaid*LoanIsGood,LoanValue,""), "")</f>
        <v>9619.5057618409082</v>
      </c>
      <c r="E23" s="27">
        <f ca="1">IFERROR(IF(LoanIsNotPaid*LoanIsGood,MonthlyPayment,0), 0)</f>
        <v>108.52627796048073</v>
      </c>
      <c r="F23" s="27">
        <f ca="1">IFERROR(IF(LoanIsNotPaid*LoanIsGood,Principal,0), 0)</f>
        <v>64.436876552043231</v>
      </c>
      <c r="G23" s="27">
        <f ca="1">IFERROR(IF(LoanIsNotPaid*LoanIsGood,InterestAmt,0), 0)</f>
        <v>44.089401408437496</v>
      </c>
      <c r="H23" s="27">
        <f ca="1">IFERROR(IF(LoanIsNotPaid*LoanIsGood,EndingBalance,0), 0)</f>
        <v>9555.068885288867</v>
      </c>
      <c r="I23" s="3"/>
    </row>
    <row r="24" spans="1:9" ht="20.25" customHeight="1" x14ac:dyDescent="0.25">
      <c r="A24" s="3"/>
      <c r="B24" s="25">
        <f ca="1">IFERROR(IF(LoanIsNotPaid*LoanIsGood,PaymentNumber,""), "")</f>
        <v>8</v>
      </c>
      <c r="C24" s="26">
        <f ca="1">IFERROR(IF(LoanIsNotPaid*LoanIsGood,PaymentDate,LoanStartDate), LoanStartDate)</f>
        <v>45329</v>
      </c>
      <c r="D24" s="27">
        <f ca="1">IFERROR(IF(LoanIsNotPaid*LoanIsGood,LoanValue,""), "")</f>
        <v>9555.068885288867</v>
      </c>
      <c r="E24" s="27">
        <f ca="1">IFERROR(IF(LoanIsNotPaid*LoanIsGood,MonthlyPayment,0), 0)</f>
        <v>108.52627796048073</v>
      </c>
      <c r="F24" s="27">
        <f ca="1">IFERROR(IF(LoanIsNotPaid*LoanIsGood,Principal,0), 0)</f>
        <v>64.732212236240088</v>
      </c>
      <c r="G24" s="27">
        <f ca="1">IFERROR(IF(LoanIsNotPaid*LoanIsGood,InterestAmt,0), 0)</f>
        <v>43.794065724240632</v>
      </c>
      <c r="H24" s="27">
        <f ca="1">IFERROR(IF(LoanIsNotPaid*LoanIsGood,EndingBalance,0), 0)</f>
        <v>9490.336673052625</v>
      </c>
      <c r="I24" s="3"/>
    </row>
    <row r="25" spans="1:9" ht="20.25" customHeight="1" x14ac:dyDescent="0.25">
      <c r="A25" s="3"/>
      <c r="B25" s="25">
        <f ca="1">IFERROR(IF(LoanIsNotPaid*LoanIsGood,PaymentNumber,""), "")</f>
        <v>9</v>
      </c>
      <c r="C25" s="26">
        <f ca="1">IFERROR(IF(LoanIsNotPaid*LoanIsGood,PaymentDate,LoanStartDate), LoanStartDate)</f>
        <v>45358</v>
      </c>
      <c r="D25" s="27">
        <f ca="1">IFERROR(IF(LoanIsNotPaid*LoanIsGood,LoanValue,""), "")</f>
        <v>9490.336673052625</v>
      </c>
      <c r="E25" s="27">
        <f ca="1">IFERROR(IF(LoanIsNotPaid*LoanIsGood,MonthlyPayment,0), 0)</f>
        <v>108.52627796048073</v>
      </c>
      <c r="F25" s="27">
        <f ca="1">IFERROR(IF(LoanIsNotPaid*LoanIsGood,Principal,0), 0)</f>
        <v>65.02890154232287</v>
      </c>
      <c r="G25" s="27">
        <f ca="1">IFERROR(IF(LoanIsNotPaid*LoanIsGood,InterestAmt,0), 0)</f>
        <v>43.497376418157863</v>
      </c>
      <c r="H25" s="27">
        <f ca="1">IFERROR(IF(LoanIsNotPaid*LoanIsGood,EndingBalance,0), 0)</f>
        <v>9425.3077715103027</v>
      </c>
      <c r="I25" s="3"/>
    </row>
    <row r="26" spans="1:9" ht="20.25" customHeight="1" x14ac:dyDescent="0.25">
      <c r="A26" s="3"/>
      <c r="B26" s="25">
        <f ca="1">IFERROR(IF(LoanIsNotPaid*LoanIsGood,PaymentNumber,""), "")</f>
        <v>10</v>
      </c>
      <c r="C26" s="26">
        <f ca="1">IFERROR(IF(LoanIsNotPaid*LoanIsGood,PaymentDate,LoanStartDate), LoanStartDate)</f>
        <v>45389</v>
      </c>
      <c r="D26" s="27">
        <f ca="1">IFERROR(IF(LoanIsNotPaid*LoanIsGood,LoanValue,""), "")</f>
        <v>9425.3077715103027</v>
      </c>
      <c r="E26" s="27">
        <f ca="1">IFERROR(IF(LoanIsNotPaid*LoanIsGood,MonthlyPayment,0), 0)</f>
        <v>108.52627796048073</v>
      </c>
      <c r="F26" s="27">
        <f ca="1">IFERROR(IF(LoanIsNotPaid*LoanIsGood,Principal,0), 0)</f>
        <v>65.326950674391838</v>
      </c>
      <c r="G26" s="27">
        <f ca="1">IFERROR(IF(LoanIsNotPaid*LoanIsGood,InterestAmt,0), 0)</f>
        <v>43.199327286088888</v>
      </c>
      <c r="H26" s="27">
        <f ca="1">IFERROR(IF(LoanIsNotPaid*LoanIsGood,EndingBalance,0), 0)</f>
        <v>9359.98082083591</v>
      </c>
      <c r="I26" s="3"/>
    </row>
    <row r="27" spans="1:9" ht="20.25" customHeight="1" x14ac:dyDescent="0.25">
      <c r="A27" s="3"/>
      <c r="B27" s="25">
        <f ca="1">IFERROR(IF(LoanIsNotPaid*LoanIsGood,PaymentNumber,""), "")</f>
        <v>11</v>
      </c>
      <c r="C27" s="26">
        <f ca="1">IFERROR(IF(LoanIsNotPaid*LoanIsGood,PaymentDate,LoanStartDate), LoanStartDate)</f>
        <v>45419</v>
      </c>
      <c r="D27" s="27">
        <f ca="1">IFERROR(IF(LoanIsNotPaid*LoanIsGood,LoanValue,""), "")</f>
        <v>9359.98082083591</v>
      </c>
      <c r="E27" s="27">
        <f ca="1">IFERROR(IF(LoanIsNotPaid*LoanIsGood,MonthlyPayment,0), 0)</f>
        <v>108.52627796048073</v>
      </c>
      <c r="F27" s="27">
        <f ca="1">IFERROR(IF(LoanIsNotPaid*LoanIsGood,Principal,0), 0)</f>
        <v>65.626365864982802</v>
      </c>
      <c r="G27" s="27">
        <f ca="1">IFERROR(IF(LoanIsNotPaid*LoanIsGood,InterestAmt,0), 0)</f>
        <v>42.899912095497918</v>
      </c>
      <c r="H27" s="27">
        <f ca="1">IFERROR(IF(LoanIsNotPaid*LoanIsGood,EndingBalance,0), 0)</f>
        <v>9294.3544549709277</v>
      </c>
      <c r="I27" s="3"/>
    </row>
    <row r="28" spans="1:9" ht="20.25" customHeight="1" x14ac:dyDescent="0.25">
      <c r="A28" s="3"/>
      <c r="B28" s="25">
        <f ca="1">IFERROR(IF(LoanIsNotPaid*LoanIsGood,PaymentNumber,""), "")</f>
        <v>12</v>
      </c>
      <c r="C28" s="26">
        <f ca="1">IFERROR(IF(LoanIsNotPaid*LoanIsGood,PaymentDate,LoanStartDate), LoanStartDate)</f>
        <v>45450</v>
      </c>
      <c r="D28" s="27">
        <f ca="1">IFERROR(IF(LoanIsNotPaid*LoanIsGood,LoanValue,""), "")</f>
        <v>9294.3544549709277</v>
      </c>
      <c r="E28" s="27">
        <f ca="1">IFERROR(IF(LoanIsNotPaid*LoanIsGood,MonthlyPayment,0), 0)</f>
        <v>108.52627796048073</v>
      </c>
      <c r="F28" s="27">
        <f ca="1">IFERROR(IF(LoanIsNotPaid*LoanIsGood,Principal,0), 0)</f>
        <v>65.927153375197321</v>
      </c>
      <c r="G28" s="27">
        <f ca="1">IFERROR(IF(LoanIsNotPaid*LoanIsGood,InterestAmt,0), 0)</f>
        <v>42.59912458528342</v>
      </c>
      <c r="H28" s="27">
        <f ca="1">IFERROR(IF(LoanIsNotPaid*LoanIsGood,EndingBalance,0), 0)</f>
        <v>9228.4273015957333</v>
      </c>
      <c r="I28" s="3"/>
    </row>
    <row r="29" spans="1:9" ht="20.25" customHeight="1" x14ac:dyDescent="0.25">
      <c r="A29" s="3"/>
      <c r="B29" s="25">
        <f ca="1">IFERROR(IF(LoanIsNotPaid*LoanIsGood,PaymentNumber,""), "")</f>
        <v>13</v>
      </c>
      <c r="C29" s="26">
        <f ca="1">IFERROR(IF(LoanIsNotPaid*LoanIsGood,PaymentDate,LoanStartDate), LoanStartDate)</f>
        <v>45480</v>
      </c>
      <c r="D29" s="27">
        <f ca="1">IFERROR(IF(LoanIsNotPaid*LoanIsGood,LoanValue,""), "")</f>
        <v>9228.4273015957333</v>
      </c>
      <c r="E29" s="27">
        <f ca="1">IFERROR(IF(LoanIsNotPaid*LoanIsGood,MonthlyPayment,0), 0)</f>
        <v>108.52627796048073</v>
      </c>
      <c r="F29" s="27">
        <f ca="1">IFERROR(IF(LoanIsNotPaid*LoanIsGood,Principal,0), 0)</f>
        <v>66.229319494833618</v>
      </c>
      <c r="G29" s="27">
        <f ca="1">IFERROR(IF(LoanIsNotPaid*LoanIsGood,InterestAmt,0), 0)</f>
        <v>42.296958465647094</v>
      </c>
      <c r="H29" s="27">
        <f ca="1">IFERROR(IF(LoanIsNotPaid*LoanIsGood,EndingBalance,0), 0)</f>
        <v>9162.1979821008972</v>
      </c>
      <c r="I29" s="3"/>
    </row>
    <row r="30" spans="1:9" ht="20.25" customHeight="1" x14ac:dyDescent="0.25">
      <c r="A30" s="3"/>
      <c r="B30" s="25">
        <f ca="1">IFERROR(IF(LoanIsNotPaid*LoanIsGood,PaymentNumber,""), "")</f>
        <v>14</v>
      </c>
      <c r="C30" s="26">
        <f ca="1">IFERROR(IF(LoanIsNotPaid*LoanIsGood,PaymentDate,LoanStartDate), LoanStartDate)</f>
        <v>45511</v>
      </c>
      <c r="D30" s="27">
        <f ca="1">IFERROR(IF(LoanIsNotPaid*LoanIsGood,LoanValue,""), "")</f>
        <v>9162.1979821008972</v>
      </c>
      <c r="E30" s="27">
        <f ca="1">IFERROR(IF(LoanIsNotPaid*LoanIsGood,MonthlyPayment,0), 0)</f>
        <v>108.52627796048073</v>
      </c>
      <c r="F30" s="27">
        <f ca="1">IFERROR(IF(LoanIsNotPaid*LoanIsGood,Principal,0), 0)</f>
        <v>66.532870542518282</v>
      </c>
      <c r="G30" s="27">
        <f ca="1">IFERROR(IF(LoanIsNotPaid*LoanIsGood,InterestAmt,0), 0)</f>
        <v>41.993407417962437</v>
      </c>
      <c r="H30" s="27">
        <f ca="1">IFERROR(IF(LoanIsNotPaid*LoanIsGood,EndingBalance,0), 0)</f>
        <v>9095.6651115583772</v>
      </c>
      <c r="I30" s="3"/>
    </row>
    <row r="31" spans="1:9" ht="20.25" customHeight="1" x14ac:dyDescent="0.25">
      <c r="A31" s="3"/>
      <c r="B31" s="25">
        <f ca="1">IFERROR(IF(LoanIsNotPaid*LoanIsGood,PaymentNumber,""), "")</f>
        <v>15</v>
      </c>
      <c r="C31" s="26">
        <f ca="1">IFERROR(IF(LoanIsNotPaid*LoanIsGood,PaymentDate,LoanStartDate), LoanStartDate)</f>
        <v>45542</v>
      </c>
      <c r="D31" s="27">
        <f ca="1">IFERROR(IF(LoanIsNotPaid*LoanIsGood,LoanValue,""), "")</f>
        <v>9095.6651115583772</v>
      </c>
      <c r="E31" s="27">
        <f ca="1">IFERROR(IF(LoanIsNotPaid*LoanIsGood,MonthlyPayment,0), 0)</f>
        <v>108.52627796048073</v>
      </c>
      <c r="F31" s="27">
        <f ca="1">IFERROR(IF(LoanIsNotPaid*LoanIsGood,Principal,0), 0)</f>
        <v>66.83781286583816</v>
      </c>
      <c r="G31" s="27">
        <f ca="1">IFERROR(IF(LoanIsNotPaid*LoanIsGood,InterestAmt,0), 0)</f>
        <v>41.688465094642559</v>
      </c>
      <c r="H31" s="27">
        <f ca="1">IFERROR(IF(LoanIsNotPaid*LoanIsGood,EndingBalance,0), 0)</f>
        <v>9028.8272986925404</v>
      </c>
      <c r="I31" s="3"/>
    </row>
    <row r="32" spans="1:9" ht="20.25" customHeight="1" x14ac:dyDescent="0.25">
      <c r="A32" s="3"/>
      <c r="B32" s="25">
        <f ca="1">IFERROR(IF(LoanIsNotPaid*LoanIsGood,PaymentNumber,""), "")</f>
        <v>16</v>
      </c>
      <c r="C32" s="26">
        <f ca="1">IFERROR(IF(LoanIsNotPaid*LoanIsGood,PaymentDate,LoanStartDate), LoanStartDate)</f>
        <v>45572</v>
      </c>
      <c r="D32" s="27">
        <f ca="1">IFERROR(IF(LoanIsNotPaid*LoanIsGood,LoanValue,""), "")</f>
        <v>9028.8272986925404</v>
      </c>
      <c r="E32" s="27">
        <f ca="1">IFERROR(IF(LoanIsNotPaid*LoanIsGood,MonthlyPayment,0), 0)</f>
        <v>108.52627796048073</v>
      </c>
      <c r="F32" s="27">
        <f ca="1">IFERROR(IF(LoanIsNotPaid*LoanIsGood,Principal,0), 0)</f>
        <v>67.144152841473243</v>
      </c>
      <c r="G32" s="27">
        <f ca="1">IFERROR(IF(LoanIsNotPaid*LoanIsGood,InterestAmt,0), 0)</f>
        <v>41.382125119007476</v>
      </c>
      <c r="H32" s="27">
        <f ca="1">IFERROR(IF(LoanIsNotPaid*LoanIsGood,EndingBalance,0), 0)</f>
        <v>8961.6831458510678</v>
      </c>
      <c r="I32" s="3"/>
    </row>
    <row r="33" spans="1:9" ht="20.25" customHeight="1" x14ac:dyDescent="0.25">
      <c r="A33" s="3"/>
      <c r="B33" s="25">
        <f ca="1">IFERROR(IF(LoanIsNotPaid*LoanIsGood,PaymentNumber,""), "")</f>
        <v>17</v>
      </c>
      <c r="C33" s="26">
        <f ca="1">IFERROR(IF(LoanIsNotPaid*LoanIsGood,PaymentDate,LoanStartDate), LoanStartDate)</f>
        <v>45603</v>
      </c>
      <c r="D33" s="27">
        <f ca="1">IFERROR(IF(LoanIsNotPaid*LoanIsGood,LoanValue,""), "")</f>
        <v>8961.6831458510678</v>
      </c>
      <c r="E33" s="27">
        <f ca="1">IFERROR(IF(LoanIsNotPaid*LoanIsGood,MonthlyPayment,0), 0)</f>
        <v>108.52627796048073</v>
      </c>
      <c r="F33" s="27">
        <f ca="1">IFERROR(IF(LoanIsNotPaid*LoanIsGood,Principal,0), 0)</f>
        <v>67.451896875330007</v>
      </c>
      <c r="G33" s="27">
        <f ca="1">IFERROR(IF(LoanIsNotPaid*LoanIsGood,InterestAmt,0), 0)</f>
        <v>41.074381085150726</v>
      </c>
      <c r="H33" s="27">
        <f ca="1">IFERROR(IF(LoanIsNotPaid*LoanIsGood,EndingBalance,0), 0)</f>
        <v>8894.2312489757351</v>
      </c>
      <c r="I33" s="3"/>
    </row>
    <row r="34" spans="1:9" ht="20.25" customHeight="1" x14ac:dyDescent="0.25">
      <c r="A34" s="3"/>
      <c r="B34" s="25">
        <f ca="1">IFERROR(IF(LoanIsNotPaid*LoanIsGood,PaymentNumber,""), "")</f>
        <v>18</v>
      </c>
      <c r="C34" s="26">
        <f ca="1">IFERROR(IF(LoanIsNotPaid*LoanIsGood,PaymentDate,LoanStartDate), LoanStartDate)</f>
        <v>45633</v>
      </c>
      <c r="D34" s="27">
        <f ca="1">IFERROR(IF(LoanIsNotPaid*LoanIsGood,LoanValue,""), "")</f>
        <v>8894.2312489757351</v>
      </c>
      <c r="E34" s="27">
        <f ca="1">IFERROR(IF(LoanIsNotPaid*LoanIsGood,MonthlyPayment,0), 0)</f>
        <v>108.52627796048073</v>
      </c>
      <c r="F34" s="27">
        <f ca="1">IFERROR(IF(LoanIsNotPaid*LoanIsGood,Principal,0), 0)</f>
        <v>67.761051402675264</v>
      </c>
      <c r="G34" s="27">
        <f ca="1">IFERROR(IF(LoanIsNotPaid*LoanIsGood,InterestAmt,0), 0)</f>
        <v>40.765226557805462</v>
      </c>
      <c r="H34" s="27">
        <f ca="1">IFERROR(IF(LoanIsNotPaid*LoanIsGood,EndingBalance,0), 0)</f>
        <v>8826.4701975730604</v>
      </c>
      <c r="I34" s="3"/>
    </row>
    <row r="35" spans="1:9" ht="20.25" customHeight="1" x14ac:dyDescent="0.25">
      <c r="A35" s="3"/>
      <c r="B35" s="25">
        <f ca="1">IFERROR(IF(LoanIsNotPaid*LoanIsGood,PaymentNumber,""), "")</f>
        <v>19</v>
      </c>
      <c r="C35" s="26">
        <f ca="1">IFERROR(IF(LoanIsNotPaid*LoanIsGood,PaymentDate,LoanStartDate), LoanStartDate)</f>
        <v>45664</v>
      </c>
      <c r="D35" s="27">
        <f ca="1">IFERROR(IF(LoanIsNotPaid*LoanIsGood,LoanValue,""), "")</f>
        <v>8826.4701975730604</v>
      </c>
      <c r="E35" s="27">
        <f ca="1">IFERROR(IF(LoanIsNotPaid*LoanIsGood,MonthlyPayment,0), 0)</f>
        <v>108.52627796048073</v>
      </c>
      <c r="F35" s="27">
        <f ca="1">IFERROR(IF(LoanIsNotPaid*LoanIsGood,Principal,0), 0)</f>
        <v>68.071622888270852</v>
      </c>
      <c r="G35" s="27">
        <f ca="1">IFERROR(IF(LoanIsNotPaid*LoanIsGood,InterestAmt,0), 0)</f>
        <v>40.454655072209867</v>
      </c>
      <c r="H35" s="27">
        <f ca="1">IFERROR(IF(LoanIsNotPaid*LoanIsGood,EndingBalance,0), 0)</f>
        <v>8758.398574684792</v>
      </c>
      <c r="I35" s="3"/>
    </row>
    <row r="36" spans="1:9" ht="20.25" customHeight="1" x14ac:dyDescent="0.25">
      <c r="A36" s="3"/>
      <c r="B36" s="25">
        <f ca="1">IFERROR(IF(LoanIsNotPaid*LoanIsGood,PaymentNumber,""), "")</f>
        <v>20</v>
      </c>
      <c r="C36" s="26">
        <f ca="1">IFERROR(IF(LoanIsNotPaid*LoanIsGood,PaymentDate,LoanStartDate), LoanStartDate)</f>
        <v>45695</v>
      </c>
      <c r="D36" s="27">
        <f ca="1">IFERROR(IF(LoanIsNotPaid*LoanIsGood,LoanValue,""), "")</f>
        <v>8758.398574684792</v>
      </c>
      <c r="E36" s="27">
        <f ca="1">IFERROR(IF(LoanIsNotPaid*LoanIsGood,MonthlyPayment,0), 0)</f>
        <v>108.52627796048073</v>
      </c>
      <c r="F36" s="27">
        <f ca="1">IFERROR(IF(LoanIsNotPaid*LoanIsGood,Principal,0), 0)</f>
        <v>68.383617826508768</v>
      </c>
      <c r="G36" s="27">
        <f ca="1">IFERROR(IF(LoanIsNotPaid*LoanIsGood,InterestAmt,0), 0)</f>
        <v>40.142660133971965</v>
      </c>
      <c r="H36" s="27">
        <f ca="1">IFERROR(IF(LoanIsNotPaid*LoanIsGood,EndingBalance,0), 0)</f>
        <v>8690.0149568582819</v>
      </c>
      <c r="I36" s="3"/>
    </row>
    <row r="37" spans="1:9" ht="20.25" customHeight="1" x14ac:dyDescent="0.25">
      <c r="A37" s="3"/>
      <c r="B37" s="25">
        <f ca="1">IFERROR(IF(LoanIsNotPaid*LoanIsGood,PaymentNumber,""), "")</f>
        <v>21</v>
      </c>
      <c r="C37" s="26">
        <f ca="1">IFERROR(IF(LoanIsNotPaid*LoanIsGood,PaymentDate,LoanStartDate), LoanStartDate)</f>
        <v>45723</v>
      </c>
      <c r="D37" s="27">
        <f ca="1">IFERROR(IF(LoanIsNotPaid*LoanIsGood,LoanValue,""), "")</f>
        <v>8690.0149568582819</v>
      </c>
      <c r="E37" s="27">
        <f ca="1">IFERROR(IF(LoanIsNotPaid*LoanIsGood,MonthlyPayment,0), 0)</f>
        <v>108.52627796048073</v>
      </c>
      <c r="F37" s="27">
        <f ca="1">IFERROR(IF(LoanIsNotPaid*LoanIsGood,Principal,0), 0)</f>
        <v>68.697042741546923</v>
      </c>
      <c r="G37" s="27">
        <f ca="1">IFERROR(IF(LoanIsNotPaid*LoanIsGood,InterestAmt,0), 0)</f>
        <v>39.829235218933789</v>
      </c>
      <c r="H37" s="27">
        <f ca="1">IFERROR(IF(LoanIsNotPaid*LoanIsGood,EndingBalance,0), 0)</f>
        <v>8621.3179141167348</v>
      </c>
      <c r="I37" s="3"/>
    </row>
    <row r="38" spans="1:9" ht="20.25" customHeight="1" x14ac:dyDescent="0.25">
      <c r="A38" s="3"/>
      <c r="B38" s="25">
        <f ca="1">IFERROR(IF(LoanIsNotPaid*LoanIsGood,PaymentNumber,""), "")</f>
        <v>22</v>
      </c>
      <c r="C38" s="26">
        <f ca="1">IFERROR(IF(LoanIsNotPaid*LoanIsGood,PaymentDate,LoanStartDate), LoanStartDate)</f>
        <v>45754</v>
      </c>
      <c r="D38" s="27">
        <f ca="1">IFERROR(IF(LoanIsNotPaid*LoanIsGood,LoanValue,""), "")</f>
        <v>8621.3179141167348</v>
      </c>
      <c r="E38" s="27">
        <f ca="1">IFERROR(IF(LoanIsNotPaid*LoanIsGood,MonthlyPayment,0), 0)</f>
        <v>108.52627796048073</v>
      </c>
      <c r="F38" s="27">
        <f ca="1">IFERROR(IF(LoanIsNotPaid*LoanIsGood,Principal,0), 0)</f>
        <v>69.01190418744568</v>
      </c>
      <c r="G38" s="27">
        <f ca="1">IFERROR(IF(LoanIsNotPaid*LoanIsGood,InterestAmt,0), 0)</f>
        <v>39.51437377303504</v>
      </c>
      <c r="H38" s="27">
        <f ca="1">IFERROR(IF(LoanIsNotPaid*LoanIsGood,EndingBalance,0), 0)</f>
        <v>8552.3060099292852</v>
      </c>
      <c r="I38" s="3"/>
    </row>
    <row r="39" spans="1:9" ht="20.25" customHeight="1" x14ac:dyDescent="0.25">
      <c r="A39" s="3"/>
      <c r="B39" s="25">
        <f ca="1">IFERROR(IF(LoanIsNotPaid*LoanIsGood,PaymentNumber,""), "")</f>
        <v>23</v>
      </c>
      <c r="C39" s="26">
        <f ca="1">IFERROR(IF(LoanIsNotPaid*LoanIsGood,PaymentDate,LoanStartDate), LoanStartDate)</f>
        <v>45784</v>
      </c>
      <c r="D39" s="27">
        <f ca="1">IFERROR(IF(LoanIsNotPaid*LoanIsGood,LoanValue,""), "")</f>
        <v>8552.3060099292852</v>
      </c>
      <c r="E39" s="27">
        <f ca="1">IFERROR(IF(LoanIsNotPaid*LoanIsGood,MonthlyPayment,0), 0)</f>
        <v>108.52627796048073</v>
      </c>
      <c r="F39" s="27">
        <f ca="1">IFERROR(IF(LoanIsNotPaid*LoanIsGood,Principal,0), 0)</f>
        <v>69.328208748304817</v>
      </c>
      <c r="G39" s="27">
        <f ca="1">IFERROR(IF(LoanIsNotPaid*LoanIsGood,InterestAmt,0), 0)</f>
        <v>39.198069212175909</v>
      </c>
      <c r="H39" s="27">
        <f ca="1">IFERROR(IF(LoanIsNotPaid*LoanIsGood,EndingBalance,0), 0)</f>
        <v>8482.9778011809831</v>
      </c>
      <c r="I39" s="3"/>
    </row>
    <row r="40" spans="1:9" ht="20.25" customHeight="1" x14ac:dyDescent="0.25">
      <c r="A40" s="3"/>
      <c r="B40" s="25">
        <f ca="1">IFERROR(IF(LoanIsNotPaid*LoanIsGood,PaymentNumber,""), "")</f>
        <v>24</v>
      </c>
      <c r="C40" s="26">
        <f ca="1">IFERROR(IF(LoanIsNotPaid*LoanIsGood,PaymentDate,LoanStartDate), LoanStartDate)</f>
        <v>45815</v>
      </c>
      <c r="D40" s="27">
        <f ca="1">IFERROR(IF(LoanIsNotPaid*LoanIsGood,LoanValue,""), "")</f>
        <v>8482.9778011809831</v>
      </c>
      <c r="E40" s="27">
        <f ca="1">IFERROR(IF(LoanIsNotPaid*LoanIsGood,MonthlyPayment,0), 0)</f>
        <v>108.52627796048073</v>
      </c>
      <c r="F40" s="27">
        <f ca="1">IFERROR(IF(LoanIsNotPaid*LoanIsGood,Principal,0), 0)</f>
        <v>69.645963038401206</v>
      </c>
      <c r="G40" s="27">
        <f ca="1">IFERROR(IF(LoanIsNotPaid*LoanIsGood,InterestAmt,0), 0)</f>
        <v>38.880314922079506</v>
      </c>
      <c r="H40" s="27">
        <f ca="1">IFERROR(IF(LoanIsNotPaid*LoanIsGood,EndingBalance,0), 0)</f>
        <v>8413.3318381425815</v>
      </c>
      <c r="I40" s="3"/>
    </row>
    <row r="41" spans="1:9" ht="20.25" customHeight="1" x14ac:dyDescent="0.25">
      <c r="A41" s="3"/>
      <c r="B41" s="25">
        <f ca="1">IFERROR(IF(LoanIsNotPaid*LoanIsGood,PaymentNumber,""), "")</f>
        <v>25</v>
      </c>
      <c r="C41" s="26">
        <f ca="1">IFERROR(IF(LoanIsNotPaid*LoanIsGood,PaymentDate,LoanStartDate), LoanStartDate)</f>
        <v>45845</v>
      </c>
      <c r="D41" s="27">
        <f ca="1">IFERROR(IF(LoanIsNotPaid*LoanIsGood,LoanValue,""), "")</f>
        <v>8413.3318381425815</v>
      </c>
      <c r="E41" s="27">
        <f ca="1">IFERROR(IF(LoanIsNotPaid*LoanIsGood,MonthlyPayment,0), 0)</f>
        <v>108.52627796048073</v>
      </c>
      <c r="F41" s="27">
        <f ca="1">IFERROR(IF(LoanIsNotPaid*LoanIsGood,Principal,0), 0)</f>
        <v>69.96517370232722</v>
      </c>
      <c r="G41" s="27">
        <f ca="1">IFERROR(IF(LoanIsNotPaid*LoanIsGood,InterestAmt,0), 0)</f>
        <v>38.561104258153506</v>
      </c>
      <c r="H41" s="27">
        <f ca="1">IFERROR(IF(LoanIsNotPaid*LoanIsGood,EndingBalance,0), 0)</f>
        <v>8343.3666644402547</v>
      </c>
      <c r="I41" s="3"/>
    </row>
    <row r="42" spans="1:9" ht="20.25" customHeight="1" x14ac:dyDescent="0.25">
      <c r="A42" s="3"/>
      <c r="B42" s="25">
        <f ca="1">IFERROR(IF(LoanIsNotPaid*LoanIsGood,PaymentNumber,""), "")</f>
        <v>26</v>
      </c>
      <c r="C42" s="26">
        <f ca="1">IFERROR(IF(LoanIsNotPaid*LoanIsGood,PaymentDate,LoanStartDate), LoanStartDate)</f>
        <v>45876</v>
      </c>
      <c r="D42" s="27">
        <f ca="1">IFERROR(IF(LoanIsNotPaid*LoanIsGood,LoanValue,""), "")</f>
        <v>8343.3666644402547</v>
      </c>
      <c r="E42" s="27">
        <f ca="1">IFERROR(IF(LoanIsNotPaid*LoanIsGood,MonthlyPayment,0), 0)</f>
        <v>108.52627796048073</v>
      </c>
      <c r="F42" s="27">
        <f ca="1">IFERROR(IF(LoanIsNotPaid*LoanIsGood,Principal,0), 0)</f>
        <v>70.285847415129552</v>
      </c>
      <c r="G42" s="27">
        <f ca="1">IFERROR(IF(LoanIsNotPaid*LoanIsGood,InterestAmt,0), 0)</f>
        <v>38.240430545351174</v>
      </c>
      <c r="H42" s="27">
        <f ca="1">IFERROR(IF(LoanIsNotPaid*LoanIsGood,EndingBalance,0), 0)</f>
        <v>8273.0808170251257</v>
      </c>
      <c r="I42" s="3"/>
    </row>
    <row r="43" spans="1:9" ht="20.25" customHeight="1" x14ac:dyDescent="0.25">
      <c r="A43" s="3"/>
      <c r="B43" s="25">
        <f ca="1">IFERROR(IF(LoanIsNotPaid*LoanIsGood,PaymentNumber,""), "")</f>
        <v>27</v>
      </c>
      <c r="C43" s="26">
        <f ca="1">IFERROR(IF(LoanIsNotPaid*LoanIsGood,PaymentDate,LoanStartDate), LoanStartDate)</f>
        <v>45907</v>
      </c>
      <c r="D43" s="27">
        <f ca="1">IFERROR(IF(LoanIsNotPaid*LoanIsGood,LoanValue,""), "")</f>
        <v>8273.0808170251257</v>
      </c>
      <c r="E43" s="27">
        <f ca="1">IFERROR(IF(LoanIsNotPaid*LoanIsGood,MonthlyPayment,0), 0)</f>
        <v>108.52627796048073</v>
      </c>
      <c r="F43" s="27">
        <f ca="1">IFERROR(IF(LoanIsNotPaid*LoanIsGood,Principal,0), 0)</f>
        <v>70.607990882448902</v>
      </c>
      <c r="G43" s="27">
        <f ca="1">IFERROR(IF(LoanIsNotPaid*LoanIsGood,InterestAmt,0), 0)</f>
        <v>37.918287078031838</v>
      </c>
      <c r="H43" s="27">
        <f ca="1">IFERROR(IF(LoanIsNotPaid*LoanIsGood,EndingBalance,0), 0)</f>
        <v>8202.472826142679</v>
      </c>
      <c r="I43" s="3"/>
    </row>
    <row r="44" spans="1:9" ht="20.25" customHeight="1" x14ac:dyDescent="0.25">
      <c r="A44" s="3"/>
      <c r="B44" s="25">
        <f ca="1">IFERROR(IF(LoanIsNotPaid*LoanIsGood,PaymentNumber,""), "")</f>
        <v>28</v>
      </c>
      <c r="C44" s="26">
        <f ca="1">IFERROR(IF(LoanIsNotPaid*LoanIsGood,PaymentDate,LoanStartDate), LoanStartDate)</f>
        <v>45937</v>
      </c>
      <c r="D44" s="27">
        <f ca="1">IFERROR(IF(LoanIsNotPaid*LoanIsGood,LoanValue,""), "")</f>
        <v>8202.472826142679</v>
      </c>
      <c r="E44" s="27">
        <f ca="1">IFERROR(IF(LoanIsNotPaid*LoanIsGood,MonthlyPayment,0), 0)</f>
        <v>108.52627796048073</v>
      </c>
      <c r="F44" s="27">
        <f ca="1">IFERROR(IF(LoanIsNotPaid*LoanIsGood,Principal,0), 0)</f>
        <v>70.931610840660113</v>
      </c>
      <c r="G44" s="27">
        <f ca="1">IFERROR(IF(LoanIsNotPaid*LoanIsGood,InterestAmt,0), 0)</f>
        <v>37.594667119820613</v>
      </c>
      <c r="H44" s="27">
        <f ca="1">IFERROR(IF(LoanIsNotPaid*LoanIsGood,EndingBalance,0), 0)</f>
        <v>8131.541215302017</v>
      </c>
      <c r="I44" s="3"/>
    </row>
    <row r="45" spans="1:9" ht="20.25" customHeight="1" x14ac:dyDescent="0.25">
      <c r="A45" s="3"/>
      <c r="B45" s="25">
        <f ca="1">IFERROR(IF(LoanIsNotPaid*LoanIsGood,PaymentNumber,""), "")</f>
        <v>29</v>
      </c>
      <c r="C45" s="26">
        <f ca="1">IFERROR(IF(LoanIsNotPaid*LoanIsGood,PaymentDate,LoanStartDate), LoanStartDate)</f>
        <v>45968</v>
      </c>
      <c r="D45" s="27">
        <f ca="1">IFERROR(IF(LoanIsNotPaid*LoanIsGood,LoanValue,""), "")</f>
        <v>8131.541215302017</v>
      </c>
      <c r="E45" s="27">
        <f ca="1">IFERROR(IF(LoanIsNotPaid*LoanIsGood,MonthlyPayment,0), 0)</f>
        <v>108.52627796048073</v>
      </c>
      <c r="F45" s="27">
        <f ca="1">IFERROR(IF(LoanIsNotPaid*LoanIsGood,Principal,0), 0)</f>
        <v>71.256714057013141</v>
      </c>
      <c r="G45" s="27">
        <f ca="1">IFERROR(IF(LoanIsNotPaid*LoanIsGood,InterestAmt,0), 0)</f>
        <v>37.269563903467585</v>
      </c>
      <c r="H45" s="27">
        <f ca="1">IFERROR(IF(LoanIsNotPaid*LoanIsGood,EndingBalance,0), 0)</f>
        <v>8060.2845012450034</v>
      </c>
      <c r="I45" s="3"/>
    </row>
    <row r="46" spans="1:9" ht="20.25" customHeight="1" x14ac:dyDescent="0.25">
      <c r="A46" s="3"/>
      <c r="B46" s="25">
        <f ca="1">IFERROR(IF(LoanIsNotPaid*LoanIsGood,PaymentNumber,""), "")</f>
        <v>30</v>
      </c>
      <c r="C46" s="26">
        <f ca="1">IFERROR(IF(LoanIsNotPaid*LoanIsGood,PaymentDate,LoanStartDate), LoanStartDate)</f>
        <v>45998</v>
      </c>
      <c r="D46" s="27">
        <f ca="1">IFERROR(IF(LoanIsNotPaid*LoanIsGood,LoanValue,""), "")</f>
        <v>8060.2845012450034</v>
      </c>
      <c r="E46" s="27">
        <f ca="1">IFERROR(IF(LoanIsNotPaid*LoanIsGood,MonthlyPayment,0), 0)</f>
        <v>108.52627796048073</v>
      </c>
      <c r="F46" s="27">
        <f ca="1">IFERROR(IF(LoanIsNotPaid*LoanIsGood,Principal,0), 0)</f>
        <v>71.583307329774456</v>
      </c>
      <c r="G46" s="27">
        <f ca="1">IFERROR(IF(LoanIsNotPaid*LoanIsGood,InterestAmt,0), 0)</f>
        <v>36.94297063070627</v>
      </c>
      <c r="H46" s="27">
        <f ca="1">IFERROR(IF(LoanIsNotPaid*LoanIsGood,EndingBalance,0), 0)</f>
        <v>7988.7011939152289</v>
      </c>
      <c r="I46" s="3"/>
    </row>
    <row r="47" spans="1:9" ht="20.25" customHeight="1" x14ac:dyDescent="0.25">
      <c r="A47" s="3"/>
      <c r="B47" s="25">
        <f ca="1">IFERROR(IF(LoanIsNotPaid*LoanIsGood,PaymentNumber,""), "")</f>
        <v>31</v>
      </c>
      <c r="C47" s="26">
        <f ca="1">IFERROR(IF(LoanIsNotPaid*LoanIsGood,PaymentDate,LoanStartDate), LoanStartDate)</f>
        <v>46029</v>
      </c>
      <c r="D47" s="27">
        <f ca="1">IFERROR(IF(LoanIsNotPaid*LoanIsGood,LoanValue,""), "")</f>
        <v>7988.7011939152289</v>
      </c>
      <c r="E47" s="27">
        <f ca="1">IFERROR(IF(LoanIsNotPaid*LoanIsGood,MonthlyPayment,0), 0)</f>
        <v>108.52627796048073</v>
      </c>
      <c r="F47" s="27">
        <f ca="1">IFERROR(IF(LoanIsNotPaid*LoanIsGood,Principal,0), 0)</f>
        <v>71.911397488369261</v>
      </c>
      <c r="G47" s="27">
        <f ca="1">IFERROR(IF(LoanIsNotPaid*LoanIsGood,InterestAmt,0), 0)</f>
        <v>36.614880472111473</v>
      </c>
      <c r="H47" s="27">
        <f ca="1">IFERROR(IF(LoanIsNotPaid*LoanIsGood,EndingBalance,0), 0)</f>
        <v>7916.7897964268595</v>
      </c>
      <c r="I47" s="3"/>
    </row>
    <row r="48" spans="1:9" ht="20.25" customHeight="1" x14ac:dyDescent="0.25">
      <c r="A48" s="3"/>
      <c r="B48" s="25">
        <f ca="1">IFERROR(IF(LoanIsNotPaid*LoanIsGood,PaymentNumber,""), "")</f>
        <v>32</v>
      </c>
      <c r="C48" s="26">
        <f ca="1">IFERROR(IF(LoanIsNotPaid*LoanIsGood,PaymentDate,LoanStartDate), LoanStartDate)</f>
        <v>46060</v>
      </c>
      <c r="D48" s="27">
        <f ca="1">IFERROR(IF(LoanIsNotPaid*LoanIsGood,LoanValue,""), "")</f>
        <v>7916.7897964268595</v>
      </c>
      <c r="E48" s="27">
        <f ca="1">IFERROR(IF(LoanIsNotPaid*LoanIsGood,MonthlyPayment,0), 0)</f>
        <v>108.52627796048073</v>
      </c>
      <c r="F48" s="27">
        <f ca="1">IFERROR(IF(LoanIsNotPaid*LoanIsGood,Principal,0), 0)</f>
        <v>72.240991393524283</v>
      </c>
      <c r="G48" s="27">
        <f ca="1">IFERROR(IF(LoanIsNotPaid*LoanIsGood,InterestAmt,0), 0)</f>
        <v>36.285286566956444</v>
      </c>
      <c r="H48" s="27">
        <f ca="1">IFERROR(IF(LoanIsNotPaid*LoanIsGood,EndingBalance,0), 0)</f>
        <v>7844.5488050333342</v>
      </c>
      <c r="I48" s="3"/>
    </row>
    <row r="49" spans="1:9" ht="20.25" customHeight="1" x14ac:dyDescent="0.25">
      <c r="A49" s="3"/>
      <c r="B49" s="25">
        <f ca="1">IFERROR(IF(LoanIsNotPaid*LoanIsGood,PaymentNumber,""), "")</f>
        <v>33</v>
      </c>
      <c r="C49" s="26">
        <f ca="1">IFERROR(IF(LoanIsNotPaid*LoanIsGood,PaymentDate,LoanStartDate), LoanStartDate)</f>
        <v>46088</v>
      </c>
      <c r="D49" s="27">
        <f ca="1">IFERROR(IF(LoanIsNotPaid*LoanIsGood,LoanValue,""), "")</f>
        <v>7844.5488050333342</v>
      </c>
      <c r="E49" s="27">
        <f ca="1">IFERROR(IF(LoanIsNotPaid*LoanIsGood,MonthlyPayment,0), 0)</f>
        <v>108.52627796048073</v>
      </c>
      <c r="F49" s="27">
        <f ca="1">IFERROR(IF(LoanIsNotPaid*LoanIsGood,Principal,0), 0)</f>
        <v>72.572095937411277</v>
      </c>
      <c r="G49" s="27">
        <f ca="1">IFERROR(IF(LoanIsNotPaid*LoanIsGood,InterestAmt,0), 0)</f>
        <v>35.954182023069457</v>
      </c>
      <c r="H49" s="27">
        <f ca="1">IFERROR(IF(LoanIsNotPaid*LoanIsGood,EndingBalance,0), 0)</f>
        <v>7771.9767090959203</v>
      </c>
      <c r="I49" s="3"/>
    </row>
    <row r="50" spans="1:9" ht="20.25" customHeight="1" x14ac:dyDescent="0.25">
      <c r="A50" s="3"/>
      <c r="B50" s="25">
        <f ca="1">IFERROR(IF(LoanIsNotPaid*LoanIsGood,PaymentNumber,""), "")</f>
        <v>34</v>
      </c>
      <c r="C50" s="26">
        <f ca="1">IFERROR(IF(LoanIsNotPaid*LoanIsGood,PaymentDate,LoanStartDate), LoanStartDate)</f>
        <v>46119</v>
      </c>
      <c r="D50" s="27">
        <f ca="1">IFERROR(IF(LoanIsNotPaid*LoanIsGood,LoanValue,""), "")</f>
        <v>7771.9767090959203</v>
      </c>
      <c r="E50" s="27">
        <f ca="1">IFERROR(IF(LoanIsNotPaid*LoanIsGood,MonthlyPayment,0), 0)</f>
        <v>108.52627796048073</v>
      </c>
      <c r="F50" s="27">
        <f ca="1">IFERROR(IF(LoanIsNotPaid*LoanIsGood,Principal,0), 0)</f>
        <v>72.904718043791064</v>
      </c>
      <c r="G50" s="27">
        <f ca="1">IFERROR(IF(LoanIsNotPaid*LoanIsGood,InterestAmt,0), 0)</f>
        <v>35.621559916689655</v>
      </c>
      <c r="H50" s="27">
        <f ca="1">IFERROR(IF(LoanIsNotPaid*LoanIsGood,EndingBalance,0), 0)</f>
        <v>7699.0719910521302</v>
      </c>
      <c r="I50" s="3"/>
    </row>
    <row r="51" spans="1:9" ht="20.25" customHeight="1" x14ac:dyDescent="0.25">
      <c r="A51" s="3"/>
      <c r="B51" s="25">
        <f ca="1">IFERROR(IF(LoanIsNotPaid*LoanIsGood,PaymentNumber,""), "")</f>
        <v>35</v>
      </c>
      <c r="C51" s="26">
        <f ca="1">IFERROR(IF(LoanIsNotPaid*LoanIsGood,PaymentDate,LoanStartDate), LoanStartDate)</f>
        <v>46149</v>
      </c>
      <c r="D51" s="27">
        <f ca="1">IFERROR(IF(LoanIsNotPaid*LoanIsGood,LoanValue,""), "")</f>
        <v>7699.0719910521302</v>
      </c>
      <c r="E51" s="27">
        <f ca="1">IFERROR(IF(LoanIsNotPaid*LoanIsGood,MonthlyPayment,0), 0)</f>
        <v>108.52627796048073</v>
      </c>
      <c r="F51" s="27">
        <f ca="1">IFERROR(IF(LoanIsNotPaid*LoanIsGood,Principal,0), 0)</f>
        <v>73.238864668158442</v>
      </c>
      <c r="G51" s="27">
        <f ca="1">IFERROR(IF(LoanIsNotPaid*LoanIsGood,InterestAmt,0), 0)</f>
        <v>35.287413292322277</v>
      </c>
      <c r="H51" s="27">
        <f ca="1">IFERROR(IF(LoanIsNotPaid*LoanIsGood,EndingBalance,0), 0)</f>
        <v>7625.8331263839718</v>
      </c>
      <c r="I51" s="3"/>
    </row>
    <row r="52" spans="1:9" ht="20.25" customHeight="1" x14ac:dyDescent="0.25">
      <c r="A52" s="3"/>
      <c r="B52" s="25">
        <f ca="1">IFERROR(IF(LoanIsNotPaid*LoanIsGood,PaymentNumber,""), "")</f>
        <v>36</v>
      </c>
      <c r="C52" s="26">
        <f ca="1">IFERROR(IF(LoanIsNotPaid*LoanIsGood,PaymentDate,LoanStartDate), LoanStartDate)</f>
        <v>46180</v>
      </c>
      <c r="D52" s="27">
        <f ca="1">IFERROR(IF(LoanIsNotPaid*LoanIsGood,LoanValue,""), "")</f>
        <v>7625.8331263839718</v>
      </c>
      <c r="E52" s="27">
        <f ca="1">IFERROR(IF(LoanIsNotPaid*LoanIsGood,MonthlyPayment,0), 0)</f>
        <v>108.52627796048073</v>
      </c>
      <c r="F52" s="27">
        <f ca="1">IFERROR(IF(LoanIsNotPaid*LoanIsGood,Principal,0), 0)</f>
        <v>73.574542797887503</v>
      </c>
      <c r="G52" s="27">
        <f ca="1">IFERROR(IF(LoanIsNotPaid*LoanIsGood,InterestAmt,0), 0)</f>
        <v>34.951735162593224</v>
      </c>
      <c r="H52" s="27">
        <f ca="1">IFERROR(IF(LoanIsNotPaid*LoanIsGood,EndingBalance,0), 0)</f>
        <v>7552.2585835860846</v>
      </c>
      <c r="I52" s="3"/>
    </row>
    <row r="53" spans="1:9" ht="20.25" customHeight="1" x14ac:dyDescent="0.25">
      <c r="A53" s="3"/>
      <c r="B53" s="25">
        <f ca="1">IFERROR(IF(LoanIsNotPaid*LoanIsGood,PaymentNumber,""), "")</f>
        <v>37</v>
      </c>
      <c r="C53" s="26">
        <f ca="1">IFERROR(IF(LoanIsNotPaid*LoanIsGood,PaymentDate,LoanStartDate), LoanStartDate)</f>
        <v>46210</v>
      </c>
      <c r="D53" s="27">
        <f ca="1">IFERROR(IF(LoanIsNotPaid*LoanIsGood,LoanValue,""), "")</f>
        <v>7552.2585835860846</v>
      </c>
      <c r="E53" s="27">
        <f ca="1">IFERROR(IF(LoanIsNotPaid*LoanIsGood,MonthlyPayment,0), 0)</f>
        <v>108.52627796048073</v>
      </c>
      <c r="F53" s="27">
        <f ca="1">IFERROR(IF(LoanIsNotPaid*LoanIsGood,Principal,0), 0)</f>
        <v>73.911759452377822</v>
      </c>
      <c r="G53" s="27">
        <f ca="1">IFERROR(IF(LoanIsNotPaid*LoanIsGood,InterestAmt,0), 0)</f>
        <v>34.614518508102904</v>
      </c>
      <c r="H53" s="27">
        <f ca="1">IFERROR(IF(LoanIsNotPaid*LoanIsGood,EndingBalance,0), 0)</f>
        <v>7478.346824133705</v>
      </c>
      <c r="I53" s="3"/>
    </row>
    <row r="54" spans="1:9" ht="20.25" customHeight="1" x14ac:dyDescent="0.25">
      <c r="A54" s="3"/>
      <c r="B54" s="25">
        <f ca="1">IFERROR(IF(LoanIsNotPaid*LoanIsGood,PaymentNumber,""), "")</f>
        <v>38</v>
      </c>
      <c r="C54" s="26">
        <f ca="1">IFERROR(IF(LoanIsNotPaid*LoanIsGood,PaymentDate,LoanStartDate), LoanStartDate)</f>
        <v>46241</v>
      </c>
      <c r="D54" s="27">
        <f ca="1">IFERROR(IF(LoanIsNotPaid*LoanIsGood,LoanValue,""), "")</f>
        <v>7478.346824133705</v>
      </c>
      <c r="E54" s="27">
        <f ca="1">IFERROR(IF(LoanIsNotPaid*LoanIsGood,MonthlyPayment,0), 0)</f>
        <v>108.52627796048073</v>
      </c>
      <c r="F54" s="27">
        <f ca="1">IFERROR(IF(LoanIsNotPaid*LoanIsGood,Principal,0), 0)</f>
        <v>74.250521683201214</v>
      </c>
      <c r="G54" s="27">
        <f ca="1">IFERROR(IF(LoanIsNotPaid*LoanIsGood,InterestAmt,0), 0)</f>
        <v>34.275756277279505</v>
      </c>
      <c r="H54" s="27">
        <f ca="1">IFERROR(IF(LoanIsNotPaid*LoanIsGood,EndingBalance,0), 0)</f>
        <v>7404.0963024505027</v>
      </c>
      <c r="I54" s="3"/>
    </row>
    <row r="55" spans="1:9" ht="20.25" customHeight="1" x14ac:dyDescent="0.25">
      <c r="A55" s="3"/>
      <c r="B55" s="25">
        <f ca="1">IFERROR(IF(LoanIsNotPaid*LoanIsGood,PaymentNumber,""), "")</f>
        <v>39</v>
      </c>
      <c r="C55" s="26">
        <f ca="1">IFERROR(IF(LoanIsNotPaid*LoanIsGood,PaymentDate,LoanStartDate), LoanStartDate)</f>
        <v>46272</v>
      </c>
      <c r="D55" s="27">
        <f ca="1">IFERROR(IF(LoanIsNotPaid*LoanIsGood,LoanValue,""), "")</f>
        <v>7404.0963024505027</v>
      </c>
      <c r="E55" s="27">
        <f ca="1">IFERROR(IF(LoanIsNotPaid*LoanIsGood,MonthlyPayment,0), 0)</f>
        <v>108.52627796048073</v>
      </c>
      <c r="F55" s="27">
        <f ca="1">IFERROR(IF(LoanIsNotPaid*LoanIsGood,Principal,0), 0)</f>
        <v>74.590836574249224</v>
      </c>
      <c r="G55" s="27">
        <f ca="1">IFERROR(IF(LoanIsNotPaid*LoanIsGood,InterestAmt,0), 0)</f>
        <v>33.935441386231503</v>
      </c>
      <c r="H55" s="27">
        <f ca="1">IFERROR(IF(LoanIsNotPaid*LoanIsGood,EndingBalance,0), 0)</f>
        <v>7329.5054658762574</v>
      </c>
      <c r="I55" s="3"/>
    </row>
    <row r="56" spans="1:9" ht="20.25" customHeight="1" x14ac:dyDescent="0.25">
      <c r="A56" s="3"/>
      <c r="B56" s="25">
        <f ca="1">IFERROR(IF(LoanIsNotPaid*LoanIsGood,PaymentNumber,""), "")</f>
        <v>40</v>
      </c>
      <c r="C56" s="26">
        <f ca="1">IFERROR(IF(LoanIsNotPaid*LoanIsGood,PaymentDate,LoanStartDate), LoanStartDate)</f>
        <v>46302</v>
      </c>
      <c r="D56" s="27">
        <f ca="1">IFERROR(IF(LoanIsNotPaid*LoanIsGood,LoanValue,""), "")</f>
        <v>7329.5054658762574</v>
      </c>
      <c r="E56" s="27">
        <f ca="1">IFERROR(IF(LoanIsNotPaid*LoanIsGood,MonthlyPayment,0), 0)</f>
        <v>108.52627796048073</v>
      </c>
      <c r="F56" s="27">
        <f ca="1">IFERROR(IF(LoanIsNotPaid*LoanIsGood,Principal,0), 0)</f>
        <v>74.932711241881194</v>
      </c>
      <c r="G56" s="27">
        <f ca="1">IFERROR(IF(LoanIsNotPaid*LoanIsGood,InterestAmt,0), 0)</f>
        <v>33.593566718599526</v>
      </c>
      <c r="H56" s="27">
        <f ca="1">IFERROR(IF(LoanIsNotPaid*LoanIsGood,EndingBalance,0), 0)</f>
        <v>7254.572754634376</v>
      </c>
      <c r="I56" s="3"/>
    </row>
    <row r="57" spans="1:9" ht="20.25" customHeight="1" x14ac:dyDescent="0.25">
      <c r="A57" s="3"/>
      <c r="B57" s="25">
        <f ca="1">IFERROR(IF(LoanIsNotPaid*LoanIsGood,PaymentNumber,""), "")</f>
        <v>41</v>
      </c>
      <c r="C57" s="26">
        <f ca="1">IFERROR(IF(LoanIsNotPaid*LoanIsGood,PaymentDate,LoanStartDate), LoanStartDate)</f>
        <v>46333</v>
      </c>
      <c r="D57" s="27">
        <f ca="1">IFERROR(IF(LoanIsNotPaid*LoanIsGood,LoanValue,""), "")</f>
        <v>7254.572754634376</v>
      </c>
      <c r="E57" s="27">
        <f ca="1">IFERROR(IF(LoanIsNotPaid*LoanIsGood,MonthlyPayment,0), 0)</f>
        <v>108.52627796048073</v>
      </c>
      <c r="F57" s="27">
        <f ca="1">IFERROR(IF(LoanIsNotPaid*LoanIsGood,Principal,0), 0)</f>
        <v>75.276152835073148</v>
      </c>
      <c r="G57" s="27">
        <f ca="1">IFERROR(IF(LoanIsNotPaid*LoanIsGood,InterestAmt,0), 0)</f>
        <v>33.250125125407571</v>
      </c>
      <c r="H57" s="27">
        <f ca="1">IFERROR(IF(LoanIsNotPaid*LoanIsGood,EndingBalance,0), 0)</f>
        <v>7179.2966017993012</v>
      </c>
      <c r="I57" s="3"/>
    </row>
    <row r="58" spans="1:9" ht="20.25" customHeight="1" x14ac:dyDescent="0.25">
      <c r="A58" s="3"/>
      <c r="B58" s="25">
        <f ca="1">IFERROR(IF(LoanIsNotPaid*LoanIsGood,PaymentNumber,""), "")</f>
        <v>42</v>
      </c>
      <c r="C58" s="26">
        <f ca="1">IFERROR(IF(LoanIsNotPaid*LoanIsGood,PaymentDate,LoanStartDate), LoanStartDate)</f>
        <v>46363</v>
      </c>
      <c r="D58" s="27">
        <f ca="1">IFERROR(IF(LoanIsNotPaid*LoanIsGood,LoanValue,""), "")</f>
        <v>7179.2966017993012</v>
      </c>
      <c r="E58" s="27">
        <f ca="1">IFERROR(IF(LoanIsNotPaid*LoanIsGood,MonthlyPayment,0), 0)</f>
        <v>108.52627796048073</v>
      </c>
      <c r="F58" s="27">
        <f ca="1">IFERROR(IF(LoanIsNotPaid*LoanIsGood,Principal,0), 0)</f>
        <v>75.621168535567236</v>
      </c>
      <c r="G58" s="27">
        <f ca="1">IFERROR(IF(LoanIsNotPaid*LoanIsGood,InterestAmt,0), 0)</f>
        <v>32.905109424913483</v>
      </c>
      <c r="H58" s="27">
        <f ca="1">IFERROR(IF(LoanIsNotPaid*LoanIsGood,EndingBalance,0), 0)</f>
        <v>7103.6754332637338</v>
      </c>
      <c r="I58" s="3"/>
    </row>
    <row r="59" spans="1:9" ht="20.25" customHeight="1" x14ac:dyDescent="0.25">
      <c r="A59" s="3"/>
      <c r="B59" s="25">
        <f ca="1">IFERROR(IF(LoanIsNotPaid*LoanIsGood,PaymentNumber,""), "")</f>
        <v>43</v>
      </c>
      <c r="C59" s="26">
        <f ca="1">IFERROR(IF(LoanIsNotPaid*LoanIsGood,PaymentDate,LoanStartDate), LoanStartDate)</f>
        <v>46394</v>
      </c>
      <c r="D59" s="27">
        <f ca="1">IFERROR(IF(LoanIsNotPaid*LoanIsGood,LoanValue,""), "")</f>
        <v>7103.6754332637338</v>
      </c>
      <c r="E59" s="27">
        <f ca="1">IFERROR(IF(LoanIsNotPaid*LoanIsGood,MonthlyPayment,0), 0)</f>
        <v>108.52627796048073</v>
      </c>
      <c r="F59" s="27">
        <f ca="1">IFERROR(IF(LoanIsNotPaid*LoanIsGood,Principal,0), 0)</f>
        <v>75.967765558021924</v>
      </c>
      <c r="G59" s="27">
        <f ca="1">IFERROR(IF(LoanIsNotPaid*LoanIsGood,InterestAmt,0), 0)</f>
        <v>32.558512402458796</v>
      </c>
      <c r="H59" s="27">
        <f ca="1">IFERROR(IF(LoanIsNotPaid*LoanIsGood,EndingBalance,0), 0)</f>
        <v>7027.7076677057094</v>
      </c>
      <c r="I59" s="3"/>
    </row>
    <row r="60" spans="1:9" ht="20.25" customHeight="1" x14ac:dyDescent="0.25">
      <c r="A60" s="3"/>
      <c r="B60" s="25">
        <f ca="1">IFERROR(IF(LoanIsNotPaid*LoanIsGood,PaymentNumber,""), "")</f>
        <v>44</v>
      </c>
      <c r="C60" s="26">
        <f ca="1">IFERROR(IF(LoanIsNotPaid*LoanIsGood,PaymentDate,LoanStartDate), LoanStartDate)</f>
        <v>46425</v>
      </c>
      <c r="D60" s="27">
        <f ca="1">IFERROR(IF(LoanIsNotPaid*LoanIsGood,LoanValue,""), "")</f>
        <v>7027.7076677057094</v>
      </c>
      <c r="E60" s="27">
        <f ca="1">IFERROR(IF(LoanIsNotPaid*LoanIsGood,MonthlyPayment,0), 0)</f>
        <v>108.52627796048073</v>
      </c>
      <c r="F60" s="27">
        <f ca="1">IFERROR(IF(LoanIsNotPaid*LoanIsGood,Principal,0), 0)</f>
        <v>76.31595115016286</v>
      </c>
      <c r="G60" s="27">
        <f ca="1">IFERROR(IF(LoanIsNotPaid*LoanIsGood,InterestAmt,0), 0)</f>
        <v>32.210326810317866</v>
      </c>
      <c r="H60" s="27">
        <f ca="1">IFERROR(IF(LoanIsNotPaid*LoanIsGood,EndingBalance,0), 0)</f>
        <v>6951.3917165555513</v>
      </c>
      <c r="I60" s="3"/>
    </row>
    <row r="61" spans="1:9" ht="20.25" customHeight="1" x14ac:dyDescent="0.25">
      <c r="A61" s="3"/>
      <c r="B61" s="25">
        <f ca="1">IFERROR(IF(LoanIsNotPaid*LoanIsGood,PaymentNumber,""), "")</f>
        <v>45</v>
      </c>
      <c r="C61" s="26">
        <f ca="1">IFERROR(IF(LoanIsNotPaid*LoanIsGood,PaymentDate,LoanStartDate), LoanStartDate)</f>
        <v>46453</v>
      </c>
      <c r="D61" s="27">
        <f ca="1">IFERROR(IF(LoanIsNotPaid*LoanIsGood,LoanValue,""), "")</f>
        <v>6951.3917165555513</v>
      </c>
      <c r="E61" s="27">
        <f ca="1">IFERROR(IF(LoanIsNotPaid*LoanIsGood,MonthlyPayment,0), 0)</f>
        <v>108.52627796048073</v>
      </c>
      <c r="F61" s="27">
        <f ca="1">IFERROR(IF(LoanIsNotPaid*LoanIsGood,Principal,0), 0)</f>
        <v>76.665732592934432</v>
      </c>
      <c r="G61" s="27">
        <f ca="1">IFERROR(IF(LoanIsNotPaid*LoanIsGood,InterestAmt,0), 0)</f>
        <v>31.860545367546287</v>
      </c>
      <c r="H61" s="27">
        <f ca="1">IFERROR(IF(LoanIsNotPaid*LoanIsGood,EndingBalance,0), 0)</f>
        <v>6874.7259839626149</v>
      </c>
      <c r="I61" s="3"/>
    </row>
    <row r="62" spans="1:9" ht="20.25" customHeight="1" x14ac:dyDescent="0.25">
      <c r="A62" s="3"/>
      <c r="B62" s="25">
        <f ca="1">IFERROR(IF(LoanIsNotPaid*LoanIsGood,PaymentNumber,""), "")</f>
        <v>46</v>
      </c>
      <c r="C62" s="26">
        <f ca="1">IFERROR(IF(LoanIsNotPaid*LoanIsGood,PaymentDate,LoanStartDate), LoanStartDate)</f>
        <v>46484</v>
      </c>
      <c r="D62" s="27">
        <f ca="1">IFERROR(IF(LoanIsNotPaid*LoanIsGood,LoanValue,""), "")</f>
        <v>6874.7259839626149</v>
      </c>
      <c r="E62" s="27">
        <f ca="1">IFERROR(IF(LoanIsNotPaid*LoanIsGood,MonthlyPayment,0), 0)</f>
        <v>108.52627796048073</v>
      </c>
      <c r="F62" s="27">
        <f ca="1">IFERROR(IF(LoanIsNotPaid*LoanIsGood,Principal,0), 0)</f>
        <v>77.017117200652066</v>
      </c>
      <c r="G62" s="27">
        <f ca="1">IFERROR(IF(LoanIsNotPaid*LoanIsGood,InterestAmt,0), 0)</f>
        <v>31.509160759828674</v>
      </c>
      <c r="H62" s="27">
        <f ca="1">IFERROR(IF(LoanIsNotPaid*LoanIsGood,EndingBalance,0), 0)</f>
        <v>6797.7088667619601</v>
      </c>
      <c r="I62" s="3"/>
    </row>
    <row r="63" spans="1:9" ht="20.25" customHeight="1" x14ac:dyDescent="0.25">
      <c r="A63" s="3"/>
      <c r="B63" s="25">
        <f ca="1">IFERROR(IF(LoanIsNotPaid*LoanIsGood,PaymentNumber,""), "")</f>
        <v>47</v>
      </c>
      <c r="C63" s="26">
        <f ca="1">IFERROR(IF(LoanIsNotPaid*LoanIsGood,PaymentDate,LoanStartDate), LoanStartDate)</f>
        <v>46514</v>
      </c>
      <c r="D63" s="27">
        <f ca="1">IFERROR(IF(LoanIsNotPaid*LoanIsGood,LoanValue,""), "")</f>
        <v>6797.7088667619601</v>
      </c>
      <c r="E63" s="27">
        <f ca="1">IFERROR(IF(LoanIsNotPaid*LoanIsGood,MonthlyPayment,0), 0)</f>
        <v>108.52627796048073</v>
      </c>
      <c r="F63" s="27">
        <f ca="1">IFERROR(IF(LoanIsNotPaid*LoanIsGood,Principal,0), 0)</f>
        <v>77.370112321155034</v>
      </c>
      <c r="G63" s="27">
        <f ca="1">IFERROR(IF(LoanIsNotPaid*LoanIsGood,InterestAmt,0), 0)</f>
        <v>31.156165639325678</v>
      </c>
      <c r="H63" s="27">
        <f ca="1">IFERROR(IF(LoanIsNotPaid*LoanIsGood,EndingBalance,0), 0)</f>
        <v>6720.3387544408088</v>
      </c>
      <c r="I63" s="3"/>
    </row>
    <row r="64" spans="1:9" ht="20.25" customHeight="1" x14ac:dyDescent="0.25">
      <c r="A64" s="3"/>
      <c r="B64" s="25">
        <f ca="1">IFERROR(IF(LoanIsNotPaid*LoanIsGood,PaymentNumber,""), "")</f>
        <v>48</v>
      </c>
      <c r="C64" s="26">
        <f ca="1">IFERROR(IF(LoanIsNotPaid*LoanIsGood,PaymentDate,LoanStartDate), LoanStartDate)</f>
        <v>46545</v>
      </c>
      <c r="D64" s="27">
        <f ca="1">IFERROR(IF(LoanIsNotPaid*LoanIsGood,LoanValue,""), "")</f>
        <v>6720.3387544408088</v>
      </c>
      <c r="E64" s="27">
        <f ca="1">IFERROR(IF(LoanIsNotPaid*LoanIsGood,MonthlyPayment,0), 0)</f>
        <v>108.52627796048073</v>
      </c>
      <c r="F64" s="27">
        <f ca="1">IFERROR(IF(LoanIsNotPaid*LoanIsGood,Principal,0), 0)</f>
        <v>77.724725335960343</v>
      </c>
      <c r="G64" s="27">
        <f ca="1">IFERROR(IF(LoanIsNotPaid*LoanIsGood,InterestAmt,0), 0)</f>
        <v>30.80155262452039</v>
      </c>
      <c r="H64" s="27">
        <f ca="1">IFERROR(IF(LoanIsNotPaid*LoanIsGood,EndingBalance,0), 0)</f>
        <v>6642.6140291048468</v>
      </c>
      <c r="I64" s="3"/>
    </row>
    <row r="65" spans="1:9" ht="20.25" customHeight="1" x14ac:dyDescent="0.25">
      <c r="A65" s="3"/>
      <c r="B65" s="25">
        <f ca="1">IFERROR(IF(LoanIsNotPaid*LoanIsGood,PaymentNumber,""), "")</f>
        <v>49</v>
      </c>
      <c r="C65" s="26">
        <f ca="1">IFERROR(IF(LoanIsNotPaid*LoanIsGood,PaymentDate,LoanStartDate), LoanStartDate)</f>
        <v>46575</v>
      </c>
      <c r="D65" s="27">
        <f ca="1">IFERROR(IF(LoanIsNotPaid*LoanIsGood,LoanValue,""), "")</f>
        <v>6642.6140291048468</v>
      </c>
      <c r="E65" s="27">
        <f ca="1">IFERROR(IF(LoanIsNotPaid*LoanIsGood,MonthlyPayment,0), 0)</f>
        <v>108.52627796048073</v>
      </c>
      <c r="F65" s="27">
        <f ca="1">IFERROR(IF(LoanIsNotPaid*LoanIsGood,Principal,0), 0)</f>
        <v>78.080963660416828</v>
      </c>
      <c r="G65" s="27">
        <f ca="1">IFERROR(IF(LoanIsNotPaid*LoanIsGood,InterestAmt,0), 0)</f>
        <v>30.445314300063902</v>
      </c>
      <c r="H65" s="27">
        <f ca="1">IFERROR(IF(LoanIsNotPaid*LoanIsGood,EndingBalance,0), 0)</f>
        <v>6564.5330654444297</v>
      </c>
      <c r="I65" s="3"/>
    </row>
    <row r="66" spans="1:9" ht="20.25" customHeight="1" x14ac:dyDescent="0.25">
      <c r="A66" s="3"/>
      <c r="B66" s="25">
        <f ca="1">IFERROR(IF(LoanIsNotPaid*LoanIsGood,PaymentNumber,""), "")</f>
        <v>50</v>
      </c>
      <c r="C66" s="26">
        <f ca="1">IFERROR(IF(LoanIsNotPaid*LoanIsGood,PaymentDate,LoanStartDate), LoanStartDate)</f>
        <v>46606</v>
      </c>
      <c r="D66" s="27">
        <f ca="1">IFERROR(IF(LoanIsNotPaid*LoanIsGood,LoanValue,""), "")</f>
        <v>6564.5330654444297</v>
      </c>
      <c r="E66" s="27">
        <f ca="1">IFERROR(IF(LoanIsNotPaid*LoanIsGood,MonthlyPayment,0), 0)</f>
        <v>108.52627796048073</v>
      </c>
      <c r="F66" s="27">
        <f ca="1">IFERROR(IF(LoanIsNotPaid*LoanIsGood,Principal,0), 0)</f>
        <v>78.438834743860411</v>
      </c>
      <c r="G66" s="27">
        <f ca="1">IFERROR(IF(LoanIsNotPaid*LoanIsGood,InterestAmt,0), 0)</f>
        <v>30.087443216620329</v>
      </c>
      <c r="H66" s="27">
        <f ca="1">IFERROR(IF(LoanIsNotPaid*LoanIsGood,EndingBalance,0), 0)</f>
        <v>6486.0942307005689</v>
      </c>
      <c r="I66" s="3"/>
    </row>
    <row r="67" spans="1:9" ht="20.25" customHeight="1" x14ac:dyDescent="0.25">
      <c r="A67" s="3"/>
      <c r="B67" s="25">
        <f ca="1">IFERROR(IF(LoanIsNotPaid*LoanIsGood,PaymentNumber,""), "")</f>
        <v>51</v>
      </c>
      <c r="C67" s="26">
        <f ca="1">IFERROR(IF(LoanIsNotPaid*LoanIsGood,PaymentDate,LoanStartDate), LoanStartDate)</f>
        <v>46637</v>
      </c>
      <c r="D67" s="27">
        <f ca="1">IFERROR(IF(LoanIsNotPaid*LoanIsGood,LoanValue,""), "")</f>
        <v>6486.0942307005689</v>
      </c>
      <c r="E67" s="27">
        <f ca="1">IFERROR(IF(LoanIsNotPaid*LoanIsGood,MonthlyPayment,0), 0)</f>
        <v>108.52627796048073</v>
      </c>
      <c r="F67" s="27">
        <f ca="1">IFERROR(IF(LoanIsNotPaid*LoanIsGood,Principal,0), 0)</f>
        <v>78.79834606976975</v>
      </c>
      <c r="G67" s="27">
        <f ca="1">IFERROR(IF(LoanIsNotPaid*LoanIsGood,InterestAmt,0), 0)</f>
        <v>29.727931890710963</v>
      </c>
      <c r="H67" s="27">
        <f ca="1">IFERROR(IF(LoanIsNotPaid*LoanIsGood,EndingBalance,0), 0)</f>
        <v>6407.2958846307993</v>
      </c>
      <c r="I67" s="3"/>
    </row>
    <row r="68" spans="1:9" ht="20.25" customHeight="1" x14ac:dyDescent="0.25">
      <c r="A68" s="3"/>
      <c r="B68" s="25">
        <f ca="1">IFERROR(IF(LoanIsNotPaid*LoanIsGood,PaymentNumber,""), "")</f>
        <v>52</v>
      </c>
      <c r="C68" s="26">
        <f ca="1">IFERROR(IF(LoanIsNotPaid*LoanIsGood,PaymentDate,LoanStartDate), LoanStartDate)</f>
        <v>46667</v>
      </c>
      <c r="D68" s="27">
        <f ca="1">IFERROR(IF(LoanIsNotPaid*LoanIsGood,LoanValue,""), "")</f>
        <v>6407.2958846307993</v>
      </c>
      <c r="E68" s="27">
        <f ca="1">IFERROR(IF(LoanIsNotPaid*LoanIsGood,MonthlyPayment,0), 0)</f>
        <v>108.52627796048073</v>
      </c>
      <c r="F68" s="27">
        <f ca="1">IFERROR(IF(LoanIsNotPaid*LoanIsGood,Principal,0), 0)</f>
        <v>79.159505155922872</v>
      </c>
      <c r="G68" s="27">
        <f ca="1">IFERROR(IF(LoanIsNotPaid*LoanIsGood,InterestAmt,0), 0)</f>
        <v>29.366772804557851</v>
      </c>
      <c r="H68" s="27">
        <f ca="1">IFERROR(IF(LoanIsNotPaid*LoanIsGood,EndingBalance,0), 0)</f>
        <v>6328.1363794748759</v>
      </c>
      <c r="I68" s="3"/>
    </row>
    <row r="69" spans="1:9" ht="20.25" customHeight="1" x14ac:dyDescent="0.25">
      <c r="A69" s="3"/>
      <c r="B69" s="25">
        <f ca="1">IFERROR(IF(LoanIsNotPaid*LoanIsGood,PaymentNumber,""), "")</f>
        <v>53</v>
      </c>
      <c r="C69" s="26">
        <f ca="1">IFERROR(IF(LoanIsNotPaid*LoanIsGood,PaymentDate,LoanStartDate), LoanStartDate)</f>
        <v>46698</v>
      </c>
      <c r="D69" s="27">
        <f ca="1">IFERROR(IF(LoanIsNotPaid*LoanIsGood,LoanValue,""), "")</f>
        <v>6328.1363794748759</v>
      </c>
      <c r="E69" s="27">
        <f ca="1">IFERROR(IF(LoanIsNotPaid*LoanIsGood,MonthlyPayment,0), 0)</f>
        <v>108.52627796048073</v>
      </c>
      <c r="F69" s="27">
        <f ca="1">IFERROR(IF(LoanIsNotPaid*LoanIsGood,Principal,0), 0)</f>
        <v>79.522319554554173</v>
      </c>
      <c r="G69" s="27">
        <f ca="1">IFERROR(IF(LoanIsNotPaid*LoanIsGood,InterestAmt,0), 0)</f>
        <v>29.003958405926536</v>
      </c>
      <c r="H69" s="27">
        <f ca="1">IFERROR(IF(LoanIsNotPaid*LoanIsGood,EndingBalance,0), 0)</f>
        <v>6248.6140599203191</v>
      </c>
      <c r="I69" s="3"/>
    </row>
    <row r="70" spans="1:9" ht="20.25" customHeight="1" x14ac:dyDescent="0.25">
      <c r="A70" s="3"/>
      <c r="B70" s="25">
        <f ca="1">IFERROR(IF(LoanIsNotPaid*LoanIsGood,PaymentNumber,""), "")</f>
        <v>54</v>
      </c>
      <c r="C70" s="26">
        <f ca="1">IFERROR(IF(LoanIsNotPaid*LoanIsGood,PaymentDate,LoanStartDate), LoanStartDate)</f>
        <v>46728</v>
      </c>
      <c r="D70" s="27">
        <f ca="1">IFERROR(IF(LoanIsNotPaid*LoanIsGood,LoanValue,""), "")</f>
        <v>6248.6140599203191</v>
      </c>
      <c r="E70" s="27">
        <f ca="1">IFERROR(IF(LoanIsNotPaid*LoanIsGood,MonthlyPayment,0), 0)</f>
        <v>108.52627796048073</v>
      </c>
      <c r="F70" s="27">
        <f ca="1">IFERROR(IF(LoanIsNotPaid*LoanIsGood,Principal,0), 0)</f>
        <v>79.88679685251256</v>
      </c>
      <c r="G70" s="27">
        <f ca="1">IFERROR(IF(LoanIsNotPaid*LoanIsGood,InterestAmt,0), 0)</f>
        <v>28.639481107968166</v>
      </c>
      <c r="H70" s="27">
        <f ca="1">IFERROR(IF(LoanIsNotPaid*LoanIsGood,EndingBalance,0), 0)</f>
        <v>6168.7272630678062</v>
      </c>
      <c r="I70" s="3"/>
    </row>
    <row r="71" spans="1:9" ht="20.25" customHeight="1" x14ac:dyDescent="0.25">
      <c r="A71" s="3"/>
      <c r="B71" s="25">
        <f ca="1">IFERROR(IF(LoanIsNotPaid*LoanIsGood,PaymentNumber,""), "")</f>
        <v>55</v>
      </c>
      <c r="C71" s="26">
        <f ca="1">IFERROR(IF(LoanIsNotPaid*LoanIsGood,PaymentDate,LoanStartDate), LoanStartDate)</f>
        <v>46759</v>
      </c>
      <c r="D71" s="27">
        <f ca="1">IFERROR(IF(LoanIsNotPaid*LoanIsGood,LoanValue,""), "")</f>
        <v>6168.7272630678062</v>
      </c>
      <c r="E71" s="27">
        <f ca="1">IFERROR(IF(LoanIsNotPaid*LoanIsGood,MonthlyPayment,0), 0)</f>
        <v>108.52627796048073</v>
      </c>
      <c r="F71" s="27">
        <f ca="1">IFERROR(IF(LoanIsNotPaid*LoanIsGood,Principal,0), 0)</f>
        <v>80.252944671419897</v>
      </c>
      <c r="G71" s="27">
        <f ca="1">IFERROR(IF(LoanIsNotPaid*LoanIsGood,InterestAmt,0), 0)</f>
        <v>28.273333289060815</v>
      </c>
      <c r="H71" s="27">
        <f ca="1">IFERROR(IF(LoanIsNotPaid*LoanIsGood,EndingBalance,0), 0)</f>
        <v>6088.4743183963874</v>
      </c>
      <c r="I71" s="3"/>
    </row>
    <row r="72" spans="1:9" ht="20.25" customHeight="1" x14ac:dyDescent="0.25">
      <c r="A72" s="3"/>
      <c r="B72" s="25">
        <f ca="1">IFERROR(IF(LoanIsNotPaid*LoanIsGood,PaymentNumber,""), "")</f>
        <v>56</v>
      </c>
      <c r="C72" s="26">
        <f ca="1">IFERROR(IF(LoanIsNotPaid*LoanIsGood,PaymentDate,LoanStartDate), LoanStartDate)</f>
        <v>46790</v>
      </c>
      <c r="D72" s="27">
        <f ca="1">IFERROR(IF(LoanIsNotPaid*LoanIsGood,LoanValue,""), "")</f>
        <v>6088.4743183963874</v>
      </c>
      <c r="E72" s="27">
        <f ca="1">IFERROR(IF(LoanIsNotPaid*LoanIsGood,MonthlyPayment,0), 0)</f>
        <v>108.52627796048073</v>
      </c>
      <c r="F72" s="27">
        <f ca="1">IFERROR(IF(LoanIsNotPaid*LoanIsGood,Principal,0), 0)</f>
        <v>80.620770667830584</v>
      </c>
      <c r="G72" s="27">
        <f ca="1">IFERROR(IF(LoanIsNotPaid*LoanIsGood,InterestAmt,0), 0)</f>
        <v>27.905507292650142</v>
      </c>
      <c r="H72" s="27">
        <f ca="1">IFERROR(IF(LoanIsNotPaid*LoanIsGood,EndingBalance,0), 0)</f>
        <v>6007.8535477285577</v>
      </c>
      <c r="I72" s="3"/>
    </row>
    <row r="73" spans="1:9" ht="20.25" customHeight="1" x14ac:dyDescent="0.25">
      <c r="A73" s="3"/>
      <c r="B73" s="25">
        <f ca="1">IFERROR(IF(LoanIsNotPaid*LoanIsGood,PaymentNumber,""), "")</f>
        <v>57</v>
      </c>
      <c r="C73" s="26">
        <f ca="1">IFERROR(IF(LoanIsNotPaid*LoanIsGood,PaymentDate,LoanStartDate), LoanStartDate)</f>
        <v>46819</v>
      </c>
      <c r="D73" s="27">
        <f ca="1">IFERROR(IF(LoanIsNotPaid*LoanIsGood,LoanValue,""), "")</f>
        <v>6007.8535477285577</v>
      </c>
      <c r="E73" s="27">
        <f ca="1">IFERROR(IF(LoanIsNotPaid*LoanIsGood,MonthlyPayment,0), 0)</f>
        <v>108.52627796048073</v>
      </c>
      <c r="F73" s="27">
        <f ca="1">IFERROR(IF(LoanIsNotPaid*LoanIsGood,Principal,0), 0)</f>
        <v>80.990282533391465</v>
      </c>
      <c r="G73" s="27">
        <f ca="1">IFERROR(IF(LoanIsNotPaid*LoanIsGood,InterestAmt,0), 0)</f>
        <v>27.535995427089251</v>
      </c>
      <c r="H73" s="27">
        <f ca="1">IFERROR(IF(LoanIsNotPaid*LoanIsGood,EndingBalance,0), 0)</f>
        <v>5926.8632651951666</v>
      </c>
      <c r="I73" s="3"/>
    </row>
    <row r="74" spans="1:9" ht="20.25" customHeight="1" x14ac:dyDescent="0.25">
      <c r="A74" s="3"/>
      <c r="B74" s="25">
        <f ca="1">IFERROR(IF(LoanIsNotPaid*LoanIsGood,PaymentNumber,""), "")</f>
        <v>58</v>
      </c>
      <c r="C74" s="26">
        <f ca="1">IFERROR(IF(LoanIsNotPaid*LoanIsGood,PaymentDate,LoanStartDate), LoanStartDate)</f>
        <v>46850</v>
      </c>
      <c r="D74" s="27">
        <f ca="1">IFERROR(IF(LoanIsNotPaid*LoanIsGood,LoanValue,""), "")</f>
        <v>5926.8632651951666</v>
      </c>
      <c r="E74" s="27">
        <f ca="1">IFERROR(IF(LoanIsNotPaid*LoanIsGood,MonthlyPayment,0), 0)</f>
        <v>108.52627796048073</v>
      </c>
      <c r="F74" s="27">
        <f ca="1">IFERROR(IF(LoanIsNotPaid*LoanIsGood,Principal,0), 0)</f>
        <v>81.361487995002847</v>
      </c>
      <c r="G74" s="27">
        <f ca="1">IFERROR(IF(LoanIsNotPaid*LoanIsGood,InterestAmt,0), 0)</f>
        <v>27.164789965477876</v>
      </c>
      <c r="H74" s="27">
        <f ca="1">IFERROR(IF(LoanIsNotPaid*LoanIsGood,EndingBalance,0), 0)</f>
        <v>5845.5017772001638</v>
      </c>
      <c r="I74" s="3"/>
    </row>
    <row r="75" spans="1:9" ht="20.25" customHeight="1" x14ac:dyDescent="0.25">
      <c r="A75" s="3"/>
      <c r="B75" s="25">
        <f ca="1">IFERROR(IF(LoanIsNotPaid*LoanIsGood,PaymentNumber,""), "")</f>
        <v>59</v>
      </c>
      <c r="C75" s="26">
        <f ca="1">IFERROR(IF(LoanIsNotPaid*LoanIsGood,PaymentDate,LoanStartDate), LoanStartDate)</f>
        <v>46880</v>
      </c>
      <c r="D75" s="27">
        <f ca="1">IFERROR(IF(LoanIsNotPaid*LoanIsGood,LoanValue,""), "")</f>
        <v>5845.5017772001638</v>
      </c>
      <c r="E75" s="27">
        <f ca="1">IFERROR(IF(LoanIsNotPaid*LoanIsGood,MonthlyPayment,0), 0)</f>
        <v>108.52627796048073</v>
      </c>
      <c r="F75" s="27">
        <f ca="1">IFERROR(IF(LoanIsNotPaid*LoanIsGood,Principal,0), 0)</f>
        <v>81.73439481497995</v>
      </c>
      <c r="G75" s="27">
        <f ca="1">IFERROR(IF(LoanIsNotPaid*LoanIsGood,InterestAmt,0), 0)</f>
        <v>26.79188314550078</v>
      </c>
      <c r="H75" s="27">
        <f ca="1">IFERROR(IF(LoanIsNotPaid*LoanIsGood,EndingBalance,0), 0)</f>
        <v>5763.7673823851828</v>
      </c>
      <c r="I75" s="3"/>
    </row>
    <row r="76" spans="1:9" ht="20.25" customHeight="1" x14ac:dyDescent="0.25">
      <c r="A76" s="3"/>
      <c r="B76" s="25">
        <f ca="1">IFERROR(IF(LoanIsNotPaid*LoanIsGood,PaymentNumber,""), "")</f>
        <v>60</v>
      </c>
      <c r="C76" s="26">
        <f ca="1">IFERROR(IF(LoanIsNotPaid*LoanIsGood,PaymentDate,LoanStartDate), LoanStartDate)</f>
        <v>46911</v>
      </c>
      <c r="D76" s="27">
        <f ca="1">IFERROR(IF(LoanIsNotPaid*LoanIsGood,LoanValue,""), "")</f>
        <v>5763.7673823851828</v>
      </c>
      <c r="E76" s="27">
        <f ca="1">IFERROR(IF(LoanIsNotPaid*LoanIsGood,MonthlyPayment,0), 0)</f>
        <v>108.52627796048073</v>
      </c>
      <c r="F76" s="27">
        <f ca="1">IFERROR(IF(LoanIsNotPaid*LoanIsGood,Principal,0), 0)</f>
        <v>82.109010791215269</v>
      </c>
      <c r="G76" s="27">
        <f ca="1">IFERROR(IF(LoanIsNotPaid*LoanIsGood,InterestAmt,0), 0)</f>
        <v>26.417267169265454</v>
      </c>
      <c r="H76" s="27">
        <f ca="1">IFERROR(IF(LoanIsNotPaid*LoanIsGood,EndingBalance,0), 0)</f>
        <v>5681.6583715939678</v>
      </c>
      <c r="I76" s="3"/>
    </row>
    <row r="77" spans="1:9" ht="20.25" customHeight="1" x14ac:dyDescent="0.25">
      <c r="A77" s="3"/>
      <c r="B77" s="25">
        <f ca="1">IFERROR(IF(LoanIsNotPaid*LoanIsGood,PaymentNumber,""), "")</f>
        <v>61</v>
      </c>
      <c r="C77" s="26">
        <f ca="1">IFERROR(IF(LoanIsNotPaid*LoanIsGood,PaymentDate,LoanStartDate), LoanStartDate)</f>
        <v>46941</v>
      </c>
      <c r="D77" s="27">
        <f ca="1">IFERROR(IF(LoanIsNotPaid*LoanIsGood,LoanValue,""), "")</f>
        <v>5681.6583715939678</v>
      </c>
      <c r="E77" s="27">
        <f ca="1">IFERROR(IF(LoanIsNotPaid*LoanIsGood,MonthlyPayment,0), 0)</f>
        <v>108.52627796048073</v>
      </c>
      <c r="F77" s="27">
        <f ca="1">IFERROR(IF(LoanIsNotPaid*LoanIsGood,Principal,0), 0)</f>
        <v>82.485343757341667</v>
      </c>
      <c r="G77" s="27">
        <f ca="1">IFERROR(IF(LoanIsNotPaid*LoanIsGood,InterestAmt,0), 0)</f>
        <v>26.040934203139052</v>
      </c>
      <c r="H77" s="27">
        <f ca="1">IFERROR(IF(LoanIsNotPaid*LoanIsGood,EndingBalance,0), 0)</f>
        <v>5599.1730278366231</v>
      </c>
      <c r="I77" s="3"/>
    </row>
    <row r="78" spans="1:9" ht="20.25" customHeight="1" x14ac:dyDescent="0.25">
      <c r="A78" s="3"/>
      <c r="B78" s="25">
        <f ca="1">IFERROR(IF(LoanIsNotPaid*LoanIsGood,PaymentNumber,""), "")</f>
        <v>62</v>
      </c>
      <c r="C78" s="26">
        <f ca="1">IFERROR(IF(LoanIsNotPaid*LoanIsGood,PaymentDate,LoanStartDate), LoanStartDate)</f>
        <v>46972</v>
      </c>
      <c r="D78" s="27">
        <f ca="1">IFERROR(IF(LoanIsNotPaid*LoanIsGood,LoanValue,""), "")</f>
        <v>5599.1730278366231</v>
      </c>
      <c r="E78" s="27">
        <f ca="1">IFERROR(IF(LoanIsNotPaid*LoanIsGood,MonthlyPayment,0), 0)</f>
        <v>108.52627796048073</v>
      </c>
      <c r="F78" s="27">
        <f ca="1">IFERROR(IF(LoanIsNotPaid*LoanIsGood,Principal,0), 0)</f>
        <v>82.863401582896159</v>
      </c>
      <c r="G78" s="27">
        <f ca="1">IFERROR(IF(LoanIsNotPaid*LoanIsGood,InterestAmt,0), 0)</f>
        <v>25.662876377584567</v>
      </c>
      <c r="H78" s="27">
        <f ca="1">IFERROR(IF(LoanIsNotPaid*LoanIsGood,EndingBalance,0), 0)</f>
        <v>5516.3096262537292</v>
      </c>
      <c r="I78" s="3"/>
    </row>
    <row r="79" spans="1:9" ht="20.25" customHeight="1" x14ac:dyDescent="0.25">
      <c r="A79" s="3"/>
      <c r="B79" s="25">
        <f ca="1">IFERROR(IF(LoanIsNotPaid*LoanIsGood,PaymentNumber,""), "")</f>
        <v>63</v>
      </c>
      <c r="C79" s="26">
        <f ca="1">IFERROR(IF(LoanIsNotPaid*LoanIsGood,PaymentDate,LoanStartDate), LoanStartDate)</f>
        <v>47003</v>
      </c>
      <c r="D79" s="27">
        <f ca="1">IFERROR(IF(LoanIsNotPaid*LoanIsGood,LoanValue,""), "")</f>
        <v>5516.3096262537292</v>
      </c>
      <c r="E79" s="27">
        <f ca="1">IFERROR(IF(LoanIsNotPaid*LoanIsGood,MonthlyPayment,0), 0)</f>
        <v>108.52627796048073</v>
      </c>
      <c r="F79" s="27">
        <f ca="1">IFERROR(IF(LoanIsNotPaid*LoanIsGood,Principal,0), 0)</f>
        <v>83.243192173484431</v>
      </c>
      <c r="G79" s="27">
        <f ca="1">IFERROR(IF(LoanIsNotPaid*LoanIsGood,InterestAmt,0), 0)</f>
        <v>25.283085786996288</v>
      </c>
      <c r="H79" s="27">
        <f ca="1">IFERROR(IF(LoanIsNotPaid*LoanIsGood,EndingBalance,0), 0)</f>
        <v>5433.0664340802459</v>
      </c>
      <c r="I79" s="3"/>
    </row>
    <row r="80" spans="1:9" ht="20.25" customHeight="1" x14ac:dyDescent="0.25">
      <c r="A80" s="3"/>
      <c r="B80" s="25">
        <f ca="1">IFERROR(IF(LoanIsNotPaid*LoanIsGood,PaymentNumber,""), "")</f>
        <v>64</v>
      </c>
      <c r="C80" s="26">
        <f ca="1">IFERROR(IF(LoanIsNotPaid*LoanIsGood,PaymentDate,LoanStartDate), LoanStartDate)</f>
        <v>47033</v>
      </c>
      <c r="D80" s="27">
        <f ca="1">IFERROR(IF(LoanIsNotPaid*LoanIsGood,LoanValue,""), "")</f>
        <v>5433.0664340802459</v>
      </c>
      <c r="E80" s="27">
        <f ca="1">IFERROR(IF(LoanIsNotPaid*LoanIsGood,MonthlyPayment,0), 0)</f>
        <v>108.52627796048073</v>
      </c>
      <c r="F80" s="27">
        <f ca="1">IFERROR(IF(LoanIsNotPaid*LoanIsGood,Principal,0), 0)</f>
        <v>83.62472347094625</v>
      </c>
      <c r="G80" s="27">
        <f ca="1">IFERROR(IF(LoanIsNotPaid*LoanIsGood,InterestAmt,0), 0)</f>
        <v>24.90155448953449</v>
      </c>
      <c r="H80" s="27">
        <f ca="1">IFERROR(IF(LoanIsNotPaid*LoanIsGood,EndingBalance,0), 0)</f>
        <v>5349.4417106092969</v>
      </c>
      <c r="I80" s="3"/>
    </row>
    <row r="81" spans="1:9" ht="20.25" customHeight="1" x14ac:dyDescent="0.25">
      <c r="A81" s="3"/>
      <c r="B81" s="25">
        <f ca="1">IFERROR(IF(LoanIsNotPaid*LoanIsGood,PaymentNumber,""), "")</f>
        <v>65</v>
      </c>
      <c r="C81" s="26">
        <f ca="1">IFERROR(IF(LoanIsNotPaid*LoanIsGood,PaymentDate,LoanStartDate), LoanStartDate)</f>
        <v>47064</v>
      </c>
      <c r="D81" s="27">
        <f ca="1">IFERROR(IF(LoanIsNotPaid*LoanIsGood,LoanValue,""), "")</f>
        <v>5349.4417106092969</v>
      </c>
      <c r="E81" s="27">
        <f ca="1">IFERROR(IF(LoanIsNotPaid*LoanIsGood,MonthlyPayment,0), 0)</f>
        <v>108.52627796048073</v>
      </c>
      <c r="F81" s="27">
        <f ca="1">IFERROR(IF(LoanIsNotPaid*LoanIsGood,Principal,0), 0)</f>
        <v>84.008003453521411</v>
      </c>
      <c r="G81" s="27">
        <f ca="1">IFERROR(IF(LoanIsNotPaid*LoanIsGood,InterestAmt,0), 0)</f>
        <v>24.518274506959319</v>
      </c>
      <c r="H81" s="27">
        <f ca="1">IFERROR(IF(LoanIsNotPaid*LoanIsGood,EndingBalance,0), 0)</f>
        <v>5265.4337071557729</v>
      </c>
      <c r="I81" s="3"/>
    </row>
    <row r="82" spans="1:9" ht="20.25" customHeight="1" x14ac:dyDescent="0.25">
      <c r="A82" s="3"/>
      <c r="B82" s="25">
        <f ca="1">IFERROR(IF(LoanIsNotPaid*LoanIsGood,PaymentNumber,""), "")</f>
        <v>66</v>
      </c>
      <c r="C82" s="26">
        <f ca="1">IFERROR(IF(LoanIsNotPaid*LoanIsGood,PaymentDate,LoanStartDate), LoanStartDate)</f>
        <v>47094</v>
      </c>
      <c r="D82" s="27">
        <f ca="1">IFERROR(IF(LoanIsNotPaid*LoanIsGood,LoanValue,""), "")</f>
        <v>5265.4337071557729</v>
      </c>
      <c r="E82" s="27">
        <f ca="1">IFERROR(IF(LoanIsNotPaid*LoanIsGood,MonthlyPayment,0), 0)</f>
        <v>108.52627796048073</v>
      </c>
      <c r="F82" s="27">
        <f ca="1">IFERROR(IF(LoanIsNotPaid*LoanIsGood,Principal,0), 0)</f>
        <v>84.393040136016708</v>
      </c>
      <c r="G82" s="27">
        <f ca="1">IFERROR(IF(LoanIsNotPaid*LoanIsGood,InterestAmt,0), 0)</f>
        <v>24.133237824464011</v>
      </c>
      <c r="H82" s="27">
        <f ca="1">IFERROR(IF(LoanIsNotPaid*LoanIsGood,EndingBalance,0), 0)</f>
        <v>5181.0406670197572</v>
      </c>
      <c r="I82" s="3"/>
    </row>
    <row r="83" spans="1:9" ht="20.25" customHeight="1" x14ac:dyDescent="0.25">
      <c r="A83" s="3"/>
      <c r="B83" s="25">
        <f ca="1">IFERROR(IF(LoanIsNotPaid*LoanIsGood,PaymentNumber,""), "")</f>
        <v>67</v>
      </c>
      <c r="C83" s="26">
        <f ca="1">IFERROR(IF(LoanIsNotPaid*LoanIsGood,PaymentDate,LoanStartDate), LoanStartDate)</f>
        <v>47125</v>
      </c>
      <c r="D83" s="27">
        <f ca="1">IFERROR(IF(LoanIsNotPaid*LoanIsGood,LoanValue,""), "")</f>
        <v>5181.0406670197572</v>
      </c>
      <c r="E83" s="27">
        <f ca="1">IFERROR(IF(LoanIsNotPaid*LoanIsGood,MonthlyPayment,0), 0)</f>
        <v>108.52627796048073</v>
      </c>
      <c r="F83" s="27">
        <f ca="1">IFERROR(IF(LoanIsNotPaid*LoanIsGood,Principal,0), 0)</f>
        <v>84.779841569973442</v>
      </c>
      <c r="G83" s="27">
        <f ca="1">IFERROR(IF(LoanIsNotPaid*LoanIsGood,InterestAmt,0), 0)</f>
        <v>23.74643639050727</v>
      </c>
      <c r="H83" s="27">
        <f ca="1">IFERROR(IF(LoanIsNotPaid*LoanIsGood,EndingBalance,0), 0)</f>
        <v>5096.2608254497845</v>
      </c>
      <c r="I83" s="3"/>
    </row>
    <row r="84" spans="1:9" ht="20.25" customHeight="1" x14ac:dyDescent="0.25">
      <c r="A84" s="3"/>
      <c r="B84" s="25">
        <f ca="1">IFERROR(IF(LoanIsNotPaid*LoanIsGood,PaymentNumber,""), "")</f>
        <v>68</v>
      </c>
      <c r="C84" s="26">
        <f ca="1">IFERROR(IF(LoanIsNotPaid*LoanIsGood,PaymentDate,LoanStartDate), LoanStartDate)</f>
        <v>47156</v>
      </c>
      <c r="D84" s="27">
        <f ca="1">IFERROR(IF(LoanIsNotPaid*LoanIsGood,LoanValue,""), "")</f>
        <v>5096.2608254497845</v>
      </c>
      <c r="E84" s="27">
        <f ca="1">IFERROR(IF(LoanIsNotPaid*LoanIsGood,MonthlyPayment,0), 0)</f>
        <v>108.52627796048073</v>
      </c>
      <c r="F84" s="27">
        <f ca="1">IFERROR(IF(LoanIsNotPaid*LoanIsGood,Principal,0), 0)</f>
        <v>85.168415843835817</v>
      </c>
      <c r="G84" s="27">
        <f ca="1">IFERROR(IF(LoanIsNotPaid*LoanIsGood,InterestAmt,0), 0)</f>
        <v>23.357862116644892</v>
      </c>
      <c r="H84" s="27">
        <f ca="1">IFERROR(IF(LoanIsNotPaid*LoanIsGood,EndingBalance,0), 0)</f>
        <v>5011.092409605948</v>
      </c>
      <c r="I84" s="3"/>
    </row>
    <row r="85" spans="1:9" ht="20.25" customHeight="1" x14ac:dyDescent="0.25">
      <c r="A85" s="3"/>
      <c r="B85" s="25">
        <f ca="1">IFERROR(IF(LoanIsNotPaid*LoanIsGood,PaymentNumber,""), "")</f>
        <v>69</v>
      </c>
      <c r="C85" s="26">
        <f ca="1">IFERROR(IF(LoanIsNotPaid*LoanIsGood,PaymentDate,LoanStartDate), LoanStartDate)</f>
        <v>47184</v>
      </c>
      <c r="D85" s="27">
        <f ca="1">IFERROR(IF(LoanIsNotPaid*LoanIsGood,LoanValue,""), "")</f>
        <v>5011.092409605948</v>
      </c>
      <c r="E85" s="27">
        <f ca="1">IFERROR(IF(LoanIsNotPaid*LoanIsGood,MonthlyPayment,0), 0)</f>
        <v>108.52627796048073</v>
      </c>
      <c r="F85" s="27">
        <f ca="1">IFERROR(IF(LoanIsNotPaid*LoanIsGood,Principal,0), 0)</f>
        <v>85.558771083120078</v>
      </c>
      <c r="G85" s="27">
        <f ca="1">IFERROR(IF(LoanIsNotPaid*LoanIsGood,InterestAmt,0), 0)</f>
        <v>22.967506877360641</v>
      </c>
      <c r="H85" s="27">
        <f ca="1">IFERROR(IF(LoanIsNotPaid*LoanIsGood,EndingBalance,0), 0)</f>
        <v>4925.5336385228238</v>
      </c>
      <c r="I85" s="3"/>
    </row>
    <row r="86" spans="1:9" ht="20.25" customHeight="1" x14ac:dyDescent="0.25">
      <c r="A86" s="3"/>
      <c r="B86" s="25">
        <f ca="1">IFERROR(IF(LoanIsNotPaid*LoanIsGood,PaymentNumber,""), "")</f>
        <v>70</v>
      </c>
      <c r="C86" s="26">
        <f ca="1">IFERROR(IF(LoanIsNotPaid*LoanIsGood,PaymentDate,LoanStartDate), LoanStartDate)</f>
        <v>47215</v>
      </c>
      <c r="D86" s="27">
        <f ca="1">IFERROR(IF(LoanIsNotPaid*LoanIsGood,LoanValue,""), "")</f>
        <v>4925.5336385228238</v>
      </c>
      <c r="E86" s="27">
        <f ca="1">IFERROR(IF(LoanIsNotPaid*LoanIsGood,MonthlyPayment,0), 0)</f>
        <v>108.52627796048073</v>
      </c>
      <c r="F86" s="27">
        <f ca="1">IFERROR(IF(LoanIsNotPaid*LoanIsGood,Principal,0), 0)</f>
        <v>85.950915450584375</v>
      </c>
      <c r="G86" s="27">
        <f ca="1">IFERROR(IF(LoanIsNotPaid*LoanIsGood,InterestAmt,0), 0)</f>
        <v>22.575362509896344</v>
      </c>
      <c r="H86" s="27">
        <f ca="1">IFERROR(IF(LoanIsNotPaid*LoanIsGood,EndingBalance,0), 0)</f>
        <v>4839.5827230722389</v>
      </c>
      <c r="I86" s="3"/>
    </row>
    <row r="87" spans="1:9" ht="20.25" customHeight="1" x14ac:dyDescent="0.25">
      <c r="A87" s="3"/>
      <c r="B87" s="25">
        <f ca="1">IFERROR(IF(LoanIsNotPaid*LoanIsGood,PaymentNumber,""), "")</f>
        <v>71</v>
      </c>
      <c r="C87" s="26">
        <f ca="1">IFERROR(IF(LoanIsNotPaid*LoanIsGood,PaymentDate,LoanStartDate), LoanStartDate)</f>
        <v>47245</v>
      </c>
      <c r="D87" s="27">
        <f ca="1">IFERROR(IF(LoanIsNotPaid*LoanIsGood,LoanValue,""), "")</f>
        <v>4839.5827230722389</v>
      </c>
      <c r="E87" s="27">
        <f ca="1">IFERROR(IF(LoanIsNotPaid*LoanIsGood,MonthlyPayment,0), 0)</f>
        <v>108.52627796048073</v>
      </c>
      <c r="F87" s="27">
        <f ca="1">IFERROR(IF(LoanIsNotPaid*LoanIsGood,Principal,0), 0)</f>
        <v>86.344857146399562</v>
      </c>
      <c r="G87" s="27">
        <f ca="1">IFERROR(IF(LoanIsNotPaid*LoanIsGood,InterestAmt,0), 0)</f>
        <v>22.181420814081161</v>
      </c>
      <c r="H87" s="27">
        <f ca="1">IFERROR(IF(LoanIsNotPaid*LoanIsGood,EndingBalance,0), 0)</f>
        <v>4753.2378659258429</v>
      </c>
      <c r="I87" s="3"/>
    </row>
    <row r="88" spans="1:9" ht="20.25" customHeight="1" x14ac:dyDescent="0.25">
      <c r="A88" s="3"/>
      <c r="B88" s="25">
        <f ca="1">IFERROR(IF(LoanIsNotPaid*LoanIsGood,PaymentNumber,""), "")</f>
        <v>72</v>
      </c>
      <c r="C88" s="26">
        <f ca="1">IFERROR(IF(LoanIsNotPaid*LoanIsGood,PaymentDate,LoanStartDate), LoanStartDate)</f>
        <v>47276</v>
      </c>
      <c r="D88" s="27">
        <f ca="1">IFERROR(IF(LoanIsNotPaid*LoanIsGood,LoanValue,""), "")</f>
        <v>4753.2378659258429</v>
      </c>
      <c r="E88" s="27">
        <f ca="1">IFERROR(IF(LoanIsNotPaid*LoanIsGood,MonthlyPayment,0), 0)</f>
        <v>108.52627796048073</v>
      </c>
      <c r="F88" s="27">
        <f ca="1">IFERROR(IF(LoanIsNotPaid*LoanIsGood,Principal,0), 0)</f>
        <v>86.740604408320564</v>
      </c>
      <c r="G88" s="27">
        <f ca="1">IFERROR(IF(LoanIsNotPaid*LoanIsGood,InterestAmt,0), 0)</f>
        <v>21.785673552160162</v>
      </c>
      <c r="H88" s="27">
        <f ca="1">IFERROR(IF(LoanIsNotPaid*LoanIsGood,EndingBalance,0), 0)</f>
        <v>4666.4972615175229</v>
      </c>
      <c r="I88" s="3"/>
    </row>
    <row r="89" spans="1:9" ht="20.25" customHeight="1" x14ac:dyDescent="0.25">
      <c r="A89" s="3"/>
      <c r="B89" s="25">
        <f ca="1">IFERROR(IF(LoanIsNotPaid*LoanIsGood,PaymentNumber,""), "")</f>
        <v>73</v>
      </c>
      <c r="C89" s="26">
        <f ca="1">IFERROR(IF(LoanIsNotPaid*LoanIsGood,PaymentDate,LoanStartDate), LoanStartDate)</f>
        <v>47306</v>
      </c>
      <c r="D89" s="27">
        <f ca="1">IFERROR(IF(LoanIsNotPaid*LoanIsGood,LoanValue,""), "")</f>
        <v>4666.4972615175229</v>
      </c>
      <c r="E89" s="27">
        <f ca="1">IFERROR(IF(LoanIsNotPaid*LoanIsGood,MonthlyPayment,0), 0)</f>
        <v>108.52627796048073</v>
      </c>
      <c r="F89" s="27">
        <f ca="1">IFERROR(IF(LoanIsNotPaid*LoanIsGood,Principal,0), 0)</f>
        <v>87.138165511858702</v>
      </c>
      <c r="G89" s="27">
        <f ca="1">IFERROR(IF(LoanIsNotPaid*LoanIsGood,InterestAmt,0), 0)</f>
        <v>21.388112448622032</v>
      </c>
      <c r="H89" s="27">
        <f ca="1">IFERROR(IF(LoanIsNotPaid*LoanIsGood,EndingBalance,0), 0)</f>
        <v>4579.3590960056645</v>
      </c>
      <c r="I89" s="3"/>
    </row>
    <row r="90" spans="1:9" ht="20.25" customHeight="1" x14ac:dyDescent="0.25">
      <c r="A90" s="3"/>
      <c r="B90" s="25">
        <f ca="1">IFERROR(IF(LoanIsNotPaid*LoanIsGood,PaymentNumber,""), "")</f>
        <v>74</v>
      </c>
      <c r="C90" s="26">
        <f ca="1">IFERROR(IF(LoanIsNotPaid*LoanIsGood,PaymentDate,LoanStartDate), LoanStartDate)</f>
        <v>47337</v>
      </c>
      <c r="D90" s="27">
        <f ca="1">IFERROR(IF(LoanIsNotPaid*LoanIsGood,LoanValue,""), "")</f>
        <v>4579.3590960056645</v>
      </c>
      <c r="E90" s="27">
        <f ca="1">IFERROR(IF(LoanIsNotPaid*LoanIsGood,MonthlyPayment,0), 0)</f>
        <v>108.52627796048073</v>
      </c>
      <c r="F90" s="27">
        <f ca="1">IFERROR(IF(LoanIsNotPaid*LoanIsGood,Principal,0), 0)</f>
        <v>87.53754877045472</v>
      </c>
      <c r="G90" s="27">
        <f ca="1">IFERROR(IF(LoanIsNotPaid*LoanIsGood,InterestAmt,0), 0)</f>
        <v>20.988729190026014</v>
      </c>
      <c r="H90" s="27">
        <f ca="1">IFERROR(IF(LoanIsNotPaid*LoanIsGood,EndingBalance,0), 0)</f>
        <v>4491.8215472352076</v>
      </c>
      <c r="I90" s="3"/>
    </row>
    <row r="91" spans="1:9" ht="20.25" customHeight="1" x14ac:dyDescent="0.25">
      <c r="A91" s="3"/>
      <c r="B91" s="25">
        <f ca="1">IFERROR(IF(LoanIsNotPaid*LoanIsGood,PaymentNumber,""), "")</f>
        <v>75</v>
      </c>
      <c r="C91" s="26">
        <f ca="1">IFERROR(IF(LoanIsNotPaid*LoanIsGood,PaymentDate,LoanStartDate), LoanStartDate)</f>
        <v>47368</v>
      </c>
      <c r="D91" s="27">
        <f ca="1">IFERROR(IF(LoanIsNotPaid*LoanIsGood,LoanValue,""), "")</f>
        <v>4491.8215472352076</v>
      </c>
      <c r="E91" s="27">
        <f ca="1">IFERROR(IF(LoanIsNotPaid*LoanIsGood,MonthlyPayment,0), 0)</f>
        <v>108.52627796048073</v>
      </c>
      <c r="F91" s="27">
        <f ca="1">IFERROR(IF(LoanIsNotPaid*LoanIsGood,Principal,0), 0)</f>
        <v>87.938762535652629</v>
      </c>
      <c r="G91" s="27">
        <f ca="1">IFERROR(IF(LoanIsNotPaid*LoanIsGood,InterestAmt,0), 0)</f>
        <v>20.587515424828098</v>
      </c>
      <c r="H91" s="27">
        <f ca="1">IFERROR(IF(LoanIsNotPaid*LoanIsGood,EndingBalance,0), 0)</f>
        <v>4403.8827846995555</v>
      </c>
      <c r="I91" s="3"/>
    </row>
    <row r="92" spans="1:9" ht="20.25" customHeight="1" x14ac:dyDescent="0.25">
      <c r="A92" s="3"/>
      <c r="B92" s="25">
        <f ca="1">IFERROR(IF(LoanIsNotPaid*LoanIsGood,PaymentNumber,""), "")</f>
        <v>76</v>
      </c>
      <c r="C92" s="26">
        <f ca="1">IFERROR(IF(LoanIsNotPaid*LoanIsGood,PaymentDate,LoanStartDate), LoanStartDate)</f>
        <v>47398</v>
      </c>
      <c r="D92" s="27">
        <f ca="1">IFERROR(IF(LoanIsNotPaid*LoanIsGood,LoanValue,""), "")</f>
        <v>4403.8827846995555</v>
      </c>
      <c r="E92" s="27">
        <f ca="1">IFERROR(IF(LoanIsNotPaid*LoanIsGood,MonthlyPayment,0), 0)</f>
        <v>108.52627796048073</v>
      </c>
      <c r="F92" s="27">
        <f ca="1">IFERROR(IF(LoanIsNotPaid*LoanIsGood,Principal,0), 0)</f>
        <v>88.341815197274386</v>
      </c>
      <c r="G92" s="27">
        <f ca="1">IFERROR(IF(LoanIsNotPaid*LoanIsGood,InterestAmt,0), 0)</f>
        <v>20.184462763206355</v>
      </c>
      <c r="H92" s="27">
        <f ca="1">IFERROR(IF(LoanIsNotPaid*LoanIsGood,EndingBalance,0), 0)</f>
        <v>4315.5409695022809</v>
      </c>
      <c r="I92" s="3"/>
    </row>
    <row r="93" spans="1:9" ht="20.25" customHeight="1" x14ac:dyDescent="0.25">
      <c r="A93" s="3"/>
      <c r="B93" s="25">
        <f ca="1">IFERROR(IF(LoanIsNotPaid*LoanIsGood,PaymentNumber,""), "")</f>
        <v>77</v>
      </c>
      <c r="C93" s="26">
        <f ca="1">IFERROR(IF(LoanIsNotPaid*LoanIsGood,PaymentDate,LoanStartDate), LoanStartDate)</f>
        <v>47429</v>
      </c>
      <c r="D93" s="27">
        <f ca="1">IFERROR(IF(LoanIsNotPaid*LoanIsGood,LoanValue,""), "")</f>
        <v>4315.5409695022809</v>
      </c>
      <c r="E93" s="27">
        <f ca="1">IFERROR(IF(LoanIsNotPaid*LoanIsGood,MonthlyPayment,0), 0)</f>
        <v>108.52627796048073</v>
      </c>
      <c r="F93" s="27">
        <f ca="1">IFERROR(IF(LoanIsNotPaid*LoanIsGood,Principal,0), 0)</f>
        <v>88.746715183595214</v>
      </c>
      <c r="G93" s="27">
        <f ca="1">IFERROR(IF(LoanIsNotPaid*LoanIsGood,InterestAmt,0), 0)</f>
        <v>19.779562776885513</v>
      </c>
      <c r="H93" s="27">
        <f ca="1">IFERROR(IF(LoanIsNotPaid*LoanIsGood,EndingBalance,0), 0)</f>
        <v>4226.7942543186837</v>
      </c>
      <c r="I93" s="3"/>
    </row>
    <row r="94" spans="1:9" ht="20.25" customHeight="1" x14ac:dyDescent="0.25">
      <c r="A94" s="3"/>
      <c r="B94" s="25">
        <f ca="1">IFERROR(IF(LoanIsNotPaid*LoanIsGood,PaymentNumber,""), "")</f>
        <v>78</v>
      </c>
      <c r="C94" s="26">
        <f ca="1">IFERROR(IF(LoanIsNotPaid*LoanIsGood,PaymentDate,LoanStartDate), LoanStartDate)</f>
        <v>47459</v>
      </c>
      <c r="D94" s="27">
        <f ca="1">IFERROR(IF(LoanIsNotPaid*LoanIsGood,LoanValue,""), "")</f>
        <v>4226.7942543186837</v>
      </c>
      <c r="E94" s="27">
        <f ca="1">IFERROR(IF(LoanIsNotPaid*LoanIsGood,MonthlyPayment,0), 0)</f>
        <v>108.52627796048073</v>
      </c>
      <c r="F94" s="27">
        <f ca="1">IFERROR(IF(LoanIsNotPaid*LoanIsGood,Principal,0), 0)</f>
        <v>89.153470961520028</v>
      </c>
      <c r="G94" s="27">
        <f ca="1">IFERROR(IF(LoanIsNotPaid*LoanIsGood,InterestAmt,0), 0)</f>
        <v>19.372806998960701</v>
      </c>
      <c r="H94" s="27">
        <f ca="1">IFERROR(IF(LoanIsNotPaid*LoanIsGood,EndingBalance,0), 0)</f>
        <v>4137.6407833571648</v>
      </c>
      <c r="I94" s="3"/>
    </row>
    <row r="95" spans="1:9" ht="20.25" customHeight="1" x14ac:dyDescent="0.25">
      <c r="A95" s="3"/>
      <c r="B95" s="25">
        <f ca="1">IFERROR(IF(LoanIsNotPaid*LoanIsGood,PaymentNumber,""), "")</f>
        <v>79</v>
      </c>
      <c r="C95" s="26">
        <f ca="1">IFERROR(IF(LoanIsNotPaid*LoanIsGood,PaymentDate,LoanStartDate), LoanStartDate)</f>
        <v>47490</v>
      </c>
      <c r="D95" s="27">
        <f ca="1">IFERROR(IF(LoanIsNotPaid*LoanIsGood,LoanValue,""), "")</f>
        <v>4137.6407833571648</v>
      </c>
      <c r="E95" s="27">
        <f ca="1">IFERROR(IF(LoanIsNotPaid*LoanIsGood,MonthlyPayment,0), 0)</f>
        <v>108.52627796048073</v>
      </c>
      <c r="F95" s="27">
        <f ca="1">IFERROR(IF(LoanIsNotPaid*LoanIsGood,Principal,0), 0)</f>
        <v>89.562091036760322</v>
      </c>
      <c r="G95" s="27">
        <f ca="1">IFERROR(IF(LoanIsNotPaid*LoanIsGood,InterestAmt,0), 0)</f>
        <v>18.964186923720401</v>
      </c>
      <c r="H95" s="27">
        <f ca="1">IFERROR(IF(LoanIsNotPaid*LoanIsGood,EndingBalance,0), 0)</f>
        <v>4048.0786923204068</v>
      </c>
      <c r="I95" s="3"/>
    </row>
    <row r="96" spans="1:9" ht="20.25" customHeight="1" x14ac:dyDescent="0.25">
      <c r="A96" s="3"/>
      <c r="B96" s="25">
        <f ca="1">IFERROR(IF(LoanIsNotPaid*LoanIsGood,PaymentNumber,""), "")</f>
        <v>80</v>
      </c>
      <c r="C96" s="26">
        <f ca="1">IFERROR(IF(LoanIsNotPaid*LoanIsGood,PaymentDate,LoanStartDate), LoanStartDate)</f>
        <v>47521</v>
      </c>
      <c r="D96" s="27">
        <f ca="1">IFERROR(IF(LoanIsNotPaid*LoanIsGood,LoanValue,""), "")</f>
        <v>4048.0786923204068</v>
      </c>
      <c r="E96" s="27">
        <f ca="1">IFERROR(IF(LoanIsNotPaid*LoanIsGood,MonthlyPayment,0), 0)</f>
        <v>108.52627796048073</v>
      </c>
      <c r="F96" s="27">
        <f ca="1">IFERROR(IF(LoanIsNotPaid*LoanIsGood,Principal,0), 0)</f>
        <v>89.972583954012137</v>
      </c>
      <c r="G96" s="27">
        <f ca="1">IFERROR(IF(LoanIsNotPaid*LoanIsGood,InterestAmt,0), 0)</f>
        <v>18.553694006468582</v>
      </c>
      <c r="H96" s="27">
        <f ca="1">IFERROR(IF(LoanIsNotPaid*LoanIsGood,EndingBalance,0), 0)</f>
        <v>3958.1061083663935</v>
      </c>
      <c r="I96" s="3"/>
    </row>
    <row r="97" spans="1:9" ht="20.25" customHeight="1" x14ac:dyDescent="0.25">
      <c r="A97" s="3"/>
      <c r="B97" s="25">
        <f ca="1">IFERROR(IF(LoanIsNotPaid*LoanIsGood,PaymentNumber,""), "")</f>
        <v>81</v>
      </c>
      <c r="C97" s="26">
        <f ca="1">IFERROR(IF(LoanIsNotPaid*LoanIsGood,PaymentDate,LoanStartDate), LoanStartDate)</f>
        <v>47549</v>
      </c>
      <c r="D97" s="27">
        <f ca="1">IFERROR(IF(LoanIsNotPaid*LoanIsGood,LoanValue,""), "")</f>
        <v>3958.1061083663935</v>
      </c>
      <c r="E97" s="27">
        <f ca="1">IFERROR(IF(LoanIsNotPaid*LoanIsGood,MonthlyPayment,0), 0)</f>
        <v>108.52627796048073</v>
      </c>
      <c r="F97" s="27">
        <f ca="1">IFERROR(IF(LoanIsNotPaid*LoanIsGood,Principal,0), 0)</f>
        <v>90.384958297134702</v>
      </c>
      <c r="G97" s="27">
        <f ca="1">IFERROR(IF(LoanIsNotPaid*LoanIsGood,InterestAmt,0), 0)</f>
        <v>18.141319663346028</v>
      </c>
      <c r="H97" s="27">
        <f ca="1">IFERROR(IF(LoanIsNotPaid*LoanIsGood,EndingBalance,0), 0)</f>
        <v>3867.7211500692556</v>
      </c>
      <c r="I97" s="3"/>
    </row>
    <row r="98" spans="1:9" ht="20.25" customHeight="1" x14ac:dyDescent="0.25">
      <c r="A98" s="3"/>
      <c r="B98" s="25">
        <f ca="1">IFERROR(IF(LoanIsNotPaid*LoanIsGood,PaymentNumber,""), "")</f>
        <v>82</v>
      </c>
      <c r="C98" s="26">
        <f ca="1">IFERROR(IF(LoanIsNotPaid*LoanIsGood,PaymentDate,LoanStartDate), LoanStartDate)</f>
        <v>47580</v>
      </c>
      <c r="D98" s="27">
        <f ca="1">IFERROR(IF(LoanIsNotPaid*LoanIsGood,LoanValue,""), "")</f>
        <v>3867.7211500692556</v>
      </c>
      <c r="E98" s="27">
        <f ca="1">IFERROR(IF(LoanIsNotPaid*LoanIsGood,MonthlyPayment,0), 0)</f>
        <v>108.52627796048073</v>
      </c>
      <c r="F98" s="27">
        <f ca="1">IFERROR(IF(LoanIsNotPaid*LoanIsGood,Principal,0), 0)</f>
        <v>90.799222689329909</v>
      </c>
      <c r="G98" s="27">
        <f ca="1">IFERROR(IF(LoanIsNotPaid*LoanIsGood,InterestAmt,0), 0)</f>
        <v>17.727055271150828</v>
      </c>
      <c r="H98" s="27">
        <f ca="1">IFERROR(IF(LoanIsNotPaid*LoanIsGood,EndingBalance,0), 0)</f>
        <v>3776.9219273799263</v>
      </c>
      <c r="I98" s="3"/>
    </row>
    <row r="99" spans="1:9" ht="20.25" customHeight="1" x14ac:dyDescent="0.25">
      <c r="A99" s="3"/>
      <c r="B99" s="25">
        <f ca="1">IFERROR(IF(LoanIsNotPaid*LoanIsGood,PaymentNumber,""), "")</f>
        <v>83</v>
      </c>
      <c r="C99" s="26">
        <f ca="1">IFERROR(IF(LoanIsNotPaid*LoanIsGood,PaymentDate,LoanStartDate), LoanStartDate)</f>
        <v>47610</v>
      </c>
      <c r="D99" s="27">
        <f ca="1">IFERROR(IF(LoanIsNotPaid*LoanIsGood,LoanValue,""), "")</f>
        <v>3776.9219273799263</v>
      </c>
      <c r="E99" s="27">
        <f ca="1">IFERROR(IF(LoanIsNotPaid*LoanIsGood,MonthlyPayment,0), 0)</f>
        <v>108.52627796048073</v>
      </c>
      <c r="F99" s="27">
        <f ca="1">IFERROR(IF(LoanIsNotPaid*LoanIsGood,Principal,0), 0)</f>
        <v>91.215385793322653</v>
      </c>
      <c r="G99" s="27">
        <f ca="1">IFERROR(IF(LoanIsNotPaid*LoanIsGood,InterestAmt,0), 0)</f>
        <v>17.310892167158062</v>
      </c>
      <c r="H99" s="27">
        <f ca="1">IFERROR(IF(LoanIsNotPaid*LoanIsGood,EndingBalance,0), 0)</f>
        <v>3685.7065415866073</v>
      </c>
      <c r="I99" s="3"/>
    </row>
    <row r="100" spans="1:9" ht="20.25" customHeight="1" x14ac:dyDescent="0.25">
      <c r="A100" s="3"/>
      <c r="B100" s="25">
        <f ca="1">IFERROR(IF(LoanIsNotPaid*LoanIsGood,PaymentNumber,""), "")</f>
        <v>84</v>
      </c>
      <c r="C100" s="26">
        <f ca="1">IFERROR(IF(LoanIsNotPaid*LoanIsGood,PaymentDate,LoanStartDate), LoanStartDate)</f>
        <v>47641</v>
      </c>
      <c r="D100" s="27">
        <f ca="1">IFERROR(IF(LoanIsNotPaid*LoanIsGood,LoanValue,""), "")</f>
        <v>3685.7065415866073</v>
      </c>
      <c r="E100" s="27">
        <f ca="1">IFERROR(IF(LoanIsNotPaid*LoanIsGood,MonthlyPayment,0), 0)</f>
        <v>108.52627796048073</v>
      </c>
      <c r="F100" s="27">
        <f ca="1">IFERROR(IF(LoanIsNotPaid*LoanIsGood,Principal,0), 0)</f>
        <v>91.633456311542048</v>
      </c>
      <c r="G100" s="27">
        <f ca="1">IFERROR(IF(LoanIsNotPaid*LoanIsGood,InterestAmt,0), 0)</f>
        <v>16.892821648938668</v>
      </c>
      <c r="H100" s="27">
        <f ca="1">IFERROR(IF(LoanIsNotPaid*LoanIsGood,EndingBalance,0), 0)</f>
        <v>3594.0730852750621</v>
      </c>
      <c r="I100" s="3"/>
    </row>
    <row r="101" spans="1:9" ht="20.25" customHeight="1" x14ac:dyDescent="0.25">
      <c r="A101" s="3"/>
      <c r="B101" s="25">
        <f ca="1">IFERROR(IF(LoanIsNotPaid*LoanIsGood,PaymentNumber,""), "")</f>
        <v>85</v>
      </c>
      <c r="C101" s="26">
        <f ca="1">IFERROR(IF(LoanIsNotPaid*LoanIsGood,PaymentDate,LoanStartDate), LoanStartDate)</f>
        <v>47671</v>
      </c>
      <c r="D101" s="27">
        <f ca="1">IFERROR(IF(LoanIsNotPaid*LoanIsGood,LoanValue,""), "")</f>
        <v>3594.0730852750621</v>
      </c>
      <c r="E101" s="27">
        <f ca="1">IFERROR(IF(LoanIsNotPaid*LoanIsGood,MonthlyPayment,0), 0)</f>
        <v>108.52627796048073</v>
      </c>
      <c r="F101" s="27">
        <f ca="1">IFERROR(IF(LoanIsNotPaid*LoanIsGood,Principal,0), 0)</f>
        <v>92.053442986303295</v>
      </c>
      <c r="G101" s="27">
        <f ca="1">IFERROR(IF(LoanIsNotPaid*LoanIsGood,InterestAmt,0), 0)</f>
        <v>16.472834974177438</v>
      </c>
      <c r="H101" s="27">
        <f ca="1">IFERROR(IF(LoanIsNotPaid*LoanIsGood,EndingBalance,0), 0)</f>
        <v>3502.0196422887584</v>
      </c>
      <c r="I101" s="3"/>
    </row>
    <row r="102" spans="1:9" ht="20.25" customHeight="1" x14ac:dyDescent="0.25">
      <c r="A102" s="3"/>
      <c r="B102" s="25">
        <f ca="1">IFERROR(IF(LoanIsNotPaid*LoanIsGood,PaymentNumber,""), "")</f>
        <v>86</v>
      </c>
      <c r="C102" s="26">
        <f ca="1">IFERROR(IF(LoanIsNotPaid*LoanIsGood,PaymentDate,LoanStartDate), LoanStartDate)</f>
        <v>47702</v>
      </c>
      <c r="D102" s="27">
        <f ca="1">IFERROR(IF(LoanIsNotPaid*LoanIsGood,LoanValue,""), "")</f>
        <v>3502.0196422887584</v>
      </c>
      <c r="E102" s="27">
        <f ca="1">IFERROR(IF(LoanIsNotPaid*LoanIsGood,MonthlyPayment,0), 0)</f>
        <v>108.52627796048073</v>
      </c>
      <c r="F102" s="27">
        <f ca="1">IFERROR(IF(LoanIsNotPaid*LoanIsGood,Principal,0), 0)</f>
        <v>92.47535459999051</v>
      </c>
      <c r="G102" s="27">
        <f ca="1">IFERROR(IF(LoanIsNotPaid*LoanIsGood,InterestAmt,0), 0)</f>
        <v>16.050923360490213</v>
      </c>
      <c r="H102" s="27">
        <f ca="1">IFERROR(IF(LoanIsNotPaid*LoanIsGood,EndingBalance,0), 0)</f>
        <v>3409.5442876887664</v>
      </c>
      <c r="I102" s="3"/>
    </row>
    <row r="103" spans="1:9" ht="20.25" customHeight="1" x14ac:dyDescent="0.25">
      <c r="A103" s="3"/>
      <c r="B103" s="25">
        <f ca="1">IFERROR(IF(LoanIsNotPaid*LoanIsGood,PaymentNumber,""), "")</f>
        <v>87</v>
      </c>
      <c r="C103" s="26">
        <f ca="1">IFERROR(IF(LoanIsNotPaid*LoanIsGood,PaymentDate,LoanStartDate), LoanStartDate)</f>
        <v>47733</v>
      </c>
      <c r="D103" s="27">
        <f ca="1">IFERROR(IF(LoanIsNotPaid*LoanIsGood,LoanValue,""), "")</f>
        <v>3409.5442876887664</v>
      </c>
      <c r="E103" s="27">
        <f ca="1">IFERROR(IF(LoanIsNotPaid*LoanIsGood,MonthlyPayment,0), 0)</f>
        <v>108.52627796048073</v>
      </c>
      <c r="F103" s="27">
        <f ca="1">IFERROR(IF(LoanIsNotPaid*LoanIsGood,Principal,0), 0)</f>
        <v>92.899199975240464</v>
      </c>
      <c r="G103" s="27">
        <f ca="1">IFERROR(IF(LoanIsNotPaid*LoanIsGood,InterestAmt,0), 0)</f>
        <v>15.627077985240252</v>
      </c>
      <c r="H103" s="27">
        <f ca="1">IFERROR(IF(LoanIsNotPaid*LoanIsGood,EndingBalance,0), 0)</f>
        <v>3316.6450877135267</v>
      </c>
      <c r="I103" s="3"/>
    </row>
    <row r="104" spans="1:9" ht="20.25" customHeight="1" x14ac:dyDescent="0.25">
      <c r="A104" s="3"/>
      <c r="B104" s="25">
        <f ca="1">IFERROR(IF(LoanIsNotPaid*LoanIsGood,PaymentNumber,""), "")</f>
        <v>88</v>
      </c>
      <c r="C104" s="26">
        <f ca="1">IFERROR(IF(LoanIsNotPaid*LoanIsGood,PaymentDate,LoanStartDate), LoanStartDate)</f>
        <v>47763</v>
      </c>
      <c r="D104" s="27">
        <f ca="1">IFERROR(IF(LoanIsNotPaid*LoanIsGood,LoanValue,""), "")</f>
        <v>3316.6450877135267</v>
      </c>
      <c r="E104" s="27">
        <f ca="1">IFERROR(IF(LoanIsNotPaid*LoanIsGood,MonthlyPayment,0), 0)</f>
        <v>108.52627796048073</v>
      </c>
      <c r="F104" s="27">
        <f ca="1">IFERROR(IF(LoanIsNotPaid*LoanIsGood,Principal,0), 0)</f>
        <v>93.324987975126987</v>
      </c>
      <c r="G104" s="27">
        <f ca="1">IFERROR(IF(LoanIsNotPaid*LoanIsGood,InterestAmt,0), 0)</f>
        <v>15.201289985353732</v>
      </c>
      <c r="H104" s="27">
        <f ca="1">IFERROR(IF(LoanIsNotPaid*LoanIsGood,EndingBalance,0), 0)</f>
        <v>3223.3200997383992</v>
      </c>
      <c r="I104" s="3"/>
    </row>
    <row r="105" spans="1:9" ht="20.25" customHeight="1" x14ac:dyDescent="0.25">
      <c r="A105" s="3"/>
      <c r="B105" s="25">
        <f ca="1">IFERROR(IF(LoanIsNotPaid*LoanIsGood,PaymentNumber,""), "")</f>
        <v>89</v>
      </c>
      <c r="C105" s="26">
        <f ca="1">IFERROR(IF(LoanIsNotPaid*LoanIsGood,PaymentDate,LoanStartDate), LoanStartDate)</f>
        <v>47794</v>
      </c>
      <c r="D105" s="27">
        <f ca="1">IFERROR(IF(LoanIsNotPaid*LoanIsGood,LoanValue,""), "")</f>
        <v>3223.3200997383992</v>
      </c>
      <c r="E105" s="27">
        <f ca="1">IFERROR(IF(LoanIsNotPaid*LoanIsGood,MonthlyPayment,0), 0)</f>
        <v>108.52627796048073</v>
      </c>
      <c r="F105" s="27">
        <f ca="1">IFERROR(IF(LoanIsNotPaid*LoanIsGood,Principal,0), 0)</f>
        <v>93.752727503346321</v>
      </c>
      <c r="G105" s="27">
        <f ca="1">IFERROR(IF(LoanIsNotPaid*LoanIsGood,InterestAmt,0), 0)</f>
        <v>14.7735504571344</v>
      </c>
      <c r="H105" s="27">
        <f ca="1">IFERROR(IF(LoanIsNotPaid*LoanIsGood,EndingBalance,0), 0)</f>
        <v>3129.5673722350548</v>
      </c>
      <c r="I105" s="3"/>
    </row>
    <row r="106" spans="1:9" ht="20.25" customHeight="1" x14ac:dyDescent="0.25">
      <c r="A106" s="3"/>
      <c r="B106" s="25">
        <f ca="1">IFERROR(IF(LoanIsNotPaid*LoanIsGood,PaymentNumber,""), "")</f>
        <v>90</v>
      </c>
      <c r="C106" s="26">
        <f ca="1">IFERROR(IF(LoanIsNotPaid*LoanIsGood,PaymentDate,LoanStartDate), LoanStartDate)</f>
        <v>47824</v>
      </c>
      <c r="D106" s="27">
        <f ca="1">IFERROR(IF(LoanIsNotPaid*LoanIsGood,LoanValue,""), "")</f>
        <v>3129.5673722350548</v>
      </c>
      <c r="E106" s="27">
        <f ca="1">IFERROR(IF(LoanIsNotPaid*LoanIsGood,MonthlyPayment,0), 0)</f>
        <v>108.52627796048073</v>
      </c>
      <c r="F106" s="27">
        <f ca="1">IFERROR(IF(LoanIsNotPaid*LoanIsGood,Principal,0), 0)</f>
        <v>94.182427504403321</v>
      </c>
      <c r="G106" s="27">
        <f ca="1">IFERROR(IF(LoanIsNotPaid*LoanIsGood,InterestAmt,0), 0)</f>
        <v>14.343850456077401</v>
      </c>
      <c r="H106" s="27">
        <f ca="1">IFERROR(IF(LoanIsNotPaid*LoanIsGood,EndingBalance,0), 0)</f>
        <v>3035.3849447306511</v>
      </c>
      <c r="I106" s="3"/>
    </row>
    <row r="107" spans="1:9" ht="20.25" customHeight="1" x14ac:dyDescent="0.25">
      <c r="A107" s="3"/>
      <c r="B107" s="25">
        <f ca="1">IFERROR(IF(LoanIsNotPaid*LoanIsGood,PaymentNumber,""), "")</f>
        <v>91</v>
      </c>
      <c r="C107" s="26">
        <f ca="1">IFERROR(IF(LoanIsNotPaid*LoanIsGood,PaymentDate,LoanStartDate), LoanStartDate)</f>
        <v>47855</v>
      </c>
      <c r="D107" s="27">
        <f ca="1">IFERROR(IF(LoanIsNotPaid*LoanIsGood,LoanValue,""), "")</f>
        <v>3035.3849447306511</v>
      </c>
      <c r="E107" s="27">
        <f ca="1">IFERROR(IF(LoanIsNotPaid*LoanIsGood,MonthlyPayment,0), 0)</f>
        <v>108.52627796048073</v>
      </c>
      <c r="F107" s="27">
        <f ca="1">IFERROR(IF(LoanIsNotPaid*LoanIsGood,Principal,0), 0)</f>
        <v>94.614096963798517</v>
      </c>
      <c r="G107" s="27">
        <f ca="1">IFERROR(IF(LoanIsNotPaid*LoanIsGood,InterestAmt,0), 0)</f>
        <v>13.912180996682217</v>
      </c>
      <c r="H107" s="27">
        <f ca="1">IFERROR(IF(LoanIsNotPaid*LoanIsGood,EndingBalance,0), 0)</f>
        <v>2940.770847766853</v>
      </c>
      <c r="I107" s="3"/>
    </row>
    <row r="108" spans="1:9" ht="20.25" customHeight="1" x14ac:dyDescent="0.25">
      <c r="A108" s="3"/>
      <c r="B108" s="25">
        <f ca="1">IFERROR(IF(LoanIsNotPaid*LoanIsGood,PaymentNumber,""), "")</f>
        <v>92</v>
      </c>
      <c r="C108" s="26">
        <f ca="1">IFERROR(IF(LoanIsNotPaid*LoanIsGood,PaymentDate,LoanStartDate), LoanStartDate)</f>
        <v>47886</v>
      </c>
      <c r="D108" s="27">
        <f ca="1">IFERROR(IF(LoanIsNotPaid*LoanIsGood,LoanValue,""), "")</f>
        <v>2940.770847766853</v>
      </c>
      <c r="E108" s="27">
        <f ca="1">IFERROR(IF(LoanIsNotPaid*LoanIsGood,MonthlyPayment,0), 0)</f>
        <v>108.52627796048073</v>
      </c>
      <c r="F108" s="27">
        <f ca="1">IFERROR(IF(LoanIsNotPaid*LoanIsGood,Principal,0), 0)</f>
        <v>95.047744908215918</v>
      </c>
      <c r="G108" s="27">
        <f ca="1">IFERROR(IF(LoanIsNotPaid*LoanIsGood,InterestAmt,0), 0)</f>
        <v>13.478533052264805</v>
      </c>
      <c r="H108" s="27">
        <f ca="1">IFERROR(IF(LoanIsNotPaid*LoanIsGood,EndingBalance,0), 0)</f>
        <v>2845.7231028586375</v>
      </c>
      <c r="I108" s="3"/>
    </row>
    <row r="109" spans="1:9" ht="20.25" customHeight="1" x14ac:dyDescent="0.25">
      <c r="A109" s="3"/>
      <c r="B109" s="25">
        <f ca="1">IFERROR(IF(LoanIsNotPaid*LoanIsGood,PaymentNumber,""), "")</f>
        <v>93</v>
      </c>
      <c r="C109" s="26">
        <f ca="1">IFERROR(IF(LoanIsNotPaid*LoanIsGood,PaymentDate,LoanStartDate), LoanStartDate)</f>
        <v>47914</v>
      </c>
      <c r="D109" s="27">
        <f ca="1">IFERROR(IF(LoanIsNotPaid*LoanIsGood,LoanValue,""), "")</f>
        <v>2845.7231028586375</v>
      </c>
      <c r="E109" s="27">
        <f ca="1">IFERROR(IF(LoanIsNotPaid*LoanIsGood,MonthlyPayment,0), 0)</f>
        <v>108.52627796048073</v>
      </c>
      <c r="F109" s="27">
        <f ca="1">IFERROR(IF(LoanIsNotPaid*LoanIsGood,Principal,0), 0)</f>
        <v>95.483380405711912</v>
      </c>
      <c r="G109" s="27">
        <f ca="1">IFERROR(IF(LoanIsNotPaid*LoanIsGood,InterestAmt,0), 0)</f>
        <v>13.042897554768816</v>
      </c>
      <c r="H109" s="27">
        <f ca="1">IFERROR(IF(LoanIsNotPaid*LoanIsGood,EndingBalance,0), 0)</f>
        <v>2750.2397224529232</v>
      </c>
      <c r="I109" s="3"/>
    </row>
    <row r="110" spans="1:9" ht="20.25" customHeight="1" x14ac:dyDescent="0.25">
      <c r="A110" s="3"/>
      <c r="B110" s="25">
        <f ca="1">IFERROR(IF(LoanIsNotPaid*LoanIsGood,PaymentNumber,""), "")</f>
        <v>94</v>
      </c>
      <c r="C110" s="26">
        <f ca="1">IFERROR(IF(LoanIsNotPaid*LoanIsGood,PaymentDate,LoanStartDate), LoanStartDate)</f>
        <v>47945</v>
      </c>
      <c r="D110" s="27">
        <f ca="1">IFERROR(IF(LoanIsNotPaid*LoanIsGood,LoanValue,""), "")</f>
        <v>2750.2397224529232</v>
      </c>
      <c r="E110" s="27">
        <f ca="1">IFERROR(IF(LoanIsNotPaid*LoanIsGood,MonthlyPayment,0), 0)</f>
        <v>108.52627796048073</v>
      </c>
      <c r="F110" s="27">
        <f ca="1">IFERROR(IF(LoanIsNotPaid*LoanIsGood,Principal,0), 0)</f>
        <v>95.921012565904761</v>
      </c>
      <c r="G110" s="27">
        <f ca="1">IFERROR(IF(LoanIsNotPaid*LoanIsGood,InterestAmt,0), 0)</f>
        <v>12.605265394575971</v>
      </c>
      <c r="H110" s="27">
        <f ca="1">IFERROR(IF(LoanIsNotPaid*LoanIsGood,EndingBalance,0), 0)</f>
        <v>2654.3187098870203</v>
      </c>
      <c r="I110" s="3"/>
    </row>
    <row r="111" spans="1:9" ht="20.25" customHeight="1" x14ac:dyDescent="0.25">
      <c r="A111" s="3"/>
      <c r="B111" s="25">
        <f ca="1">IFERROR(IF(LoanIsNotPaid*LoanIsGood,PaymentNumber,""), "")</f>
        <v>95</v>
      </c>
      <c r="C111" s="26">
        <f ca="1">IFERROR(IF(LoanIsNotPaid*LoanIsGood,PaymentDate,LoanStartDate), LoanStartDate)</f>
        <v>47975</v>
      </c>
      <c r="D111" s="27">
        <f ca="1">IFERROR(IF(LoanIsNotPaid*LoanIsGood,LoanValue,""), "")</f>
        <v>2654.3187098870203</v>
      </c>
      <c r="E111" s="27">
        <f ca="1">IFERROR(IF(LoanIsNotPaid*LoanIsGood,MonthlyPayment,0), 0)</f>
        <v>108.52627796048073</v>
      </c>
      <c r="F111" s="27">
        <f ca="1">IFERROR(IF(LoanIsNotPaid*LoanIsGood,Principal,0), 0)</f>
        <v>96.360650540165153</v>
      </c>
      <c r="G111" s="27">
        <f ca="1">IFERROR(IF(LoanIsNotPaid*LoanIsGood,InterestAmt,0), 0)</f>
        <v>12.165627420315575</v>
      </c>
      <c r="H111" s="27">
        <f ca="1">IFERROR(IF(LoanIsNotPaid*LoanIsGood,EndingBalance,0), 0)</f>
        <v>2557.9580593468545</v>
      </c>
      <c r="I111" s="3"/>
    </row>
    <row r="112" spans="1:9" ht="20.25" customHeight="1" x14ac:dyDescent="0.25">
      <c r="A112" s="3"/>
      <c r="B112" s="25">
        <f ca="1">IFERROR(IF(LoanIsNotPaid*LoanIsGood,PaymentNumber,""), "")</f>
        <v>96</v>
      </c>
      <c r="C112" s="26">
        <f ca="1">IFERROR(IF(LoanIsNotPaid*LoanIsGood,PaymentDate,LoanStartDate), LoanStartDate)</f>
        <v>48006</v>
      </c>
      <c r="D112" s="27">
        <f ca="1">IFERROR(IF(LoanIsNotPaid*LoanIsGood,LoanValue,""), "")</f>
        <v>2557.9580593468545</v>
      </c>
      <c r="E112" s="27">
        <f ca="1">IFERROR(IF(LoanIsNotPaid*LoanIsGood,MonthlyPayment,0), 0)</f>
        <v>108.52627796048073</v>
      </c>
      <c r="F112" s="27">
        <f ca="1">IFERROR(IF(LoanIsNotPaid*LoanIsGood,Principal,0), 0)</f>
        <v>96.802303521807588</v>
      </c>
      <c r="G112" s="27">
        <f ca="1">IFERROR(IF(LoanIsNotPaid*LoanIsGood,InterestAmt,0), 0)</f>
        <v>11.723974438673149</v>
      </c>
      <c r="H112" s="27">
        <f ca="1">IFERROR(IF(LoanIsNotPaid*LoanIsGood,EndingBalance,0), 0)</f>
        <v>2461.1557558250443</v>
      </c>
      <c r="I112" s="3"/>
    </row>
    <row r="113" spans="1:9" ht="20.25" customHeight="1" x14ac:dyDescent="0.25">
      <c r="A113" s="3"/>
      <c r="B113" s="25">
        <f ca="1">IFERROR(IF(LoanIsNotPaid*LoanIsGood,PaymentNumber,""), "")</f>
        <v>97</v>
      </c>
      <c r="C113" s="26">
        <f ca="1">IFERROR(IF(LoanIsNotPaid*LoanIsGood,PaymentDate,LoanStartDate), LoanStartDate)</f>
        <v>48036</v>
      </c>
      <c r="D113" s="27">
        <f ca="1">IFERROR(IF(LoanIsNotPaid*LoanIsGood,LoanValue,""), "")</f>
        <v>2461.1557558250443</v>
      </c>
      <c r="E113" s="27">
        <f ca="1">IFERROR(IF(LoanIsNotPaid*LoanIsGood,MonthlyPayment,0), 0)</f>
        <v>108.52627796048073</v>
      </c>
      <c r="F113" s="27">
        <f ca="1">IFERROR(IF(LoanIsNotPaid*LoanIsGood,Principal,0), 0)</f>
        <v>97.245980746282527</v>
      </c>
      <c r="G113" s="27">
        <f ca="1">IFERROR(IF(LoanIsNotPaid*LoanIsGood,InterestAmt,0), 0)</f>
        <v>11.280297214198198</v>
      </c>
      <c r="H113" s="27">
        <f ca="1">IFERROR(IF(LoanIsNotPaid*LoanIsGood,EndingBalance,0), 0)</f>
        <v>2363.9097750787605</v>
      </c>
      <c r="I113" s="3"/>
    </row>
    <row r="114" spans="1:9" ht="20.25" customHeight="1" x14ac:dyDescent="0.25">
      <c r="A114" s="3"/>
      <c r="B114" s="25">
        <f ca="1">IFERROR(IF(LoanIsNotPaid*LoanIsGood,PaymentNumber,""), "")</f>
        <v>98</v>
      </c>
      <c r="C114" s="26">
        <f ca="1">IFERROR(IF(LoanIsNotPaid*LoanIsGood,PaymentDate,LoanStartDate), LoanStartDate)</f>
        <v>48067</v>
      </c>
      <c r="D114" s="27">
        <f ca="1">IFERROR(IF(LoanIsNotPaid*LoanIsGood,LoanValue,""), "")</f>
        <v>2363.9097750787605</v>
      </c>
      <c r="E114" s="27">
        <f ca="1">IFERROR(IF(LoanIsNotPaid*LoanIsGood,MonthlyPayment,0), 0)</f>
        <v>108.52627796048073</v>
      </c>
      <c r="F114" s="27">
        <f ca="1">IFERROR(IF(LoanIsNotPaid*LoanIsGood,Principal,0), 0)</f>
        <v>97.691691491369653</v>
      </c>
      <c r="G114" s="27">
        <f ca="1">IFERROR(IF(LoanIsNotPaid*LoanIsGood,InterestAmt,0), 0)</f>
        <v>10.834586469111072</v>
      </c>
      <c r="H114" s="27">
        <f ca="1">IFERROR(IF(LoanIsNotPaid*LoanIsGood,EndingBalance,0), 0)</f>
        <v>2266.2180835873896</v>
      </c>
      <c r="I114" s="3"/>
    </row>
    <row r="115" spans="1:9" ht="20.25" customHeight="1" x14ac:dyDescent="0.25">
      <c r="A115" s="3"/>
      <c r="B115" s="25">
        <f ca="1">IFERROR(IF(LoanIsNotPaid*LoanIsGood,PaymentNumber,""), "")</f>
        <v>99</v>
      </c>
      <c r="C115" s="26">
        <f ca="1">IFERROR(IF(LoanIsNotPaid*LoanIsGood,PaymentDate,LoanStartDate), LoanStartDate)</f>
        <v>48098</v>
      </c>
      <c r="D115" s="27">
        <f ca="1">IFERROR(IF(LoanIsNotPaid*LoanIsGood,LoanValue,""), "")</f>
        <v>2266.2180835873896</v>
      </c>
      <c r="E115" s="27">
        <f ca="1">IFERROR(IF(LoanIsNotPaid*LoanIsGood,MonthlyPayment,0), 0)</f>
        <v>108.52627796048073</v>
      </c>
      <c r="F115" s="27">
        <f ca="1">IFERROR(IF(LoanIsNotPaid*LoanIsGood,Principal,0), 0)</f>
        <v>98.139445077371761</v>
      </c>
      <c r="G115" s="27">
        <f ca="1">IFERROR(IF(LoanIsNotPaid*LoanIsGood,InterestAmt,0), 0)</f>
        <v>10.386832883108958</v>
      </c>
      <c r="H115" s="27">
        <f ca="1">IFERROR(IF(LoanIsNotPaid*LoanIsGood,EndingBalance,0), 0)</f>
        <v>2168.07863851002</v>
      </c>
      <c r="I115" s="3"/>
    </row>
    <row r="116" spans="1:9" ht="20.25" customHeight="1" x14ac:dyDescent="0.25">
      <c r="A116" s="3"/>
      <c r="B116" s="25">
        <f ca="1">IFERROR(IF(LoanIsNotPaid*LoanIsGood,PaymentNumber,""), "")</f>
        <v>100</v>
      </c>
      <c r="C116" s="26">
        <f ca="1">IFERROR(IF(LoanIsNotPaid*LoanIsGood,PaymentDate,LoanStartDate), LoanStartDate)</f>
        <v>48128</v>
      </c>
      <c r="D116" s="27">
        <f ca="1">IFERROR(IF(LoanIsNotPaid*LoanIsGood,LoanValue,""), "")</f>
        <v>2168.07863851002</v>
      </c>
      <c r="E116" s="27">
        <f ca="1">IFERROR(IF(LoanIsNotPaid*LoanIsGood,MonthlyPayment,0), 0)</f>
        <v>108.52627796048073</v>
      </c>
      <c r="F116" s="27">
        <f ca="1">IFERROR(IF(LoanIsNotPaid*LoanIsGood,Principal,0), 0)</f>
        <v>98.58925086730973</v>
      </c>
      <c r="G116" s="27">
        <f ca="1">IFERROR(IF(LoanIsNotPaid*LoanIsGood,InterestAmt,0), 0)</f>
        <v>9.9370270931710039</v>
      </c>
      <c r="H116" s="27">
        <f ca="1">IFERROR(IF(LoanIsNotPaid*LoanIsGood,EndingBalance,0), 0)</f>
        <v>2069.4893876427104</v>
      </c>
      <c r="I116" s="3"/>
    </row>
    <row r="117" spans="1:9" ht="20.25" customHeight="1" x14ac:dyDescent="0.25">
      <c r="A117" s="3"/>
      <c r="B117" s="25">
        <f ca="1">IFERROR(IF(LoanIsNotPaid*LoanIsGood,PaymentNumber,""), "")</f>
        <v>101</v>
      </c>
      <c r="C117" s="26">
        <f ca="1">IFERROR(IF(LoanIsNotPaid*LoanIsGood,PaymentDate,LoanStartDate), LoanStartDate)</f>
        <v>48159</v>
      </c>
      <c r="D117" s="27">
        <f ca="1">IFERROR(IF(LoanIsNotPaid*LoanIsGood,LoanValue,""), "")</f>
        <v>2069.4893876427104</v>
      </c>
      <c r="E117" s="27">
        <f ca="1">IFERROR(IF(LoanIsNotPaid*LoanIsGood,MonthlyPayment,0), 0)</f>
        <v>108.52627796048073</v>
      </c>
      <c r="F117" s="27">
        <f ca="1">IFERROR(IF(LoanIsNotPaid*LoanIsGood,Principal,0), 0)</f>
        <v>99.041118267118222</v>
      </c>
      <c r="G117" s="27">
        <f ca="1">IFERROR(IF(LoanIsNotPaid*LoanIsGood,InterestAmt,0), 0)</f>
        <v>9.4851596933625029</v>
      </c>
      <c r="H117" s="27">
        <f ca="1">IFERROR(IF(LoanIsNotPaid*LoanIsGood,EndingBalance,0), 0)</f>
        <v>1970.4482693755872</v>
      </c>
      <c r="I117" s="3"/>
    </row>
    <row r="118" spans="1:9" ht="20.25" customHeight="1" x14ac:dyDescent="0.25">
      <c r="A118" s="3"/>
      <c r="B118" s="25">
        <f ca="1">IFERROR(IF(LoanIsNotPaid*LoanIsGood,PaymentNumber,""), "")</f>
        <v>102</v>
      </c>
      <c r="C118" s="26">
        <f ca="1">IFERROR(IF(LoanIsNotPaid*LoanIsGood,PaymentDate,LoanStartDate), LoanStartDate)</f>
        <v>48189</v>
      </c>
      <c r="D118" s="27">
        <f ca="1">IFERROR(IF(LoanIsNotPaid*LoanIsGood,LoanValue,""), "")</f>
        <v>1970.4482693755872</v>
      </c>
      <c r="E118" s="27">
        <f ca="1">IFERROR(IF(LoanIsNotPaid*LoanIsGood,MonthlyPayment,0), 0)</f>
        <v>108.52627796048073</v>
      </c>
      <c r="F118" s="27">
        <f ca="1">IFERROR(IF(LoanIsNotPaid*LoanIsGood,Principal,0), 0)</f>
        <v>99.495056725842531</v>
      </c>
      <c r="G118" s="27">
        <f ca="1">IFERROR(IF(LoanIsNotPaid*LoanIsGood,InterestAmt,0), 0)</f>
        <v>9.0312212346382097</v>
      </c>
      <c r="H118" s="27">
        <f ca="1">IFERROR(IF(LoanIsNotPaid*LoanIsGood,EndingBalance,0), 0)</f>
        <v>1870.9532126497452</v>
      </c>
      <c r="I118" s="3"/>
    </row>
    <row r="119" spans="1:9" ht="20.25" customHeight="1" x14ac:dyDescent="0.25">
      <c r="A119" s="3"/>
      <c r="B119" s="25">
        <f ca="1">IFERROR(IF(LoanIsNotPaid*LoanIsGood,PaymentNumber,""), "")</f>
        <v>103</v>
      </c>
      <c r="C119" s="26">
        <f ca="1">IFERROR(IF(LoanIsNotPaid*LoanIsGood,PaymentDate,LoanStartDate), LoanStartDate)</f>
        <v>48220</v>
      </c>
      <c r="D119" s="27">
        <f ca="1">IFERROR(IF(LoanIsNotPaid*LoanIsGood,LoanValue,""), "")</f>
        <v>1870.9532126497452</v>
      </c>
      <c r="E119" s="27">
        <f ca="1">IFERROR(IF(LoanIsNotPaid*LoanIsGood,MonthlyPayment,0), 0)</f>
        <v>108.52627796048073</v>
      </c>
      <c r="F119" s="27">
        <f ca="1">IFERROR(IF(LoanIsNotPaid*LoanIsGood,Principal,0), 0)</f>
        <v>99.951075735835957</v>
      </c>
      <c r="G119" s="27">
        <f ca="1">IFERROR(IF(LoanIsNotPaid*LoanIsGood,InterestAmt,0), 0)</f>
        <v>8.5752022246447659</v>
      </c>
      <c r="H119" s="27">
        <f ca="1">IFERROR(IF(LoanIsNotPaid*LoanIsGood,EndingBalance,0), 0)</f>
        <v>1771.0021369139104</v>
      </c>
      <c r="I119" s="3"/>
    </row>
    <row r="120" spans="1:9" ht="20.25" customHeight="1" x14ac:dyDescent="0.25">
      <c r="A120" s="3"/>
      <c r="B120" s="25">
        <f ca="1">IFERROR(IF(LoanIsNotPaid*LoanIsGood,PaymentNumber,""), "")</f>
        <v>104</v>
      </c>
      <c r="C120" s="26">
        <f ca="1">IFERROR(IF(LoanIsNotPaid*LoanIsGood,PaymentDate,LoanStartDate), LoanStartDate)</f>
        <v>48251</v>
      </c>
      <c r="D120" s="27">
        <f ca="1">IFERROR(IF(LoanIsNotPaid*LoanIsGood,LoanValue,""), "")</f>
        <v>1771.0021369139104</v>
      </c>
      <c r="E120" s="27">
        <f ca="1">IFERROR(IF(LoanIsNotPaid*LoanIsGood,MonthlyPayment,0), 0)</f>
        <v>108.52627796048073</v>
      </c>
      <c r="F120" s="27">
        <f ca="1">IFERROR(IF(LoanIsNotPaid*LoanIsGood,Principal,0), 0)</f>
        <v>100.40918483295853</v>
      </c>
      <c r="G120" s="27">
        <f ca="1">IFERROR(IF(LoanIsNotPaid*LoanIsGood,InterestAmt,0), 0)</f>
        <v>8.1170931275221836</v>
      </c>
      <c r="H120" s="27">
        <f ca="1">IFERROR(IF(LoanIsNotPaid*LoanIsGood,EndingBalance,0), 0)</f>
        <v>1670.5929520809568</v>
      </c>
      <c r="I120" s="3"/>
    </row>
    <row r="121" spans="1:9" ht="20.25" customHeight="1" x14ac:dyDescent="0.25">
      <c r="A121" s="3"/>
      <c r="B121" s="25">
        <f ca="1">IFERROR(IF(LoanIsNotPaid*LoanIsGood,PaymentNumber,""), "")</f>
        <v>105</v>
      </c>
      <c r="C121" s="26">
        <f ca="1">IFERROR(IF(LoanIsNotPaid*LoanIsGood,PaymentDate,LoanStartDate), LoanStartDate)</f>
        <v>48280</v>
      </c>
      <c r="D121" s="27">
        <f ca="1">IFERROR(IF(LoanIsNotPaid*LoanIsGood,LoanValue,""), "")</f>
        <v>1670.5929520809568</v>
      </c>
      <c r="E121" s="27">
        <f ca="1">IFERROR(IF(LoanIsNotPaid*LoanIsGood,MonthlyPayment,0), 0)</f>
        <v>108.52627796048073</v>
      </c>
      <c r="F121" s="27">
        <f ca="1">IFERROR(IF(LoanIsNotPaid*LoanIsGood,Principal,0), 0)</f>
        <v>100.86939359677626</v>
      </c>
      <c r="G121" s="27">
        <f ca="1">IFERROR(IF(LoanIsNotPaid*LoanIsGood,InterestAmt,0), 0)</f>
        <v>7.6568843637044584</v>
      </c>
      <c r="H121" s="27">
        <f ca="1">IFERROR(IF(LoanIsNotPaid*LoanIsGood,EndingBalance,0), 0)</f>
        <v>1569.7235584841746</v>
      </c>
      <c r="I121" s="3"/>
    </row>
    <row r="122" spans="1:9" ht="20.25" customHeight="1" x14ac:dyDescent="0.25">
      <c r="A122" s="3"/>
      <c r="B122" s="25">
        <f ca="1">IFERROR(IF(LoanIsNotPaid*LoanIsGood,PaymentNumber,""), "")</f>
        <v>106</v>
      </c>
      <c r="C122" s="26">
        <f ca="1">IFERROR(IF(LoanIsNotPaid*LoanIsGood,PaymentDate,LoanStartDate), LoanStartDate)</f>
        <v>48311</v>
      </c>
      <c r="D122" s="27">
        <f ca="1">IFERROR(IF(LoanIsNotPaid*LoanIsGood,LoanValue,""), "")</f>
        <v>1569.7235584841746</v>
      </c>
      <c r="E122" s="27">
        <f ca="1">IFERROR(IF(LoanIsNotPaid*LoanIsGood,MonthlyPayment,0), 0)</f>
        <v>108.52627796048073</v>
      </c>
      <c r="F122" s="27">
        <f ca="1">IFERROR(IF(LoanIsNotPaid*LoanIsGood,Principal,0), 0)</f>
        <v>101.33171165076151</v>
      </c>
      <c r="G122" s="27">
        <f ca="1">IFERROR(IF(LoanIsNotPaid*LoanIsGood,InterestAmt,0), 0)</f>
        <v>7.1945663097192325</v>
      </c>
      <c r="H122" s="27">
        <f ca="1">IFERROR(IF(LoanIsNotPaid*LoanIsGood,EndingBalance,0), 0)</f>
        <v>1468.3918468334177</v>
      </c>
      <c r="I122" s="3"/>
    </row>
    <row r="123" spans="1:9" ht="20.25" customHeight="1" x14ac:dyDescent="0.25">
      <c r="A123" s="3"/>
      <c r="B123" s="25">
        <f ca="1">IFERROR(IF(LoanIsNotPaid*LoanIsGood,PaymentNumber,""), "")</f>
        <v>107</v>
      </c>
      <c r="C123" s="26">
        <f ca="1">IFERROR(IF(LoanIsNotPaid*LoanIsGood,PaymentDate,LoanStartDate), LoanStartDate)</f>
        <v>48341</v>
      </c>
      <c r="D123" s="27">
        <f ca="1">IFERROR(IF(LoanIsNotPaid*LoanIsGood,LoanValue,""), "")</f>
        <v>1468.3918468334177</v>
      </c>
      <c r="E123" s="27">
        <f ca="1">IFERROR(IF(LoanIsNotPaid*LoanIsGood,MonthlyPayment,0), 0)</f>
        <v>108.52627796048073</v>
      </c>
      <c r="F123" s="27">
        <f ca="1">IFERROR(IF(LoanIsNotPaid*LoanIsGood,Principal,0), 0)</f>
        <v>101.79614866249415</v>
      </c>
      <c r="G123" s="27">
        <f ca="1">IFERROR(IF(LoanIsNotPaid*LoanIsGood,InterestAmt,0), 0)</f>
        <v>6.7301292979865748</v>
      </c>
      <c r="H123" s="27">
        <f ca="1">IFERROR(IF(LoanIsNotPaid*LoanIsGood,EndingBalance,0), 0)</f>
        <v>1366.5956981709169</v>
      </c>
      <c r="I123" s="3"/>
    </row>
    <row r="124" spans="1:9" ht="20.25" customHeight="1" x14ac:dyDescent="0.25">
      <c r="A124" s="3"/>
      <c r="B124" s="25">
        <f ca="1">IFERROR(IF(LoanIsNotPaid*LoanIsGood,PaymentNumber,""), "")</f>
        <v>108</v>
      </c>
      <c r="C124" s="26">
        <f ca="1">IFERROR(IF(LoanIsNotPaid*LoanIsGood,PaymentDate,LoanStartDate), LoanStartDate)</f>
        <v>48372</v>
      </c>
      <c r="D124" s="27">
        <f ca="1">IFERROR(IF(LoanIsNotPaid*LoanIsGood,LoanValue,""), "")</f>
        <v>1366.5956981709169</v>
      </c>
      <c r="E124" s="27">
        <f ca="1">IFERROR(IF(LoanIsNotPaid*LoanIsGood,MonthlyPayment,0), 0)</f>
        <v>108.52627796048073</v>
      </c>
      <c r="F124" s="27">
        <f ca="1">IFERROR(IF(LoanIsNotPaid*LoanIsGood,Principal,0), 0)</f>
        <v>102.26271434386391</v>
      </c>
      <c r="G124" s="27">
        <f ca="1">IFERROR(IF(LoanIsNotPaid*LoanIsGood,InterestAmt,0), 0)</f>
        <v>6.2635636166168105</v>
      </c>
      <c r="H124" s="27">
        <f ca="1">IFERROR(IF(LoanIsNotPaid*LoanIsGood,EndingBalance,0), 0)</f>
        <v>1264.3329838270583</v>
      </c>
      <c r="I124" s="3"/>
    </row>
    <row r="125" spans="1:9" ht="20.25" customHeight="1" x14ac:dyDescent="0.25">
      <c r="A125" s="3"/>
      <c r="B125" s="25">
        <f ca="1">IFERROR(IF(LoanIsNotPaid*LoanIsGood,PaymentNumber,""), "")</f>
        <v>109</v>
      </c>
      <c r="C125" s="26">
        <f ca="1">IFERROR(IF(LoanIsNotPaid*LoanIsGood,PaymentDate,LoanStartDate), LoanStartDate)</f>
        <v>48402</v>
      </c>
      <c r="D125" s="27">
        <f ca="1">IFERROR(IF(LoanIsNotPaid*LoanIsGood,LoanValue,""), "")</f>
        <v>1264.3329838270583</v>
      </c>
      <c r="E125" s="27">
        <f ca="1">IFERROR(IF(LoanIsNotPaid*LoanIsGood,MonthlyPayment,0), 0)</f>
        <v>108.52627796048073</v>
      </c>
      <c r="F125" s="27">
        <f ca="1">IFERROR(IF(LoanIsNotPaid*LoanIsGood,Principal,0), 0)</f>
        <v>102.73141845127329</v>
      </c>
      <c r="G125" s="27">
        <f ca="1">IFERROR(IF(LoanIsNotPaid*LoanIsGood,InterestAmt,0), 0)</f>
        <v>5.7948595092074351</v>
      </c>
      <c r="H125" s="27">
        <f ca="1">IFERROR(IF(LoanIsNotPaid*LoanIsGood,EndingBalance,0), 0)</f>
        <v>1161.6015653757859</v>
      </c>
      <c r="I125" s="3"/>
    </row>
    <row r="126" spans="1:9" ht="20.25" customHeight="1" x14ac:dyDescent="0.25">
      <c r="A126" s="3"/>
      <c r="B126" s="25">
        <f ca="1">IFERROR(IF(LoanIsNotPaid*LoanIsGood,PaymentNumber,""), "")</f>
        <v>110</v>
      </c>
      <c r="C126" s="26">
        <f ca="1">IFERROR(IF(LoanIsNotPaid*LoanIsGood,PaymentDate,LoanStartDate), LoanStartDate)</f>
        <v>48433</v>
      </c>
      <c r="D126" s="27">
        <f ca="1">IFERROR(IF(LoanIsNotPaid*LoanIsGood,LoanValue,""), "")</f>
        <v>1161.6015653757859</v>
      </c>
      <c r="E126" s="27">
        <f ca="1">IFERROR(IF(LoanIsNotPaid*LoanIsGood,MonthlyPayment,0), 0)</f>
        <v>108.52627796048073</v>
      </c>
      <c r="F126" s="27">
        <f ca="1">IFERROR(IF(LoanIsNotPaid*LoanIsGood,Principal,0), 0)</f>
        <v>103.20227078584162</v>
      </c>
      <c r="G126" s="27">
        <f ca="1">IFERROR(IF(LoanIsNotPaid*LoanIsGood,InterestAmt,0), 0)</f>
        <v>5.3240071746390987</v>
      </c>
      <c r="H126" s="27">
        <f ca="1">IFERROR(IF(LoanIsNotPaid*LoanIsGood,EndingBalance,0), 0)</f>
        <v>1058.3992945899427</v>
      </c>
      <c r="I126" s="3"/>
    </row>
    <row r="127" spans="1:9" ht="20.25" customHeight="1" x14ac:dyDescent="0.25">
      <c r="A127" s="3"/>
      <c r="B127" s="25">
        <f ca="1">IFERROR(IF(LoanIsNotPaid*LoanIsGood,PaymentNumber,""), "")</f>
        <v>111</v>
      </c>
      <c r="C127" s="26">
        <f ca="1">IFERROR(IF(LoanIsNotPaid*LoanIsGood,PaymentDate,LoanStartDate), LoanStartDate)</f>
        <v>48464</v>
      </c>
      <c r="D127" s="27">
        <f ca="1">IFERROR(IF(LoanIsNotPaid*LoanIsGood,LoanValue,""), "")</f>
        <v>1058.3992945899427</v>
      </c>
      <c r="E127" s="27">
        <f ca="1">IFERROR(IF(LoanIsNotPaid*LoanIsGood,MonthlyPayment,0), 0)</f>
        <v>108.52627796048073</v>
      </c>
      <c r="F127" s="27">
        <f ca="1">IFERROR(IF(LoanIsNotPaid*LoanIsGood,Principal,0), 0)</f>
        <v>103.67528119361006</v>
      </c>
      <c r="G127" s="27">
        <f ca="1">IFERROR(IF(LoanIsNotPaid*LoanIsGood,InterestAmt,0), 0)</f>
        <v>4.850996766870658</v>
      </c>
      <c r="H127" s="27">
        <f ca="1">IFERROR(IF(LoanIsNotPaid*LoanIsGood,EndingBalance,0), 0)</f>
        <v>954.72401339633325</v>
      </c>
      <c r="I127" s="3"/>
    </row>
    <row r="128" spans="1:9" ht="20.25" customHeight="1" x14ac:dyDescent="0.25">
      <c r="A128" s="3"/>
      <c r="B128" s="25">
        <f ca="1">IFERROR(IF(LoanIsNotPaid*LoanIsGood,PaymentNumber,""), "")</f>
        <v>112</v>
      </c>
      <c r="C128" s="26">
        <f ca="1">IFERROR(IF(LoanIsNotPaid*LoanIsGood,PaymentDate,LoanStartDate), LoanStartDate)</f>
        <v>48494</v>
      </c>
      <c r="D128" s="27">
        <f ca="1">IFERROR(IF(LoanIsNotPaid*LoanIsGood,LoanValue,""), "")</f>
        <v>954.72401339633325</v>
      </c>
      <c r="E128" s="27">
        <f ca="1">IFERROR(IF(LoanIsNotPaid*LoanIsGood,MonthlyPayment,0), 0)</f>
        <v>108.52627796048073</v>
      </c>
      <c r="F128" s="27">
        <f ca="1">IFERROR(IF(LoanIsNotPaid*LoanIsGood,Principal,0), 0)</f>
        <v>104.15045956574744</v>
      </c>
      <c r="G128" s="27">
        <f ca="1">IFERROR(IF(LoanIsNotPaid*LoanIsGood,InterestAmt,0), 0)</f>
        <v>4.3758183947332787</v>
      </c>
      <c r="H128" s="27">
        <f ca="1">IFERROR(IF(LoanIsNotPaid*LoanIsGood,EndingBalance,0), 0)</f>
        <v>850.57355383058166</v>
      </c>
      <c r="I128" s="3"/>
    </row>
    <row r="129" spans="1:9" ht="20.25" customHeight="1" x14ac:dyDescent="0.25">
      <c r="A129" s="3"/>
      <c r="B129" s="25">
        <f ca="1">IFERROR(IF(LoanIsNotPaid*LoanIsGood,PaymentNumber,""), "")</f>
        <v>113</v>
      </c>
      <c r="C129" s="26">
        <f ca="1">IFERROR(IF(LoanIsNotPaid*LoanIsGood,PaymentDate,LoanStartDate), LoanStartDate)</f>
        <v>48525</v>
      </c>
      <c r="D129" s="27">
        <f ca="1">IFERROR(IF(LoanIsNotPaid*LoanIsGood,LoanValue,""), "")</f>
        <v>850.57355383058166</v>
      </c>
      <c r="E129" s="27">
        <f ca="1">IFERROR(IF(LoanIsNotPaid*LoanIsGood,MonthlyPayment,0), 0)</f>
        <v>108.52627796048073</v>
      </c>
      <c r="F129" s="27">
        <f ca="1">IFERROR(IF(LoanIsNotPaid*LoanIsGood,Principal,0), 0)</f>
        <v>104.62781583875713</v>
      </c>
      <c r="G129" s="27">
        <f ca="1">IFERROR(IF(LoanIsNotPaid*LoanIsGood,InterestAmt,0), 0)</f>
        <v>3.8984621217236026</v>
      </c>
      <c r="H129" s="27">
        <f ca="1">IFERROR(IF(LoanIsNotPaid*LoanIsGood,EndingBalance,0), 0)</f>
        <v>745.94573799182399</v>
      </c>
      <c r="I129" s="3"/>
    </row>
    <row r="130" spans="1:9" ht="20.25" customHeight="1" x14ac:dyDescent="0.25">
      <c r="A130" s="3"/>
      <c r="B130" s="25">
        <f ca="1">IFERROR(IF(LoanIsNotPaid*LoanIsGood,PaymentNumber,""), "")</f>
        <v>114</v>
      </c>
      <c r="C130" s="26">
        <f ca="1">IFERROR(IF(LoanIsNotPaid*LoanIsGood,PaymentDate,LoanStartDate), LoanStartDate)</f>
        <v>48555</v>
      </c>
      <c r="D130" s="27">
        <f ca="1">IFERROR(IF(LoanIsNotPaid*LoanIsGood,LoanValue,""), "")</f>
        <v>745.94573799182399</v>
      </c>
      <c r="E130" s="27">
        <f ca="1">IFERROR(IF(LoanIsNotPaid*LoanIsGood,MonthlyPayment,0), 0)</f>
        <v>108.52627796048073</v>
      </c>
      <c r="F130" s="27">
        <f ca="1">IFERROR(IF(LoanIsNotPaid*LoanIsGood,Principal,0), 0)</f>
        <v>105.10735999468474</v>
      </c>
      <c r="G130" s="27">
        <f ca="1">IFERROR(IF(LoanIsNotPaid*LoanIsGood,InterestAmt,0), 0)</f>
        <v>3.4189179657959654</v>
      </c>
      <c r="H130" s="27">
        <f ca="1">IFERROR(IF(LoanIsNotPaid*LoanIsGood,EndingBalance,0), 0)</f>
        <v>640.83837799713729</v>
      </c>
      <c r="I130" s="3"/>
    </row>
    <row r="131" spans="1:9" ht="20.25" customHeight="1" x14ac:dyDescent="0.25">
      <c r="A131" s="3"/>
      <c r="B131" s="25">
        <f ca="1">IFERROR(IF(LoanIsNotPaid*LoanIsGood,PaymentNumber,""), "")</f>
        <v>115</v>
      </c>
      <c r="C131" s="26">
        <f ca="1">IFERROR(IF(LoanIsNotPaid*LoanIsGood,PaymentDate,LoanStartDate), LoanStartDate)</f>
        <v>48586</v>
      </c>
      <c r="D131" s="27">
        <f ca="1">IFERROR(IF(LoanIsNotPaid*LoanIsGood,LoanValue,""), "")</f>
        <v>640.83837799713729</v>
      </c>
      <c r="E131" s="27">
        <f ca="1">IFERROR(IF(LoanIsNotPaid*LoanIsGood,MonthlyPayment,0), 0)</f>
        <v>108.52627796048073</v>
      </c>
      <c r="F131" s="27">
        <f ca="1">IFERROR(IF(LoanIsNotPaid*LoanIsGood,Principal,0), 0)</f>
        <v>105.58910206132707</v>
      </c>
      <c r="G131" s="27">
        <f ca="1">IFERROR(IF(LoanIsNotPaid*LoanIsGood,InterestAmt,0), 0)</f>
        <v>2.9371758991536607</v>
      </c>
      <c r="H131" s="27">
        <f ca="1">IFERROR(IF(LoanIsNotPaid*LoanIsGood,EndingBalance,0), 0)</f>
        <v>535.24927593581015</v>
      </c>
      <c r="I131" s="3"/>
    </row>
    <row r="132" spans="1:9" ht="20.25" customHeight="1" x14ac:dyDescent="0.25">
      <c r="A132" s="3"/>
      <c r="B132" s="25">
        <f ca="1">IFERROR(IF(LoanIsNotPaid*LoanIsGood,PaymentNumber,""), "")</f>
        <v>116</v>
      </c>
      <c r="C132" s="26">
        <f ca="1">IFERROR(IF(LoanIsNotPaid*LoanIsGood,PaymentDate,LoanStartDate), LoanStartDate)</f>
        <v>48617</v>
      </c>
      <c r="D132" s="27">
        <f ca="1">IFERROR(IF(LoanIsNotPaid*LoanIsGood,LoanValue,""), "")</f>
        <v>535.24927593581015</v>
      </c>
      <c r="E132" s="27">
        <f ca="1">IFERROR(IF(LoanIsNotPaid*LoanIsGood,MonthlyPayment,0), 0)</f>
        <v>108.52627796048073</v>
      </c>
      <c r="F132" s="27">
        <f ca="1">IFERROR(IF(LoanIsNotPaid*LoanIsGood,Principal,0), 0)</f>
        <v>106.07305211244147</v>
      </c>
      <c r="G132" s="27">
        <f ca="1">IFERROR(IF(LoanIsNotPaid*LoanIsGood,InterestAmt,0), 0)</f>
        <v>2.4532258480392444</v>
      </c>
      <c r="H132" s="27">
        <f ca="1">IFERROR(IF(LoanIsNotPaid*LoanIsGood,EndingBalance,0), 0)</f>
        <v>429.1762238233714</v>
      </c>
      <c r="I132" s="3"/>
    </row>
    <row r="133" spans="1:9" ht="20.25" customHeight="1" x14ac:dyDescent="0.25">
      <c r="A133" s="3"/>
      <c r="B133" s="25">
        <f ca="1">IFERROR(IF(LoanIsNotPaid*LoanIsGood,PaymentNumber,""), "")</f>
        <v>117</v>
      </c>
      <c r="C133" s="26">
        <f ca="1">IFERROR(IF(LoanIsNotPaid*LoanIsGood,PaymentDate,LoanStartDate), LoanStartDate)</f>
        <v>48645</v>
      </c>
      <c r="D133" s="27">
        <f ca="1">IFERROR(IF(LoanIsNotPaid*LoanIsGood,LoanValue,""), "")</f>
        <v>429.1762238233714</v>
      </c>
      <c r="E133" s="27">
        <f ca="1">IFERROR(IF(LoanIsNotPaid*LoanIsGood,MonthlyPayment,0), 0)</f>
        <v>108.52627796048073</v>
      </c>
      <c r="F133" s="27">
        <f ca="1">IFERROR(IF(LoanIsNotPaid*LoanIsGood,Principal,0), 0)</f>
        <v>106.55922026795685</v>
      </c>
      <c r="G133" s="27">
        <f ca="1">IFERROR(IF(LoanIsNotPaid*LoanIsGood,InterestAmt,0), 0)</f>
        <v>1.9670576925238876</v>
      </c>
      <c r="H133" s="27">
        <f ca="1">IFERROR(IF(LoanIsNotPaid*LoanIsGood,EndingBalance,0), 0)</f>
        <v>322.61700355541325</v>
      </c>
      <c r="I133" s="3"/>
    </row>
    <row r="134" spans="1:9" ht="20.25" customHeight="1" x14ac:dyDescent="0.25">
      <c r="A134" s="3"/>
      <c r="B134" s="25">
        <f ca="1">IFERROR(IF(LoanIsNotPaid*LoanIsGood,PaymentNumber,""), "")</f>
        <v>118</v>
      </c>
      <c r="C134" s="26">
        <f ca="1">IFERROR(IF(LoanIsNotPaid*LoanIsGood,PaymentDate,LoanStartDate), LoanStartDate)</f>
        <v>48676</v>
      </c>
      <c r="D134" s="27">
        <f ca="1">IFERROR(IF(LoanIsNotPaid*LoanIsGood,LoanValue,""), "")</f>
        <v>322.61700355541325</v>
      </c>
      <c r="E134" s="27">
        <f ca="1">IFERROR(IF(LoanIsNotPaid*LoanIsGood,MonthlyPayment,0), 0)</f>
        <v>108.52627796048073</v>
      </c>
      <c r="F134" s="27">
        <f ca="1">IFERROR(IF(LoanIsNotPaid*LoanIsGood,Principal,0), 0)</f>
        <v>107.04761669418498</v>
      </c>
      <c r="G134" s="27">
        <f ca="1">IFERROR(IF(LoanIsNotPaid*LoanIsGood,InterestAmt,0), 0)</f>
        <v>1.4786612662957521</v>
      </c>
      <c r="H134" s="27">
        <f ca="1">IFERROR(IF(LoanIsNotPaid*LoanIsGood,EndingBalance,0), 0)</f>
        <v>215.56938686122521</v>
      </c>
      <c r="I134" s="3"/>
    </row>
    <row r="135" spans="1:9" ht="20.25" customHeight="1" x14ac:dyDescent="0.25">
      <c r="A135" s="3"/>
      <c r="B135" s="25">
        <f ca="1">IFERROR(IF(LoanIsNotPaid*LoanIsGood,PaymentNumber,""), "")</f>
        <v>119</v>
      </c>
      <c r="C135" s="26">
        <f ca="1">IFERROR(IF(LoanIsNotPaid*LoanIsGood,PaymentDate,LoanStartDate), LoanStartDate)</f>
        <v>48706</v>
      </c>
      <c r="D135" s="27">
        <f ca="1">IFERROR(IF(LoanIsNotPaid*LoanIsGood,LoanValue,""), "")</f>
        <v>215.56938686122521</v>
      </c>
      <c r="E135" s="27">
        <f ca="1">IFERROR(IF(LoanIsNotPaid*LoanIsGood,MonthlyPayment,0), 0)</f>
        <v>108.52627796048073</v>
      </c>
      <c r="F135" s="27">
        <f ca="1">IFERROR(IF(LoanIsNotPaid*LoanIsGood,Principal,0), 0)</f>
        <v>107.53825160403331</v>
      </c>
      <c r="G135" s="27">
        <f ca="1">IFERROR(IF(LoanIsNotPaid*LoanIsGood,InterestAmt,0), 0)</f>
        <v>0.98802635644740411</v>
      </c>
      <c r="H135" s="27">
        <f ca="1">IFERROR(IF(LoanIsNotPaid*LoanIsGood,EndingBalance,0), 0)</f>
        <v>108.03113525719527</v>
      </c>
      <c r="I135" s="3"/>
    </row>
    <row r="136" spans="1:9" ht="20.25" customHeight="1" x14ac:dyDescent="0.25">
      <c r="A136" s="3"/>
      <c r="B136" s="25">
        <f ca="1">IFERROR(IF(LoanIsNotPaid*LoanIsGood,PaymentNumber,""), "")</f>
        <v>120</v>
      </c>
      <c r="C136" s="26">
        <f ca="1">IFERROR(IF(LoanIsNotPaid*LoanIsGood,PaymentDate,LoanStartDate), LoanStartDate)</f>
        <v>48737</v>
      </c>
      <c r="D136" s="27">
        <f ca="1">IFERROR(IF(LoanIsNotPaid*LoanIsGood,LoanValue,""), "")</f>
        <v>108.03113525719527</v>
      </c>
      <c r="E136" s="27">
        <f ca="1">IFERROR(IF(LoanIsNotPaid*LoanIsGood,MonthlyPayment,0), 0)</f>
        <v>108.52627796048073</v>
      </c>
      <c r="F136" s="27">
        <f ca="1">IFERROR(IF(LoanIsNotPaid*LoanIsGood,Principal,0), 0)</f>
        <v>108.03113525721848</v>
      </c>
      <c r="G136" s="27">
        <f ca="1">IFERROR(IF(LoanIsNotPaid*LoanIsGood,InterestAmt,0), 0)</f>
        <v>0.49514270326225146</v>
      </c>
      <c r="H136" s="27">
        <f ca="1">IFERROR(IF(LoanIsNotPaid*LoanIsGood,EndingBalance,0), 0)</f>
        <v>-2.5465851649641991E-11</v>
      </c>
      <c r="I136" s="3"/>
    </row>
  </sheetData>
  <mergeCells count="3">
    <mergeCell ref="B4:D4"/>
    <mergeCell ref="B10:D10"/>
    <mergeCell ref="B2:H2"/>
  </mergeCells>
  <phoneticPr fontId="0" type="noConversion"/>
  <conditionalFormatting sqref="B17:B136">
    <cfRule type="expression" dxfId="6" priority="4" stopIfTrue="1">
      <formula>NOT(LoanIsNotPaid)</formula>
    </cfRule>
    <cfRule type="expression" dxfId="5" priority="5" stopIfTrue="1">
      <formula>IF(ROW(B17)=LastRow,TRUE,FALSE)</formula>
    </cfRule>
  </conditionalFormatting>
  <conditionalFormatting sqref="B17:H136">
    <cfRule type="expression" dxfId="4" priority="1">
      <formula>$B17=""</formula>
    </cfRule>
  </conditionalFormatting>
  <conditionalFormatting sqref="C17:G136">
    <cfRule type="expression" dxfId="3" priority="2" stopIfTrue="1">
      <formula>NOT(LoanIsNotPaid)</formula>
    </cfRule>
    <cfRule type="expression" dxfId="2" priority="3" stopIfTrue="1">
      <formula>IF(ROW(C17)=LastRow,TRUE,FALSE)</formula>
    </cfRule>
  </conditionalFormatting>
  <conditionalFormatting sqref="H17:H136">
    <cfRule type="expression" dxfId="1" priority="6" stopIfTrue="1">
      <formula>NOT(LoanIsNotPaid)</formula>
    </cfRule>
    <cfRule type="expression" dxfId="0" priority="7" stopIfTrue="1">
      <formula>IF(ROW(H17)=LastRow,TRUE,FALSE)</formula>
    </cfRule>
  </conditionalFormatting>
  <dataValidations count="19">
    <dataValidation allowBlank="1" showInputMessage="1" showErrorMessage="1" prompt="Loan Summary is automatically updated in cells below" sqref="B10" xr:uid="{00000000-0002-0000-0000-000001000000}"/>
    <dataValidation allowBlank="1" showInputMessage="1" showErrorMessage="1" prompt="Enter loan amount in this cell" sqref="D5" xr:uid="{00000000-0002-0000-0000-000002000000}"/>
    <dataValidation allowBlank="1" showInputMessage="1" showErrorMessage="1" prompt="Enter annual interest rate in this cell" sqref="D6" xr:uid="{00000000-0002-0000-0000-000004000000}"/>
    <dataValidation allowBlank="1" showInputMessage="1" showErrorMessage="1" prompt="Enter loan period in years in this cell" sqref="D7" xr:uid="{00000000-0002-0000-0000-000006000000}"/>
    <dataValidation allowBlank="1" showInputMessage="1" showErrorMessage="1" prompt="Enter start date of loan in this cell" sqref="D8" xr:uid="{00000000-0002-0000-0000-000008000000}"/>
    <dataValidation allowBlank="1" showInputMessage="1" showErrorMessage="1" prompt="Monthly payment is automatically calculated in this cell" sqref="D11" xr:uid="{00000000-0002-0000-0000-00000A000000}"/>
    <dataValidation allowBlank="1" showInputMessage="1" showErrorMessage="1" prompt="Total cost of loan is automatically calculated in this cell" sqref="D14" xr:uid="{00000000-0002-0000-0000-00000F000000}"/>
    <dataValidation allowBlank="1" showInputMessage="1" showErrorMessage="1" prompt="Total interest is automatically calculated in this cell" sqref="D13" xr:uid="{00000000-0002-0000-0000-000010000000}"/>
    <dataValidation allowBlank="1" showInputMessage="1" showErrorMessage="1" prompt="Number of payments is automatically calculated in this cell" sqref="D12" xr:uid="{00000000-0002-0000-0000-000011000000}"/>
    <dataValidation allowBlank="1" showInputMessage="1" showErrorMessage="1" prompt="Payment Number is automatically updated in this column under this heading" sqref="B16" xr:uid="{00000000-0002-0000-0000-000012000000}"/>
    <dataValidation allowBlank="1" showInputMessage="1" showErrorMessage="1" prompt="Payment Date is automatically updated in this column under this heading" sqref="C16" xr:uid="{00000000-0002-0000-0000-000013000000}"/>
    <dataValidation allowBlank="1" showInputMessage="1" showErrorMessage="1" prompt="Beginning Balance is automatically calculated in this column under this heading" sqref="D16" xr:uid="{00000000-0002-0000-0000-000014000000}"/>
    <dataValidation allowBlank="1" showInputMessage="1" showErrorMessage="1" prompt="Payment amount is automatically calculated in this column under this heading" sqref="E16" xr:uid="{00000000-0002-0000-0000-000015000000}"/>
    <dataValidation allowBlank="1" showInputMessage="1" showErrorMessage="1" prompt="Principal amount is automatically updated in this column under this heading" sqref="F16" xr:uid="{00000000-0002-0000-0000-000016000000}"/>
    <dataValidation allowBlank="1" showInputMessage="1" showErrorMessage="1" prompt="Interest amount is automatically updated in this column under this heading" sqref="G16" xr:uid="{00000000-0002-0000-0000-000017000000}"/>
    <dataValidation allowBlank="1" showInputMessage="1" showErrorMessage="1" prompt="Ending Balance is automatically updated in this column under this heading" sqref="H16" xr:uid="{00000000-0002-0000-0000-000018000000}"/>
    <dataValidation allowBlank="1" showInputMessage="1" showErrorMessage="1" prompt="Enter loan details to the cells below" sqref="B4:D4" xr:uid="{00000000-0002-0000-0000-000019000000}"/>
    <dataValidation allowBlank="1" showInputMessage="1" showErrorMessage="1" prompt="Enter loan details to cells D5 to D8._x000a__x000a_The loan summary and payment table will auto update._x000a__x000a_To update the chart, go to Data ribbon -&gt; Refresh All" sqref="A1" xr:uid="{00000000-0002-0000-0000-00001A000000}"/>
    <dataValidation allowBlank="1" showInputMessage="1" showErrorMessage="1" prompt="Title of this worksheet is in this cell" sqref="B2:H2" xr:uid="{BFB55A5A-7EF0-4B5C-83B2-A29D86CD3233}"/>
  </dataValidations>
  <printOptions horizontalCentered="1"/>
  <pageMargins left="0.4" right="0.4" top="0.4" bottom="0.4" header="0.3" footer="0.3"/>
  <pageSetup scale="77"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D9CB3A74-650E-4425-A2CA-BEB46790A9EB}"/>
</file>

<file path=customXml/itemProps21.xml><?xml version="1.0" encoding="utf-8"?>
<ds:datastoreItem xmlns:ds="http://schemas.openxmlformats.org/officeDocument/2006/customXml" ds:itemID="{0A5E73F3-7F8A-4F05-99F5-4A5A417EF9FC}"/>
</file>

<file path=customXml/itemProps33.xml><?xml version="1.0" encoding="utf-8"?>
<ds:datastoreItem xmlns:ds="http://schemas.openxmlformats.org/officeDocument/2006/customXml" ds:itemID="{A76BEC90-9716-44B1-B162-F13224EAED8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TM23154796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ap:HeadingPairs>
  <ap:TitlesOfParts>
    <vt:vector baseType="lpstr" size="13">
      <vt:lpstr>Loan calculator</vt:lpstr>
      <vt:lpstr>ColumnTitle1</vt:lpstr>
      <vt:lpstr>InterestRate</vt:lpstr>
      <vt:lpstr>LoanAmount</vt:lpstr>
      <vt:lpstr>LoanStartDate</vt:lpstr>
      <vt:lpstr>LoanYears</vt:lpstr>
      <vt:lpstr>NumberOfPayments</vt:lpstr>
      <vt:lpstr>'Loan calculator'!Print_Area</vt:lpstr>
      <vt:lpstr>'Loan calculator'!Print_Titles</vt:lpstr>
      <vt:lpstr>RowTitleRegion1..D6</vt:lpstr>
      <vt:lpstr>RowTitleRegion2..H6</vt:lpstr>
      <vt:lpstr>Total_Interest</vt:lpstr>
      <vt:lpstr>TotalLoanCost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2023-05-27T05:21:40Z</dcterms:created>
  <dcterms:modified xsi:type="dcterms:W3CDTF">2023-06-07T21:53:00Z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