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41.xml" ContentType="application/vnd.openxmlformats-officedocument.spreadsheetml.table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3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ables/table24.xml" ContentType="application/vnd.openxmlformats-officedocument.spreadsheetml.tab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xl/tables/table55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lwat\Dropbox (Personal)\Client Folders\Microsoft\Microsoft Office Template Project\02_Template Sent for MS Review\Rapid Refresh Batch B82\"/>
    </mc:Choice>
  </mc:AlternateContent>
  <bookViews>
    <workbookView xWindow="-108" yWindow="-108" windowWidth="23256" windowHeight="12720" xr2:uid="{00000000-000D-0000-FFFF-FFFF00000000}"/>
  </bookViews>
  <sheets>
    <sheet name="Monthly 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summary'!$B$3</definedName>
    <definedName name="ColumnTitle1">Totals[[#Headers],[BUDGET TOTALS]]</definedName>
    <definedName name="COMPANY_NAME">'Monthly budget summary'!$B$2</definedName>
    <definedName name="_xlnm.Print_Titles" localSheetId="1">Income!$5:$5</definedName>
    <definedName name="_xlnm.Print_Titles" localSheetId="3">'Operating expenses'!$5:$5</definedName>
    <definedName name="_xlnm.Print_Titles" localSheetId="2">'Personnel expenses'!$5:$5</definedName>
    <definedName name="Title1">Top5Expenses[[#Headers],[EXPENSE]]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5"/>
  <c r="B2" i="4"/>
  <c r="C26" i="5"/>
  <c r="D26" i="5" l="1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D9" i="4"/>
  <c r="C9" i="4"/>
  <c r="F8" i="4"/>
  <c r="E8" i="4"/>
  <c r="F7" i="4"/>
  <c r="E7" i="4"/>
  <c r="F6" i="4"/>
  <c r="E6" i="4"/>
  <c r="D7" i="1" l="1"/>
  <c r="C15" i="1"/>
  <c r="C18" i="1"/>
  <c r="B18" i="1" s="1"/>
  <c r="C17" i="1"/>
  <c r="B17" i="1" s="1"/>
  <c r="C14" i="1"/>
  <c r="B14" i="1" s="1"/>
  <c r="C16" i="1"/>
  <c r="B16" i="1" s="1"/>
  <c r="C7" i="1"/>
  <c r="F26" i="5"/>
  <c r="F9" i="4"/>
  <c r="D9" i="3"/>
  <c r="E8" i="3"/>
  <c r="F7" i="3"/>
  <c r="E7" i="3"/>
  <c r="F6" i="3"/>
  <c r="E6" i="3"/>
  <c r="E7" i="1" l="1"/>
  <c r="E15" i="1"/>
  <c r="B15" i="1"/>
  <c r="E14" i="1"/>
  <c r="E18" i="1" l="1"/>
  <c r="E17" i="1"/>
  <c r="E16" i="1" l="1"/>
  <c r="E19" i="1" s="1"/>
  <c r="C19" i="1"/>
  <c r="D6" i="1"/>
  <c r="D16" i="1" l="1"/>
  <c r="D8" i="1"/>
  <c r="D17" i="1"/>
  <c r="D15" i="1"/>
  <c r="D18" i="1"/>
  <c r="D14" i="1"/>
  <c r="D19" i="1" l="1"/>
  <c r="C9" i="3" l="1"/>
  <c r="C6" i="1" s="1"/>
  <c r="E6" i="1" s="1"/>
  <c r="F8" i="3"/>
  <c r="F9" i="3" s="1"/>
  <c r="C8" i="1" l="1"/>
  <c r="E8" i="1" s="1"/>
</calcChain>
</file>

<file path=xl/sharedStrings.xml><?xml version="1.0" encoding="utf-8"?>
<sst xmlns="http://schemas.openxmlformats.org/spreadsheetml/2006/main" count="63" uniqueCount="49">
  <si>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</si>
  <si>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</si>
  <si>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</si>
  <si>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</si>
  <si>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</si>
  <si>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</si>
  <si>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</si>
  <si>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</si>
  <si>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</si>
  <si>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</si>
  <si>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</si>
  <si>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</si>
  <si>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</si>
  <si>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</si>
  <si>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</si>
  <si>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</si>
  <si>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</si>
  <si>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</si>
  <si>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</si>
  <si>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</si>
  <si>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</si>
  <si>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</si>
  <si>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</si>
  <si>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</si>
  <si>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</si>
  <si>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</si>
  <si>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EXPENSE</t>
  </si>
  <si>
    <t>AMOUNT</t>
  </si>
  <si>
    <t>% OF EXPENSES</t>
  </si>
  <si>
    <t>BUDGET TOTALS</t>
  </si>
  <si>
    <t>MONTHLY BUDGET</t>
  </si>
  <si>
    <t>15% REDUCTION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</si>
  <si>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</si>
  <si>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</si>
  <si>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</si>
  <si>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</si>
  <si>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</si>
  <si>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</si>
  <si>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</si>
  <si>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</si>
  <si>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</si>
  <si>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Delivery costs</t>
  </si>
  <si>
    <t>Total Income</t>
  </si>
  <si>
    <t>Total Personnel Expenses</t>
  </si>
  <si>
    <t>Total Operating Expenses</t>
  </si>
  <si>
    <t>CANEIRO GROUP</t>
  </si>
  <si>
    <t>Balance (income minus expenses)</t>
  </si>
  <si>
    <t>WHAT ARE MY TOP FIVE HIGHEST OPERATING EXPENSES?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</si>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</sst>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mm\ yyyy"/>
    <numFmt numFmtId="165" formatCode="0.0%"/>
  </numFmts>
  <fonts count="22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9" tint="-0.499984740745262"/>
      <name val="Verdana"/>
      <family val="2"/>
      <scheme val="minor"/>
    </font>
    <font>
      <sz val="11"/>
      <color rgb="FF6C0000"/>
      <name val="Verdana"/>
      <family val="2"/>
      <scheme val="minor"/>
    </font>
    <font>
      <sz val="36"/>
      <color theme="3"/>
      <name val="Constantia"/>
      <family val="2"/>
      <scheme val="major"/>
    </font>
    <font>
      <sz val="16"/>
      <color theme="3"/>
      <name val="Constantia"/>
      <family val="2"/>
      <scheme val="major"/>
    </font>
    <font>
      <sz val="11"/>
      <color theme="3"/>
      <name val="Constantia"/>
      <family val="2"/>
      <scheme val="major"/>
    </font>
    <font>
      <sz val="11"/>
      <color theme="1" tint="4.9989318521683403E-2"/>
      <name val="Constantia"/>
      <family val="2"/>
      <scheme val="major"/>
    </font>
    <font>
      <sz val="8"/>
      <name val="Verdana"/>
      <family val="2"/>
      <scheme val="minor"/>
    </font>
    <font>
      <sz val="12"/>
      <color theme="1"/>
      <name val="Verdana"/>
      <family val="2"/>
      <scheme val="minor"/>
    </font>
    <font>
      <sz val="56"/>
      <color theme="3"/>
      <name val="Verdana"/>
      <family val="2"/>
      <scheme val="minor"/>
    </font>
    <font>
      <sz val="12"/>
      <color theme="0"/>
      <name val="Verdana"/>
      <family val="2"/>
      <scheme val="minor"/>
    </font>
    <font>
      <sz val="12"/>
      <color theme="0" tint="-4.9989318521683403E-2"/>
      <name val="Verdana"/>
      <family val="2"/>
      <scheme val="minor"/>
    </font>
    <font>
      <sz val="56"/>
      <color theme="9"/>
      <name val="Constantia"/>
      <family val="1"/>
      <scheme val="major"/>
    </font>
    <font>
      <sz val="20"/>
      <color theme="9"/>
      <name val="Constantia"/>
      <family val="1"/>
      <scheme val="major"/>
    </font>
    <font>
      <sz val="20"/>
      <color theme="1" tint="4.9989318521683403E-2"/>
      <name val="Constantia"/>
      <family val="1"/>
      <scheme val="major"/>
    </font>
    <font>
      <sz val="12"/>
      <name val="Verdana"/>
      <family val="2"/>
      <scheme val="minor"/>
    </font>
    <font>
      <sz val="11"/>
      <color theme="1"/>
      <name val="Constantia"/>
      <family val="1"/>
      <scheme val="major"/>
    </font>
    <font>
      <sz val="11"/>
      <color theme="9"/>
      <name val="Constantia"/>
      <family val="1"/>
      <scheme val="major"/>
    </font>
    <font>
      <sz val="16"/>
      <color theme="9"/>
      <name val="Constantia"/>
      <family val="1"/>
      <scheme val="major"/>
    </font>
    <font>
      <sz val="48"/>
      <color theme="9"/>
      <name val="Constantia"/>
      <family val="1"/>
      <scheme val="major"/>
    </font>
    <font>
      <sz val="11"/>
      <color theme="0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7" tint="0.79998168889431442"/>
      </left>
      <right/>
      <top/>
      <bottom style="thin">
        <color theme="7" tint="0.79998168889431442"/>
      </bottom>
      <diagonal/>
    </border>
    <border>
      <left/>
      <right/>
      <top/>
      <bottom style="thin">
        <color theme="7" tint="0.79998168889431442"/>
      </bottom>
      <diagonal/>
    </border>
    <border>
      <left/>
      <right style="thin">
        <color theme="7" tint="0.79998168889431442"/>
      </right>
      <top/>
      <bottom style="thin">
        <color theme="7" tint="0.79998168889431442"/>
      </bottom>
      <diagonal/>
    </border>
  </borders>
  <cellStyleXfs count="13">
    <xf numFmtId="0" fontId="0" fillId="0" borderId="0">
      <alignment horizontal="left" wrapText="1" indent="1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Alignment="0" applyProtection="0"/>
    <xf numFmtId="0" fontId="7" fillId="5" borderId="0" applyBorder="0" applyProtection="0">
      <alignment horizontal="left" vertical="center" indent="1"/>
    </xf>
    <xf numFmtId="0" fontId="7" fillId="5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3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6" fillId="4" borderId="0" applyFill="0" applyBorder="0">
      <alignment horizontal="right"/>
    </xf>
  </cellStyleXfs>
  <cellXfs count="52">
    <xf numFmtId="0" fontId="0" fillId="0" borderId="0" xfId="0">
      <alignment horizontal="left" wrapText="1" indent="1"/>
    </xf>
    <xf numFmtId="0" fontId="9" fillId="7" borderId="0" xfId="0" applyFont="1" applyFill="1">
      <alignment horizontal="left" wrapText="1" indent="1"/>
    </xf>
    <xf numFmtId="0" fontId="9" fillId="0" borderId="0" xfId="0" applyFont="1">
      <alignment horizontal="left" wrapText="1" indent="1"/>
    </xf>
    <xf numFmtId="0" fontId="9" fillId="6" borderId="0" xfId="0" applyFont="1" applyFill="1">
      <alignment horizontal="left" wrapText="1" indent="1"/>
    </xf>
    <xf numFmtId="0" fontId="10" fillId="6" borderId="0" xfId="1" applyFont="1" applyFill="1" applyAlignment="1">
      <alignment horizontal="center"/>
    </xf>
    <xf numFmtId="0" fontId="9" fillId="6" borderId="0" xfId="0" applyFont="1" applyFill="1" applyAlignment="1">
      <alignment vertical="center"/>
    </xf>
    <xf numFmtId="0" fontId="13" fillId="6" borderId="0" xfId="1" applyFont="1" applyFill="1" applyAlignment="1">
      <alignment horizontal="center"/>
    </xf>
    <xf numFmtId="0" fontId="14" fillId="6" borderId="0" xfId="5" applyFont="1" applyFill="1" applyAlignment="1">
      <alignment horizontal="center"/>
    </xf>
    <xf numFmtId="0" fontId="9" fillId="8" borderId="0" xfId="0" applyFont="1" applyFill="1">
      <alignment horizontal="left" wrapText="1" indent="1"/>
    </xf>
    <xf numFmtId="40" fontId="16" fillId="6" borderId="0" xfId="4" applyNumberFormat="1" applyFont="1" applyFill="1"/>
    <xf numFmtId="0" fontId="17" fillId="0" borderId="0" xfId="0" applyFont="1">
      <alignment horizontal="left" wrapText="1" indent="1"/>
    </xf>
    <xf numFmtId="0" fontId="9" fillId="9" borderId="0" xfId="0" applyFont="1" applyFill="1">
      <alignment horizontal="left" wrapText="1" indent="1"/>
    </xf>
    <xf numFmtId="43" fontId="16" fillId="6" borderId="0" xfId="3" applyNumberFormat="1" applyFont="1" applyFill="1"/>
    <xf numFmtId="0" fontId="18" fillId="6" borderId="0" xfId="0" applyFont="1" applyFill="1" applyAlignment="1">
      <alignment horizontal="center" wrapText="1"/>
    </xf>
    <xf numFmtId="0" fontId="19" fillId="6" borderId="0" xfId="0" applyFont="1" applyFill="1" applyAlignment="1">
      <alignment horizontal="center"/>
    </xf>
    <xf numFmtId="0" fontId="13" fillId="6" borderId="0" xfId="1" applyFont="1" applyFill="1" applyAlignment="1"/>
    <xf numFmtId="0" fontId="9" fillId="10" borderId="0" xfId="0" applyFont="1" applyFill="1">
      <alignment horizontal="left" wrapText="1" indent="1"/>
    </xf>
    <xf numFmtId="0" fontId="16" fillId="6" borderId="0" xfId="3" applyFont="1" applyFill="1"/>
    <xf numFmtId="0" fontId="20" fillId="6" borderId="0" xfId="1" applyFont="1" applyFill="1" applyAlignment="1">
      <alignment horizontal="center"/>
    </xf>
    <xf numFmtId="0" fontId="9" fillId="0" borderId="0" xfId="0" applyFont="1" applyAlignment="1">
      <alignment vertical="center"/>
    </xf>
    <xf numFmtId="0" fontId="11" fillId="0" borderId="0" xfId="6" applyFont="1" applyFill="1" applyBorder="1">
      <alignment horizontal="left" vertical="center" indent="1"/>
    </xf>
    <xf numFmtId="0" fontId="0" fillId="6" borderId="0" xfId="0" applyFill="1">
      <alignment horizontal="left" wrapText="1" indent="1"/>
    </xf>
    <xf numFmtId="0" fontId="14" fillId="6" borderId="0" xfId="5" applyFont="1" applyFill="1" applyAlignment="1">
      <alignment horizontal="center"/>
    </xf>
    <xf numFmtId="0" fontId="13" fillId="6" borderId="0" xfId="1" applyFont="1" applyFill="1" applyAlignment="1">
      <alignment horizontal="center"/>
    </xf>
    <xf numFmtId="40" fontId="9" fillId="0" borderId="0" xfId="0" applyNumberFormat="1" applyFont="1" applyFill="1" applyBorder="1" applyAlignment="1">
      <alignment horizontal="right" vertical="center" indent="1"/>
    </xf>
    <xf numFmtId="0" fontId="9" fillId="0" borderId="0" xfId="0" applyFont="1" applyFill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center" wrapText="1" indent="1"/>
    </xf>
    <xf numFmtId="0" fontId="11" fillId="6" borderId="0" xfId="0" applyFont="1" applyFill="1" applyAlignment="1">
      <alignment vertical="center"/>
    </xf>
    <xf numFmtId="0" fontId="11" fillId="6" borderId="0" xfId="3" applyFont="1" applyFill="1" applyAlignment="1">
      <alignment vertical="center"/>
    </xf>
    <xf numFmtId="0" fontId="21" fillId="0" borderId="0" xfId="0" applyFont="1" applyAlignment="1">
      <alignment vertical="center"/>
    </xf>
    <xf numFmtId="40" fontId="9" fillId="8" borderId="0" xfId="0" applyNumberFormat="1" applyFont="1" applyFill="1" applyAlignment="1">
      <alignment horizontal="right" vertical="center" indent="1"/>
    </xf>
    <xf numFmtId="40" fontId="9" fillId="8" borderId="0" xfId="0" applyNumberFormat="1" applyFont="1" applyFill="1" applyAlignment="1">
      <alignment horizontal="right" wrapText="1" indent="1"/>
    </xf>
    <xf numFmtId="40" fontId="9" fillId="6" borderId="0" xfId="0" applyNumberFormat="1" applyFont="1" applyFill="1" applyAlignment="1">
      <alignment horizontal="right" vertical="center" indent="1"/>
    </xf>
    <xf numFmtId="40" fontId="9" fillId="6" borderId="0" xfId="0" applyNumberFormat="1" applyFont="1" applyFill="1" applyAlignment="1">
      <alignment horizontal="right" wrapText="1" indent="1"/>
    </xf>
    <xf numFmtId="40" fontId="11" fillId="0" borderId="0" xfId="7" applyNumberFormat="1" applyFont="1" applyFill="1" applyBorder="1" applyAlignment="1">
      <alignment horizontal="right" vertical="center" indent="1"/>
    </xf>
    <xf numFmtId="40" fontId="9" fillId="0" borderId="0" xfId="10" applyNumberFormat="1" applyFont="1" applyFill="1" applyBorder="1" applyAlignment="1">
      <alignment horizontal="right" vertical="center" indent="1"/>
    </xf>
    <xf numFmtId="40" fontId="0" fillId="6" borderId="0" xfId="0" applyNumberFormat="1" applyFill="1" applyAlignment="1">
      <alignment horizontal="right" vertical="center" indent="1"/>
    </xf>
    <xf numFmtId="40" fontId="0" fillId="6" borderId="0" xfId="0" applyNumberFormat="1" applyFill="1" applyAlignment="1">
      <alignment horizontal="right" wrapText="1" indent="1"/>
    </xf>
    <xf numFmtId="40" fontId="11" fillId="0" borderId="0" xfId="7" applyNumberFormat="1" applyFont="1" applyFill="1" applyBorder="1" applyAlignment="1">
      <alignment horizontal="right" vertical="center" indent="2"/>
    </xf>
    <xf numFmtId="40" fontId="11" fillId="0" borderId="0" xfId="6" applyNumberFormat="1" applyFont="1" applyFill="1" applyBorder="1" applyAlignment="1">
      <alignment horizontal="right" vertical="center" indent="2"/>
    </xf>
    <xf numFmtId="40" fontId="9" fillId="9" borderId="0" xfId="0" applyNumberFormat="1" applyFont="1" applyFill="1" applyAlignment="1">
      <alignment horizontal="right" vertical="center" indent="1"/>
    </xf>
    <xf numFmtId="40" fontId="9" fillId="10" borderId="0" xfId="0" applyNumberFormat="1" applyFont="1" applyFill="1" applyAlignment="1">
      <alignment horizontal="right" vertical="center" indent="1"/>
    </xf>
    <xf numFmtId="40" fontId="9" fillId="7" borderId="0" xfId="0" applyNumberFormat="1" applyFont="1" applyFill="1" applyAlignment="1">
      <alignment horizontal="right" vertical="center" indent="1"/>
    </xf>
    <xf numFmtId="40" fontId="12" fillId="4" borderId="2" xfId="0" applyNumberFormat="1" applyFont="1" applyFill="1" applyBorder="1" applyAlignment="1">
      <alignment horizontal="right" vertical="center" indent="1"/>
    </xf>
    <xf numFmtId="40" fontId="12" fillId="4" borderId="3" xfId="0" applyNumberFormat="1" applyFont="1" applyFill="1" applyBorder="1" applyAlignment="1">
      <alignment horizontal="right" vertical="center" indent="1"/>
    </xf>
    <xf numFmtId="40" fontId="15" fillId="6" borderId="0" xfId="6" applyNumberFormat="1" applyFont="1" applyFill="1" applyAlignment="1">
      <alignment horizontal="right" vertical="center" indent="1"/>
    </xf>
    <xf numFmtId="40" fontId="9" fillId="0" borderId="0" xfId="11" applyNumberFormat="1" applyFont="1" applyFill="1" applyBorder="1" applyAlignment="1">
      <alignment horizontal="right" vertical="center" indent="1"/>
    </xf>
    <xf numFmtId="0" fontId="9" fillId="7" borderId="0" xfId="0" applyFont="1" applyFill="1" applyAlignment="1">
      <alignment horizontal="left" vertical="center" wrapText="1" indent="1"/>
    </xf>
    <xf numFmtId="0" fontId="9" fillId="6" borderId="0" xfId="0" applyFont="1" applyFill="1" applyAlignment="1">
      <alignment horizontal="left" vertical="center" wrapText="1" indent="1"/>
    </xf>
    <xf numFmtId="0" fontId="11" fillId="0" borderId="0" xfId="6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15" fillId="6" borderId="0" xfId="6" applyFont="1" applyFill="1" applyAlignment="1">
      <alignment horizontal="left" vertical="center" indent="1"/>
    </xf>
  </cellXfs>
  <cellStyles count="13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65"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</font>
      <fill>
        <patternFill>
          <fgColor theme="6" tint="0.79998168889431442"/>
          <bgColor theme="6" tint="0.79995117038483843"/>
        </patternFill>
      </fill>
    </dxf>
    <dxf>
      <font>
        <b val="0"/>
        <i val="0"/>
        <color theme="1"/>
      </font>
      <fill>
        <patternFill patternType="solid">
          <fgColor theme="6" tint="0.79998168889431442"/>
          <bgColor theme="6" tint="0.79995117038483843"/>
        </patternFill>
      </fill>
    </dxf>
    <dxf>
      <font>
        <b/>
        <i val="0"/>
        <color theme="0"/>
      </font>
      <fill>
        <patternFill patternType="solid">
          <fgColor theme="7" tint="-0.24994659260841701"/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bottom style="thin">
          <color theme="7" tint="-0.24994659260841701"/>
        </bottom>
        <vertical style="thin">
          <color theme="7" tint="-0.24994659260841701"/>
        </vertic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theme="9" tint="0.89996032593768116"/>
        </left>
        <right style="thin">
          <color theme="9" tint="0.89992980742820516"/>
        </right>
        <vertical style="thin">
          <color theme="6" tint="0.59996337778862885"/>
        </vertical>
        <horizontal style="thin">
          <color theme="6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51"/>
      <tableStyleElement type="headerRow" dxfId="50"/>
      <tableStyleElement type="totalRow" dxfId="49"/>
      <tableStyleElement type="lastColumn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baseline="0">
                <a:solidFill>
                  <a:schemeClr val="accent6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1200" b="0" baseline="0">
                <a:solidFill>
                  <a:schemeClr val="accent6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rPr>
              <a:t>BUDGET OVERVIEW</a:t>
            </a:r>
          </a:p>
        </c:rich>
      </c:tx>
      <c:layout>
        <c:manualLayout>
          <c:xMode val="edge"/>
          <c:yMode val="edge"/>
          <c:x val="0.4276842095105759"/>
          <c:y val="1.2140633583592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09871191904209E-2"/>
          <c:y val="0.25482049173763954"/>
          <c:w val="0.89316989550206227"/>
          <c:h val="0.66552629847619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summary'!$C$7:$D$7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000" baseline="0">
                <a:solidFill>
                  <a:schemeClr val="tx1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34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000" baseline="0">
                <a:solidFill>
                  <a:schemeClr val="tx1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42567104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  <a:alpha val="7537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9516433148062369"/>
          <c:y val="9.6482024049319423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000" baseline="0">
              <a:solidFill>
                <a:schemeClr val="accent6"/>
              </a:solidFill>
              <a:latin typeface="+mn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9</xdr:row>
      <xdr:rowOff>127000</xdr:rowOff>
    </xdr:from>
    <xdr:to>
      <xdr:col>4</xdr:col>
      <xdr:colOff>2075180</xdr:colOff>
      <xdr:row>9</xdr:row>
      <xdr:rowOff>3403600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" displayName="Totals" ref="B5:E8" totalsRowCount="1" headerRowDxfId="21" dataDxfId="20" totalsRowDxfId="19">
  <autoFilter ref="B5:E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BUDGET TOTALS" totalsRowLabel="Balance (income minus expenses)" dataDxfId="12" totalsRowDxfId="11"/>
    <tableColumn id="2" xr3:uid="{00000000-0010-0000-0000-000002000000}" name="ESTIMATED" totalsRowFunction="custom" dataDxfId="13" totalsRowDxfId="18">
      <totalsRowFormula>C6-C7</totalsRowFormula>
    </tableColumn>
    <tableColumn id="3" xr3:uid="{00000000-0010-0000-0000-000003000000}" name="ACTUAL" totalsRowFunction="custom" dataDxfId="16" totalsRowDxfId="17">
      <totalsRowFormula>D6-D7</totalsRowFormula>
    </tableColumn>
    <tableColumn id="4" xr3:uid="{00000000-0010-0000-0000-000004000000}" name="DIFFERENCE" totalsRowFunction="custom" dataDxfId="14" totalsRowDxfId="15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3:E19" totalsRowCount="1" headerRowDxfId="10" dataDxfId="9" totalsRowDxfId="8">
  <tableColumns count="4">
    <tableColumn id="1" xr3:uid="{00000000-0010-0000-0100-000001000000}" name="EXPENSE" totalsRowLabel="Total" dataDxfId="6" totalsRowDxfId="7">
      <calculatedColumnFormula>INDEX(OperatingExpenses[],MATCH(Top5Expenses[[#This Row],[AMOUNT]],OperatingExpenses[TOP 5 AMOUNT],0),1)</calculatedColumnFormula>
    </tableColumn>
    <tableColumn id="2" xr3:uid="{00000000-0010-0000-0100-000002000000}" name="AMOUNT" totalsRowFunction="sum" dataDxfId="4" totalsRowDxfId="5" totalsRowCellStyle="Comma"/>
    <tableColumn id="3" xr3:uid="{00000000-0010-0000-0100-000003000000}" name="% OF EXPENSES" totalsRowFunction="sum" dataDxfId="2" totalsRowDxfId="3" totalsRowCellStyle="Percent">
      <calculatedColumnFormula>Top5Expenses[[#This Row],[AMOUNT]]/$D$7</calculatedColumnFormula>
    </tableColumn>
    <tableColumn id="4" xr3:uid="{00000000-0010-0000-0100-000004000000}" name="15% REDUCTION" totalsRowFunction="sum" dataDxfId="0" totalsRowDxfId="1" totalsRowCellStyle="Comma">
      <calculatedColumnFormula>Top5Expenses[[#This Row],[AMOUNT]]*0.15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5:F9" totalsRowCount="1" headerRowDxfId="64" dataDxfId="63" totalsRowDxfId="62">
  <autoFilter ref="B5:F8" xr:uid="{00000000-0009-0000-0100-000003000000}"/>
  <tableColumns count="5">
    <tableColumn id="1" xr3:uid="{00000000-0010-0000-0200-000001000000}" name="INCOME" totalsRowLabel="Total Income" dataDxfId="61" totalsRowDxfId="60"/>
    <tableColumn id="2" xr3:uid="{00000000-0010-0000-0200-000002000000}" name="ESTIMATED" totalsRowFunction="sum" dataDxfId="59" totalsRowDxfId="58"/>
    <tableColumn id="3" xr3:uid="{00000000-0010-0000-0200-000003000000}" name="ACTUAL" totalsRowFunction="sum" dataDxfId="57" totalsRowDxfId="56"/>
    <tableColumn id="5" xr3:uid="{00000000-0010-0000-0200-000005000000}" name="TOP 5 AMOUNT" dataDxfId="55" totalsRowDxfId="54" dataCellStyle="Comma">
      <calculatedColumnFormula>Income[[#This Row],[ACTUAL]]+(10^-6)*ROW(Income[[#This Row],[ACTUAL]])</calculatedColumnFormula>
    </tableColumn>
    <tableColumn id="4" xr3:uid="{00000000-0010-0000-0200-000004000000}" name="DIFFERENCE" totalsRowFunction="sum" dataDxfId="53" totalsRowDxfId="52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, and Actual values in this table. Difference is automatically calculated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5:F9" totalsRowCount="1" headerRowDxfId="42" dataDxfId="40" totalsRowDxfId="41">
  <autoFilter ref="B5:F8" xr:uid="{00000000-0009-0000-0100-000007000000}"/>
  <tableColumns count="5">
    <tableColumn id="1" xr3:uid="{00000000-0010-0000-0300-000001000000}" name="PERSONNEL EXPENSES" totalsRowLabel="Total Personnel Expenses" dataDxfId="47" totalsRowDxfId="39"/>
    <tableColumn id="2" xr3:uid="{00000000-0010-0000-0300-000002000000}" name="ESTIMATED" totalsRowFunction="sum" dataDxfId="46" totalsRowDxfId="38"/>
    <tableColumn id="3" xr3:uid="{00000000-0010-0000-0300-000003000000}" name="ACTUAL" totalsRowFunction="sum" dataDxfId="45" totalsRowDxfId="37"/>
    <tableColumn id="4" xr3:uid="{00000000-0010-0000-0300-000004000000}" name="TOP 5 AMOUNT" dataDxfId="44" totalsRowDxfId="36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dataDxfId="43" totalsRowDxfId="35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5:F26" totalsRowCount="1" headerRowDxfId="33" dataDxfId="31" totalsRowDxfId="32">
  <autoFilter ref="B5:F25" xr:uid="{00000000-0009-0000-0100-000009000000}"/>
  <sortState xmlns:xlrd2="http://schemas.microsoft.com/office/spreadsheetml/2017/richdata2" ref="B13:F33">
    <sortCondition ref="B17:B38"/>
  </sortState>
  <tableColumns count="5">
    <tableColumn id="1" xr3:uid="{00000000-0010-0000-0400-000001000000}" name="OPERATING EXPENSES" totalsRowLabel="Total Operating Expenses" dataDxfId="34" totalsRowDxfId="26"/>
    <tableColumn id="2" xr3:uid="{00000000-0010-0000-0400-000002000000}" name="ESTIMATED" totalsRowFunction="sum" dataDxfId="30" totalsRowDxfId="25"/>
    <tableColumn id="3" xr3:uid="{00000000-0010-0000-0400-000003000000}" name="ACTUAL" totalsRowFunction="sum" dataDxfId="29" totalsRowDxfId="24"/>
    <tableColumn id="5" xr3:uid="{00000000-0010-0000-0400-000005000000}" name="TOP 5 AMOUNT" dataDxfId="28" totalsRowDxfId="23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dataDxfId="27" totalsRowDxfId="22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1.xml><?xml version="1.0" encoding="utf-8"?>
<a:theme xmlns:a="http://schemas.openxmlformats.org/drawingml/2006/main" name="Thatch">
  <a:themeElements>
    <a:clrScheme name="TM03458075">
      <a:dk1>
        <a:srgbClr val="000000"/>
      </a:dk1>
      <a:lt1>
        <a:srgbClr val="FFFFFF"/>
      </a:lt1>
      <a:dk2>
        <a:srgbClr val="E7E4AF"/>
      </a:dk2>
      <a:lt2>
        <a:srgbClr val="E7E6E6"/>
      </a:lt2>
      <a:accent1>
        <a:srgbClr val="F6D548"/>
      </a:accent1>
      <a:accent2>
        <a:srgbClr val="E8C665"/>
      </a:accent2>
      <a:accent3>
        <a:srgbClr val="E7AE30"/>
      </a:accent3>
      <a:accent4>
        <a:srgbClr val="3261AC"/>
      </a:accent4>
      <a:accent5>
        <a:srgbClr val="162E64"/>
      </a:accent5>
      <a:accent6>
        <a:srgbClr val="0E2043"/>
      </a:accent6>
      <a:hlink>
        <a:srgbClr val="0563C1"/>
      </a:hlink>
      <a:folHlink>
        <a:srgbClr val="954F72"/>
      </a:folHlink>
    </a:clrScheme>
    <a:fontScheme name="Custom 15">
      <a:majorFont>
        <a:latin typeface="Constantia"/>
        <a:ea typeface=""/>
        <a:cs typeface=""/>
      </a:majorFont>
      <a:minorFont>
        <a:latin typeface="Verdana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Relationship Type="http://schemas.openxmlformats.org/officeDocument/2006/relationships/table" Target="/xl/tables/table24.xml" Id="rId4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3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4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table" Target="/xl/tables/table55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475"/>
  <sheetViews>
    <sheetView showGridLines="0" tabSelected="1" zoomScaleNormal="100" workbookViewId="0"/>
  </sheetViews>
  <sheetFormatPr defaultColWidth="9.08984375" defaultRowHeight="16.5" customHeight="1" x14ac:dyDescent="0.3"/>
  <cols>
    <col min="1" max="1" width="3.36328125" style="3" customWidth="1"/>
    <col min="2" max="2" width="30.1796875" style="48" customWidth="1"/>
    <col min="3" max="5" width="27" style="32" customWidth="1"/>
    <col min="6" max="6" width="3.36328125" style="3" customWidth="1"/>
    <col min="7" max="7" width="4.1796875" style="2" customWidth="1"/>
    <col min="8" max="16384" width="9.08984375" style="2"/>
  </cols>
  <sheetData>
    <row r="1" spans="1:6" ht="12" customHeight="1" x14ac:dyDescent="0.3">
      <c r="A1" s="1"/>
      <c r="B1" s="47"/>
      <c r="C1" s="42"/>
      <c r="D1" s="42"/>
      <c r="E1" s="42"/>
      <c r="F1" s="1"/>
    </row>
    <row r="2" spans="1:6" ht="60" customHeight="1" x14ac:dyDescent="0.5">
      <c r="B2" s="22" t="s">
        <v>45</v>
      </c>
      <c r="C2" s="22"/>
      <c r="D2" s="22"/>
      <c r="E2" s="22"/>
      <c r="F2" s="7"/>
    </row>
    <row r="3" spans="1:6" ht="80.099999999999994" customHeight="1" x14ac:dyDescent="1.3">
      <c r="B3" s="23" t="s">
        <v>30</v>
      </c>
      <c r="C3" s="23"/>
      <c r="D3" s="23"/>
      <c r="E3" s="23"/>
      <c r="F3" s="4"/>
    </row>
    <row r="4" spans="1:6" ht="30" customHeight="1" x14ac:dyDescent="0.3"/>
    <row r="5" spans="1:6" s="19" customFormat="1" ht="30" customHeight="1" x14ac:dyDescent="0.25">
      <c r="A5" s="5"/>
      <c r="B5" s="49" t="s">
        <v>29</v>
      </c>
      <c r="C5" s="34" t="s">
        <v>19</v>
      </c>
      <c r="D5" s="34" t="s">
        <v>20</v>
      </c>
      <c r="E5" s="34" t="s">
        <v>21</v>
      </c>
      <c r="F5" s="5"/>
    </row>
    <row r="6" spans="1:6" ht="30" customHeight="1" x14ac:dyDescent="0.3">
      <c r="B6" s="25" t="s">
        <v>15</v>
      </c>
      <c r="C6" s="35">
        <f>Income[[#Totals],[ESTIMATED]]</f>
        <v>63300</v>
      </c>
      <c r="D6" s="35">
        <f>Income[[#Totals],[ACTUAL]]</f>
        <v>57450</v>
      </c>
      <c r="E6" s="35">
        <f>Totals[[#This Row],[ACTUAL]]-Totals[[#This Row],[ESTIMATED]]</f>
        <v>-5850</v>
      </c>
    </row>
    <row r="7" spans="1:6" ht="30" customHeight="1" x14ac:dyDescent="0.3">
      <c r="B7" s="25" t="s">
        <v>18</v>
      </c>
      <c r="C7" s="35">
        <f>OperatingExpenses[[#Totals],[ESTIMATED]]+PersonnelExpenses[[#Totals],[ESTIMATED]]</f>
        <v>54500</v>
      </c>
      <c r="D7" s="35">
        <f>OperatingExpenses[[#Totals],[ACTUAL]]+PersonnelExpenses[[#Totals],[ACTUAL]]</f>
        <v>49630</v>
      </c>
      <c r="E7" s="35">
        <f>Totals[[#This Row],[ESTIMATED]]-Totals[[#This Row],[ACTUAL]]</f>
        <v>4870</v>
      </c>
    </row>
    <row r="8" spans="1:6" ht="30" customHeight="1" x14ac:dyDescent="0.3">
      <c r="B8" s="25" t="s">
        <v>46</v>
      </c>
      <c r="C8" s="35">
        <f>C6-C7</f>
        <v>8800</v>
      </c>
      <c r="D8" s="35">
        <f>D6-D7</f>
        <v>7820</v>
      </c>
      <c r="E8" s="35">
        <f>Totals[[#Totals],[ACTUAL]]-Totals[[#Totals],[ESTIMATED]]</f>
        <v>-980</v>
      </c>
    </row>
    <row r="9" spans="1:6" ht="30" customHeight="1" x14ac:dyDescent="0.3"/>
    <row r="10" spans="1:6" ht="281.10000000000002" customHeight="1" x14ac:dyDescent="0.3">
      <c r="B10" s="50"/>
      <c r="C10" s="43"/>
      <c r="D10" s="43"/>
      <c r="E10" s="44"/>
    </row>
    <row r="11" spans="1:6" ht="30" customHeight="1" x14ac:dyDescent="0.3"/>
    <row r="12" spans="1:6" ht="50.1" customHeight="1" x14ac:dyDescent="0.3">
      <c r="B12" s="51" t="s">
        <v>47</v>
      </c>
      <c r="C12" s="45"/>
      <c r="D12" s="45"/>
      <c r="E12" s="45"/>
    </row>
    <row r="13" spans="1:6" ht="30" customHeight="1" x14ac:dyDescent="0.3">
      <c r="B13" s="49" t="s">
        <v>26</v>
      </c>
      <c r="C13" s="34" t="s">
        <v>27</v>
      </c>
      <c r="D13" s="34" t="s">
        <v>28</v>
      </c>
      <c r="E13" s="34" t="s">
        <v>31</v>
      </c>
    </row>
    <row r="14" spans="1:6" ht="30" customHeight="1" x14ac:dyDescent="0.3">
      <c r="B14" s="25" t="str">
        <f>INDEX(OperatingExpenses[],MATCH(Top5Expenses[[#This Row],[AMOUNT]],OperatingExpenses[TOP 5 AMOUNT],0),1)</f>
        <v>Maintenance and repairs</v>
      </c>
      <c r="C14" s="35">
        <f>LARGE(OperatingExpenses[TOP 5 AMOUNT],1)</f>
        <v>4600.0000149999996</v>
      </c>
      <c r="D14" s="46">
        <f>Top5Expenses[[#This Row],[AMOUNT]]/$D$7</f>
        <v>9.2685875780777749E-2</v>
      </c>
      <c r="E14" s="35">
        <f>Top5Expenses[[#This Row],[AMOUNT]]*0.15</f>
        <v>690.00000224999997</v>
      </c>
    </row>
    <row r="15" spans="1:6" ht="30" customHeight="1" x14ac:dyDescent="0.3">
      <c r="B15" s="25" t="str">
        <f>INDEX(OperatingExpenses[],MATCH(Top5Expenses[[#This Row],[AMOUNT]],OperatingExpenses[TOP 5 AMOUNT],0),1)</f>
        <v>Supplies</v>
      </c>
      <c r="C15" s="35">
        <f>LARGE(OperatingExpenses[TOP 5 AMOUNT],2)</f>
        <v>4500.0000209999998</v>
      </c>
      <c r="D15" s="46">
        <f>Top5Expenses[[#This Row],[AMOUNT]]/$D$7</f>
        <v>9.0670965565182352E-2</v>
      </c>
      <c r="E15" s="35">
        <f>Top5Expenses[[#This Row],[AMOUNT]]*0.15</f>
        <v>675.00000315</v>
      </c>
    </row>
    <row r="16" spans="1:6" ht="30" customHeight="1" x14ac:dyDescent="0.3">
      <c r="B16" s="25" t="str">
        <f>INDEX(OperatingExpenses[],MATCH(Top5Expenses[[#This Row],[AMOUNT]],OperatingExpenses[TOP 5 AMOUNT],0),1)</f>
        <v>Rent or mortgage</v>
      </c>
      <c r="C16" s="35">
        <f>LARGE(OperatingExpenses[TOP 5 AMOUNT],3)</f>
        <v>4500.0000179999997</v>
      </c>
      <c r="D16" s="46">
        <f>Top5Expenses[[#This Row],[AMOUNT]]/$D$7</f>
        <v>9.0670965504735038E-2</v>
      </c>
      <c r="E16" s="35">
        <f>Top5Expenses[[#This Row],[AMOUNT]]*0.15</f>
        <v>675.00000269999998</v>
      </c>
    </row>
    <row r="17" spans="1:5" ht="30" customHeight="1" x14ac:dyDescent="0.3">
      <c r="B17" s="25" t="str">
        <f>INDEX(OperatingExpenses[],MATCH(Top5Expenses[[#This Row],[AMOUNT]],OperatingExpenses[TOP 5 AMOUNT],0),1)</f>
        <v>Taxes</v>
      </c>
      <c r="C17" s="35">
        <f>LARGE(OperatingExpenses[TOP 5 AMOUNT],4)</f>
        <v>3200.0000220000002</v>
      </c>
      <c r="D17" s="46">
        <f>Top5Expenses[[#This Row],[AMOUNT]]/$D$7</f>
        <v>6.4477131210961117E-2</v>
      </c>
      <c r="E17" s="35">
        <f>Top5Expenses[[#This Row],[AMOUNT]]*0.15</f>
        <v>480.0000033</v>
      </c>
    </row>
    <row r="18" spans="1:5" ht="30" customHeight="1" x14ac:dyDescent="0.3">
      <c r="B18" s="25" t="str">
        <f>INDEX(OperatingExpenses[],MATCH(Top5Expenses[[#This Row],[AMOUNT]],OperatingExpenses[TOP 5 AMOUNT],0),1)</f>
        <v>Advertising</v>
      </c>
      <c r="C18" s="35">
        <f>LARGE(OperatingExpenses[TOP 5 AMOUNT],5)</f>
        <v>2500.0000060000002</v>
      </c>
      <c r="D18" s="46">
        <f>Top5Expenses[[#This Row],[AMOUNT]]/$D$7</f>
        <v>5.0372758533145282E-2</v>
      </c>
      <c r="E18" s="35">
        <f>Top5Expenses[[#This Row],[AMOUNT]]*0.15</f>
        <v>375.00000090000003</v>
      </c>
    </row>
    <row r="19" spans="1:5" ht="30" customHeight="1" x14ac:dyDescent="0.3">
      <c r="B19" s="25" t="s">
        <v>14</v>
      </c>
      <c r="C19" s="35">
        <f>SUBTOTAL(109,Top5Expenses[AMOUNT])</f>
        <v>19300.000081999999</v>
      </c>
      <c r="D19" s="46">
        <f>SUBTOTAL(109,Top5Expenses[% OF EXPENSES])</f>
        <v>0.38887769659480148</v>
      </c>
      <c r="E19" s="35">
        <f>SUBTOTAL(109,Top5Expenses[15% REDUCTION])</f>
        <v>2895.0000123</v>
      </c>
    </row>
    <row r="20" spans="1:5" ht="30" customHeight="1" x14ac:dyDescent="0.3"/>
    <row r="21" spans="1:5" ht="30" customHeight="1" x14ac:dyDescent="0.3">
      <c r="A21" s="3" t="s">
        <v>48</v>
      </c>
    </row>
    <row r="22" spans="1:5" ht="30" customHeight="1" x14ac:dyDescent="0.3"/>
    <row r="23" spans="1:5" ht="30" customHeight="1" x14ac:dyDescent="0.3"/>
    <row r="24" spans="1:5" ht="30" customHeight="1" x14ac:dyDescent="0.3"/>
    <row r="25" spans="1:5" ht="30" customHeight="1" x14ac:dyDescent="0.3"/>
    <row r="26" spans="1:5" ht="30" customHeight="1" x14ac:dyDescent="0.3"/>
    <row r="27" spans="1:5" ht="30" customHeight="1" x14ac:dyDescent="0.3"/>
    <row r="28" spans="1:5" ht="30" customHeight="1" x14ac:dyDescent="0.3"/>
    <row r="29" spans="1:5" ht="30" customHeight="1" x14ac:dyDescent="0.3"/>
    <row r="30" spans="1:5" ht="30" customHeight="1" x14ac:dyDescent="0.3"/>
    <row r="31" spans="1:5" ht="30" customHeight="1" x14ac:dyDescent="0.3"/>
    <row r="32" spans="1:5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</sheetData>
  <sheetProtection insertColumns="0" insertRows="0" deleteColumns="0" deleteRows="0" selectLockedCells="1" autoFilter="0"/>
  <mergeCells count="2">
    <mergeCell ref="B3:E3"/>
    <mergeCell ref="B2:E2"/>
  </mergeCells>
  <dataValidations count="13"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6000000}"/>
    <dataValidation allowBlank="1" showInputMessage="1" showErrorMessage="1" prompt="Enter Company Name in this cell" sqref="B2" xr:uid="{00000000-0002-0000-0000-000007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5" xr:uid="{00000000-0002-0000-0000-000009000000}"/>
    <dataValidation allowBlank="1" showInputMessage="1" showErrorMessage="1" prompt="Estimated totals are automatically calculated in this column under this heading" sqref="C5" xr:uid="{00000000-0002-0000-0000-00000A000000}"/>
    <dataValidation allowBlank="1" showInputMessage="1" showErrorMessage="1" prompt="Actual totals are automatically calculated in this column under this heading" sqref="D5" xr:uid="{00000000-0002-0000-0000-00000B000000}"/>
    <dataValidation allowBlank="1" showInputMessage="1" showErrorMessage="1" prompt="Difference of Estimated and Actual Totals is automatically calculated in this column under this heading" sqref="E5" xr:uid="{00000000-0002-0000-0000-00000C000000}"/>
    <dataValidation allowBlank="1" showInputMessage="1" showErrorMessage="1" prompt="Top 5 Operating Expenses are automatically updated in table below" sqref="B12" xr:uid="{00000000-0002-0000-0000-00000D000000}"/>
    <dataValidation allowBlank="1" showInputMessage="1" showErrorMessage="1" prompt="Top 5 Expense items are automatically updated in this column under this heading" sqref="B13" xr:uid="{00000000-0002-0000-0000-00000E000000}"/>
    <dataValidation allowBlank="1" showInputMessage="1" showErrorMessage="1" prompt="Amount is automatically updated in this column under this heading" sqref="C13" xr:uid="{00000000-0002-0000-0000-00000F000000}"/>
    <dataValidation allowBlank="1" showInputMessage="1" showErrorMessage="1" prompt="Percent of Expenses is automatically calculated in this column under this heading" sqref="D13" xr:uid="{00000000-0002-0000-0000-000010000000}"/>
    <dataValidation allowBlank="1" showInputMessage="1" showErrorMessage="1" prompt="15 percent Reduction amount is automatically calculated in this column under this heading" sqref="E13" xr:uid="{00000000-0002-0000-0000-000011000000}"/>
    <dataValidation allowBlank="1" showInputMessage="1" showErrorMessage="1" prompt="Budget Overview chart is in this cell. Top 5 Operating Expenses are automatically updated in Top5Expenses table, below." sqref="B10" xr:uid="{6D8844C3-D2C4-41A8-9632-7791388B6264}"/>
    <dataValidation allowBlank="1" showInputMessage="1" showErrorMessage="1" prompt="Title of this worksheet is in this cell. Budget Totals are automatically calculated in Totals table starting in cell B5." sqref="B3" xr:uid="{AF0C6235-6B33-4558-A170-37F3CB5F71A0}"/>
  </dataValidations>
  <printOptions horizontalCentered="1"/>
  <pageMargins left="0.25" right="0.25" top="0.75" bottom="0.75" header="0.3" footer="0.3"/>
  <pageSetup fitToHeight="0" orientation="portrait" r:id="rId1"/>
  <headerFooter differentFirst="1"/>
  <drawing r:id="rId2"/>
  <tableParts count="2"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9"/>
  <sheetViews>
    <sheetView showGridLines="0" zoomScaleNormal="100" workbookViewId="0"/>
  </sheetViews>
  <sheetFormatPr defaultColWidth="9.08984375" defaultRowHeight="30" customHeight="1" x14ac:dyDescent="0.25"/>
  <cols>
    <col min="1" max="1" width="3.36328125" style="21" customWidth="1"/>
    <col min="2" max="2" width="30.1796875" style="21" customWidth="1"/>
    <col min="3" max="4" width="20.26953125" style="36" customWidth="1"/>
    <col min="5" max="5" width="20.26953125" style="37" customWidth="1"/>
    <col min="6" max="6" width="20.26953125" style="36" customWidth="1"/>
    <col min="7" max="7" width="3.36328125" style="21" customWidth="1"/>
    <col min="8" max="8" width="4.1796875" customWidth="1"/>
  </cols>
  <sheetData>
    <row r="1" spans="1:7" s="2" customFormat="1" ht="12" customHeight="1" x14ac:dyDescent="0.3">
      <c r="A1" s="8"/>
      <c r="B1" s="8"/>
      <c r="C1" s="30"/>
      <c r="D1" s="30"/>
      <c r="E1" s="31"/>
      <c r="F1" s="30"/>
      <c r="G1" s="8"/>
    </row>
    <row r="2" spans="1:7" s="10" customFormat="1" ht="60" customHeight="1" x14ac:dyDescent="0.5">
      <c r="A2" s="7"/>
      <c r="B2" s="22" t="str">
        <f>COMPANY_NAME</f>
        <v>CANEIRO GROUP</v>
      </c>
      <c r="C2" s="22"/>
      <c r="D2" s="22"/>
      <c r="E2" s="22"/>
      <c r="F2" s="22"/>
      <c r="G2" s="7"/>
    </row>
    <row r="3" spans="1:7" s="10" customFormat="1" ht="80.099999999999994" customHeight="1" x14ac:dyDescent="1.3">
      <c r="A3" s="6"/>
      <c r="B3" s="23" t="s">
        <v>22</v>
      </c>
      <c r="C3" s="23"/>
      <c r="D3" s="23"/>
      <c r="E3" s="23"/>
      <c r="F3" s="23"/>
      <c r="G3" s="6"/>
    </row>
    <row r="4" spans="1:7" ht="30" customHeight="1" x14ac:dyDescent="0.3">
      <c r="A4" s="3"/>
      <c r="B4" s="3"/>
      <c r="C4" s="32"/>
      <c r="D4" s="32"/>
      <c r="E4" s="33"/>
      <c r="F4" s="32"/>
      <c r="G4" s="3"/>
    </row>
    <row r="5" spans="1:7" s="29" customFormat="1" ht="30" customHeight="1" x14ac:dyDescent="0.25">
      <c r="A5" s="27"/>
      <c r="B5" s="20" t="s">
        <v>22</v>
      </c>
      <c r="C5" s="38" t="s">
        <v>19</v>
      </c>
      <c r="D5" s="38" t="s">
        <v>20</v>
      </c>
      <c r="E5" s="39" t="s">
        <v>23</v>
      </c>
      <c r="F5" s="38" t="s">
        <v>21</v>
      </c>
      <c r="G5" s="28"/>
    </row>
    <row r="6" spans="1:7" ht="30" customHeight="1" x14ac:dyDescent="0.3">
      <c r="A6" s="3"/>
      <c r="B6" s="26" t="s">
        <v>38</v>
      </c>
      <c r="C6" s="35">
        <v>60000</v>
      </c>
      <c r="D6" s="35">
        <v>54000</v>
      </c>
      <c r="E6" s="35">
        <f>Income[[#This Row],[ACTUAL]]+(10^-6)*ROW(Income[[#This Row],[ACTUAL]])</f>
        <v>54000.000006000002</v>
      </c>
      <c r="F6" s="35">
        <f>Income[[#This Row],[ACTUAL]]-Income[[#This Row],[ESTIMATED]]</f>
        <v>-6000</v>
      </c>
      <c r="G6" s="9"/>
    </row>
    <row r="7" spans="1:7" ht="30" customHeight="1" x14ac:dyDescent="0.3">
      <c r="A7" s="3"/>
      <c r="B7" s="26" t="s">
        <v>39</v>
      </c>
      <c r="C7" s="35">
        <v>3000</v>
      </c>
      <c r="D7" s="35">
        <v>3000</v>
      </c>
      <c r="E7" s="35">
        <f>Income[[#This Row],[ACTUAL]]+(10^-6)*ROW(Income[[#This Row],[ACTUAL]])</f>
        <v>3000.0000070000001</v>
      </c>
      <c r="F7" s="35">
        <f>Income[[#This Row],[ACTUAL]]-Income[[#This Row],[ESTIMATED]]</f>
        <v>0</v>
      </c>
      <c r="G7" s="9"/>
    </row>
    <row r="8" spans="1:7" ht="30" customHeight="1" x14ac:dyDescent="0.3">
      <c r="A8" s="3"/>
      <c r="B8" s="26" t="s">
        <v>40</v>
      </c>
      <c r="C8" s="35">
        <v>300</v>
      </c>
      <c r="D8" s="35">
        <v>450</v>
      </c>
      <c r="E8" s="35">
        <f>Income[[#This Row],[ACTUAL]]+(10^-6)*ROW(Income[[#This Row],[ACTUAL]])</f>
        <v>450.00000799999998</v>
      </c>
      <c r="F8" s="35">
        <f>Income[[#This Row],[ACTUAL]]-Income[[#This Row],[ESTIMATED]]</f>
        <v>150</v>
      </c>
      <c r="G8" s="9"/>
    </row>
    <row r="9" spans="1:7" ht="30" customHeight="1" x14ac:dyDescent="0.25">
      <c r="B9" s="26" t="s">
        <v>42</v>
      </c>
      <c r="C9" s="24">
        <f>SUBTOTAL(109,Income[ESTIMATED])</f>
        <v>63300</v>
      </c>
      <c r="D9" s="24">
        <f>SUBTOTAL(109,Income[ACTUAL])</f>
        <v>57450</v>
      </c>
      <c r="E9" s="24"/>
      <c r="F9" s="24">
        <f>SUBTOTAL(109,Income[DIFFERENCE])</f>
        <v>-5850</v>
      </c>
    </row>
  </sheetData>
  <sheetProtection insertColumns="0" insertRows="0" deleteColumns="0" deleteRows="0" selectLockedCells="1" autoFilter="0"/>
  <dataConsolidate/>
  <mergeCells count="2">
    <mergeCell ref="B3:F3"/>
    <mergeCell ref="B2:F2"/>
  </mergeCells>
  <phoneticPr fontId="8" type="noConversion"/>
  <dataValidations count="7">
    <dataValidation allowBlank="1" showInputMessage="1" showErrorMessage="1" prompt="Company Name is automatically updated in this cell" sqref="B2" xr:uid="{00000000-0002-0000-0100-000003000000}"/>
    <dataValidation allowBlank="1" showInputMessage="1" showErrorMessage="1" prompt="Enter Income details in this column under this heading. Use heading filters to find specific entries" sqref="B5" xr:uid="{00000000-0002-0000-0100-000005000000}"/>
    <dataValidation allowBlank="1" showInputMessage="1" showErrorMessage="1" prompt="Enter Estimated amount in this column under this heading" sqref="C5" xr:uid="{00000000-0002-0000-0100-000006000000}"/>
    <dataValidation allowBlank="1" showInputMessage="1" showErrorMessage="1" prompt="Enter Actual amount in this column under this heading" sqref="D5" xr:uid="{00000000-0002-0000-0100-000007000000}"/>
    <dataValidation allowBlank="1" showInputMessage="1" showErrorMessage="1" prompt="Difference of Estimated and Actual Income is automatically calculated in this column under this heading" sqref="F5" xr:uid="{00000000-0002-0000-0100-000008000000}"/>
    <dataValidation allowBlank="1" showInputMessage="1" showErrorMessage="1" prompt="Enter Monthly Income details in table below" sqref="A1" xr:uid="{83F9C801-CF16-46A6-8C5E-A7E63DF43E62}"/>
    <dataValidation allowBlank="1" showInputMessage="1" showErrorMessage="1" prompt="This column is being used to automatically calculate the Top 5 Amounts" sqref="E5" xr:uid="{9125C7C8-B522-47F0-9EB0-342BED57F28F}"/>
  </dataValidations>
  <printOptions horizontalCentered="1"/>
  <pageMargins left="0.25" right="0.25" top="0.75" bottom="0.75" header="0.3" footer="0.3"/>
  <pageSetup fitToHeight="0" orientation="portrait" r:id="rId1"/>
  <headerFooter differentFirst="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  <pageSetUpPr autoPageBreaks="0" fitToPage="1"/>
  </sheetPr>
  <dimension ref="A1:G9"/>
  <sheetViews>
    <sheetView showGridLines="0" zoomScaleNormal="100" workbookViewId="0"/>
  </sheetViews>
  <sheetFormatPr defaultColWidth="9.08984375" defaultRowHeight="30" customHeight="1" x14ac:dyDescent="0.25"/>
  <cols>
    <col min="1" max="1" width="3.36328125" style="21" customWidth="1"/>
    <col min="2" max="2" width="30.1796875" style="21" customWidth="1"/>
    <col min="3" max="6" width="20.26953125" style="36" customWidth="1"/>
    <col min="7" max="7" width="3.36328125" style="21" customWidth="1"/>
    <col min="8" max="8" width="4.1796875" customWidth="1"/>
  </cols>
  <sheetData>
    <row r="1" spans="1:7" s="2" customFormat="1" ht="12" customHeight="1" x14ac:dyDescent="0.3">
      <c r="A1" s="11"/>
      <c r="B1" s="11"/>
      <c r="C1" s="40"/>
      <c r="D1" s="40"/>
      <c r="E1" s="40"/>
      <c r="F1" s="40"/>
      <c r="G1" s="11"/>
    </row>
    <row r="2" spans="1:7" s="10" customFormat="1" ht="60" customHeight="1" x14ac:dyDescent="0.5">
      <c r="A2" s="13"/>
      <c r="B2" s="22" t="str">
        <f>COMPANY_NAME</f>
        <v>CANEIRO GROUP</v>
      </c>
      <c r="C2" s="22"/>
      <c r="D2" s="22"/>
      <c r="E2" s="22"/>
      <c r="F2" s="22"/>
      <c r="G2" s="14"/>
    </row>
    <row r="3" spans="1:7" s="10" customFormat="1" ht="80.099999999999994" customHeight="1" x14ac:dyDescent="1.3">
      <c r="A3" s="15"/>
      <c r="B3" s="23" t="s">
        <v>24</v>
      </c>
      <c r="C3" s="23"/>
      <c r="D3" s="23"/>
      <c r="E3" s="23"/>
      <c r="F3" s="23"/>
      <c r="G3" s="15"/>
    </row>
    <row r="4" spans="1:7" ht="30" customHeight="1" x14ac:dyDescent="0.3">
      <c r="A4" s="3"/>
      <c r="B4" s="3"/>
      <c r="C4" s="32"/>
      <c r="D4" s="32"/>
      <c r="E4" s="32"/>
      <c r="F4" s="32"/>
      <c r="G4" s="3"/>
    </row>
    <row r="5" spans="1:7" ht="30" customHeight="1" x14ac:dyDescent="0.3">
      <c r="A5" s="5"/>
      <c r="B5" s="20" t="s">
        <v>24</v>
      </c>
      <c r="C5" s="38" t="s">
        <v>19</v>
      </c>
      <c r="D5" s="38" t="s">
        <v>20</v>
      </c>
      <c r="E5" s="39" t="s">
        <v>23</v>
      </c>
      <c r="F5" s="38" t="s">
        <v>21</v>
      </c>
      <c r="G5" s="12"/>
    </row>
    <row r="6" spans="1:7" ht="30" customHeight="1" x14ac:dyDescent="0.3">
      <c r="A6" s="3"/>
      <c r="B6" s="25" t="s">
        <v>16</v>
      </c>
      <c r="C6" s="35">
        <v>9500</v>
      </c>
      <c r="D6" s="35">
        <v>9600</v>
      </c>
      <c r="E6" s="35">
        <f>PersonnelExpenses[[#This Row],[ACTUAL]]+(10^-6)*ROW(PersonnelExpenses[[#This Row],[ACTUAL]])</f>
        <v>9600.0000060000002</v>
      </c>
      <c r="F6" s="35">
        <f>PersonnelExpenses[[#This Row],[ESTIMATED]]-PersonnelExpenses[[#This Row],[ACTUAL]]</f>
        <v>-100</v>
      </c>
      <c r="G6" s="9"/>
    </row>
    <row r="7" spans="1:7" ht="30" customHeight="1" x14ac:dyDescent="0.3">
      <c r="A7" s="3"/>
      <c r="B7" s="25" t="s">
        <v>32</v>
      </c>
      <c r="C7" s="35">
        <v>4000</v>
      </c>
      <c r="D7" s="35">
        <v>0</v>
      </c>
      <c r="E7" s="35">
        <f>PersonnelExpenses[[#This Row],[ACTUAL]]+(10^-6)*ROW(PersonnelExpenses[[#This Row],[ACTUAL]])</f>
        <v>6.9999999999999999E-6</v>
      </c>
      <c r="F7" s="35">
        <f>PersonnelExpenses[[#This Row],[ESTIMATED]]-PersonnelExpenses[[#This Row],[ACTUAL]]</f>
        <v>4000</v>
      </c>
      <c r="G7" s="9"/>
    </row>
    <row r="8" spans="1:7" ht="30" customHeight="1" x14ac:dyDescent="0.3">
      <c r="A8" s="3"/>
      <c r="B8" s="25" t="s">
        <v>17</v>
      </c>
      <c r="C8" s="35">
        <v>5000</v>
      </c>
      <c r="D8" s="35">
        <v>4500</v>
      </c>
      <c r="E8" s="35">
        <f>PersonnelExpenses[[#This Row],[ACTUAL]]+(10^-6)*ROW(PersonnelExpenses[[#This Row],[ACTUAL]])</f>
        <v>4500.000008</v>
      </c>
      <c r="F8" s="35">
        <f>PersonnelExpenses[[#This Row],[ESTIMATED]]-PersonnelExpenses[[#This Row],[ACTUAL]]</f>
        <v>500</v>
      </c>
      <c r="G8" s="9"/>
    </row>
    <row r="9" spans="1:7" ht="30" customHeight="1" x14ac:dyDescent="0.25">
      <c r="B9" s="25" t="s">
        <v>43</v>
      </c>
      <c r="C9" s="24">
        <f>SUBTOTAL(109,PersonnelExpenses[ESTIMATED])</f>
        <v>18500</v>
      </c>
      <c r="D9" s="24">
        <f>SUBTOTAL(109,PersonnelExpenses[ACTUAL])</f>
        <v>14100</v>
      </c>
      <c r="E9" s="24"/>
      <c r="F9" s="24">
        <f>SUBTOTAL(109,PersonnelExpenses[DIFFERENCE])</f>
        <v>4400</v>
      </c>
    </row>
  </sheetData>
  <sheetProtection insertColumns="0" insertRows="0" deleteColumns="0" deleteRows="0" selectLockedCells="1" autoFilter="0"/>
  <dataConsolidate/>
  <mergeCells count="2">
    <mergeCell ref="B2:F2"/>
    <mergeCell ref="B3:F3"/>
  </mergeCells>
  <dataValidations count="7">
    <dataValidation allowBlank="1" showInputMessage="1" showErrorMessage="1" prompt="Enter Monthly Personnel Expenses in this worksheet" sqref="A1" xr:uid="{00000000-0002-0000-0200-000002000000}"/>
    <dataValidation allowBlank="1" showInputMessage="1" showErrorMessage="1" prompt="Company Name is automatically updated in this cell" sqref="B2" xr:uid="{00000000-0002-0000-0200-000003000000}"/>
    <dataValidation allowBlank="1" showInputMessage="1" showErrorMessage="1" prompt="Enter Personnel Expenses in this column under this heading. Use heading filters to find specific entries" sqref="B5" xr:uid="{00000000-0002-0000-0200-000005000000}"/>
    <dataValidation allowBlank="1" showInputMessage="1" showErrorMessage="1" prompt="Enter Estimated amount in this column under this heading" sqref="C5" xr:uid="{00000000-0002-0000-0200-000006000000}"/>
    <dataValidation allowBlank="1" showInputMessage="1" showErrorMessage="1" prompt="Enter Actual amount in this column under this heading" sqref="D5" xr:uid="{00000000-0002-0000-0200-000007000000}"/>
    <dataValidation allowBlank="1" showInputMessage="1" showErrorMessage="1" prompt="Difference of Estimated and Actual Personnel Expenses is automatically calculated in this column under this heading" sqref="F5" xr:uid="{00000000-0002-0000-0200-000008000000}"/>
    <dataValidation allowBlank="1" showInputMessage="1" showErrorMessage="1" prompt="This column is being used to automatically calculate the Top 5 Amounts" sqref="E5" xr:uid="{122B7B3F-E133-4BA0-8E22-404A3F3EE4AA}"/>
  </dataValidations>
  <printOptions horizontalCentered="1"/>
  <pageMargins left="0.25" right="0.25" top="0.75" bottom="0.75" header="0.3" footer="0.3"/>
  <pageSetup fitToHeight="0" orientation="portrait" r:id="rId1"/>
  <headerFooter differentFirst="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  <pageSetUpPr autoPageBreaks="0" fitToPage="1"/>
  </sheetPr>
  <dimension ref="A1:G26"/>
  <sheetViews>
    <sheetView showGridLines="0" zoomScaleNormal="100" workbookViewId="0"/>
  </sheetViews>
  <sheetFormatPr defaultColWidth="9.08984375" defaultRowHeight="30" customHeight="1" x14ac:dyDescent="0.25"/>
  <cols>
    <col min="1" max="1" width="3.36328125" style="21" customWidth="1"/>
    <col min="2" max="2" width="30.1796875" style="21" customWidth="1"/>
    <col min="3" max="6" width="20.26953125" style="36" customWidth="1"/>
    <col min="7" max="7" width="3.36328125" style="21" customWidth="1"/>
    <col min="8" max="8" width="4.1796875" customWidth="1"/>
  </cols>
  <sheetData>
    <row r="1" spans="1:7" s="2" customFormat="1" ht="12" customHeight="1" x14ac:dyDescent="0.3">
      <c r="A1" s="16"/>
      <c r="B1" s="16"/>
      <c r="C1" s="41"/>
      <c r="D1" s="41"/>
      <c r="E1" s="41"/>
      <c r="F1" s="41"/>
      <c r="G1" s="16"/>
    </row>
    <row r="2" spans="1:7" s="10" customFormat="1" ht="60" customHeight="1" x14ac:dyDescent="0.5">
      <c r="A2" s="7"/>
      <c r="B2" s="22" t="str">
        <f>COMPANY_NAME</f>
        <v>CANEIRO GROUP</v>
      </c>
      <c r="C2" s="22"/>
      <c r="D2" s="22"/>
      <c r="E2" s="22"/>
      <c r="F2" s="22"/>
      <c r="G2" s="7"/>
    </row>
    <row r="3" spans="1:7" s="10" customFormat="1" ht="80.099999999999994" customHeight="1" x14ac:dyDescent="1.3">
      <c r="A3" s="18"/>
      <c r="B3" s="23" t="s">
        <v>25</v>
      </c>
      <c r="C3" s="23"/>
      <c r="D3" s="23"/>
      <c r="E3" s="23"/>
      <c r="F3" s="23"/>
      <c r="G3" s="18"/>
    </row>
    <row r="4" spans="1:7" ht="30" customHeight="1" x14ac:dyDescent="0.3">
      <c r="A4" s="3"/>
      <c r="B4" s="3"/>
      <c r="C4" s="32"/>
      <c r="D4" s="32"/>
      <c r="E4" s="32"/>
      <c r="F4" s="32"/>
      <c r="G4" s="3"/>
    </row>
    <row r="5" spans="1:7" ht="30" customHeight="1" x14ac:dyDescent="0.3">
      <c r="A5" s="3"/>
      <c r="B5" s="20" t="s">
        <v>25</v>
      </c>
      <c r="C5" s="38" t="s">
        <v>19</v>
      </c>
      <c r="D5" s="38" t="s">
        <v>20</v>
      </c>
      <c r="E5" s="39" t="s">
        <v>23</v>
      </c>
      <c r="F5" s="38" t="s">
        <v>21</v>
      </c>
      <c r="G5" s="17"/>
    </row>
    <row r="6" spans="1:7" ht="30" customHeight="1" x14ac:dyDescent="0.3">
      <c r="A6" s="3"/>
      <c r="B6" s="25" t="s">
        <v>1</v>
      </c>
      <c r="C6" s="35">
        <v>3000</v>
      </c>
      <c r="D6" s="35">
        <v>2500</v>
      </c>
      <c r="E6" s="35">
        <f>OperatingExpenses[[#This Row],[ACTUAL]]+(10^-6)*ROW(OperatingExpenses[[#This Row],[ACTUAL]])</f>
        <v>2500.0000060000002</v>
      </c>
      <c r="F6" s="35">
        <f>OperatingExpenses[[#This Row],[ESTIMATED]]-OperatingExpenses[[#This Row],[ACTUAL]]</f>
        <v>500</v>
      </c>
      <c r="G6" s="9"/>
    </row>
    <row r="7" spans="1:7" ht="30" customHeight="1" x14ac:dyDescent="0.3">
      <c r="A7" s="3"/>
      <c r="B7" s="25" t="s">
        <v>33</v>
      </c>
      <c r="C7" s="35">
        <v>2000</v>
      </c>
      <c r="D7" s="35">
        <v>2000</v>
      </c>
      <c r="E7" s="35">
        <f>OperatingExpenses[[#This Row],[ACTUAL]]+(10^-6)*ROW(OperatingExpenses[[#This Row],[ACTUAL]])</f>
        <v>2000.0000070000001</v>
      </c>
      <c r="F7" s="35">
        <f>OperatingExpenses[[#This Row],[ESTIMATED]]-OperatingExpenses[[#This Row],[ACTUAL]]</f>
        <v>0</v>
      </c>
      <c r="G7" s="9"/>
    </row>
    <row r="8" spans="1:7" ht="30" customHeight="1" x14ac:dyDescent="0.3">
      <c r="A8" s="3"/>
      <c r="B8" s="25" t="s">
        <v>34</v>
      </c>
      <c r="C8" s="35">
        <v>1500</v>
      </c>
      <c r="D8" s="35">
        <v>2175</v>
      </c>
      <c r="E8" s="35">
        <f>OperatingExpenses[[#This Row],[ACTUAL]]+(10^-6)*ROW(OperatingExpenses[[#This Row],[ACTUAL]])</f>
        <v>2175.000008</v>
      </c>
      <c r="F8" s="35">
        <f>OperatingExpenses[[#This Row],[ESTIMATED]]-OperatingExpenses[[#This Row],[ACTUAL]]</f>
        <v>-675</v>
      </c>
      <c r="G8" s="9"/>
    </row>
    <row r="9" spans="1:7" ht="30" customHeight="1" x14ac:dyDescent="0.3">
      <c r="A9" s="3"/>
      <c r="B9" s="25" t="s">
        <v>41</v>
      </c>
      <c r="C9" s="35">
        <v>2000</v>
      </c>
      <c r="D9" s="35">
        <v>1500</v>
      </c>
      <c r="E9" s="35">
        <f>OperatingExpenses[[#This Row],[ACTUAL]]+(10^-6)*ROW(OperatingExpenses[[#This Row],[ACTUAL]])</f>
        <v>1500.0000090000001</v>
      </c>
      <c r="F9" s="35">
        <f>OperatingExpenses[[#This Row],[ESTIMATED]]-OperatingExpenses[[#This Row],[ACTUAL]]</f>
        <v>500</v>
      </c>
      <c r="G9" s="9"/>
    </row>
    <row r="10" spans="1:7" ht="30" customHeight="1" x14ac:dyDescent="0.3">
      <c r="A10" s="3"/>
      <c r="B10" s="25" t="s">
        <v>2</v>
      </c>
      <c r="C10" s="35">
        <v>1000</v>
      </c>
      <c r="D10" s="35">
        <v>1000</v>
      </c>
      <c r="E10" s="35">
        <f>OperatingExpenses[[#This Row],[ACTUAL]]+(10^-6)*ROW(OperatingExpenses[[#This Row],[ACTUAL]])</f>
        <v>1000.00001</v>
      </c>
      <c r="F10" s="35">
        <f>OperatingExpenses[[#This Row],[ESTIMATED]]-OperatingExpenses[[#This Row],[ACTUAL]]</f>
        <v>0</v>
      </c>
      <c r="G10" s="9"/>
    </row>
    <row r="11" spans="1:7" ht="30" customHeight="1" x14ac:dyDescent="0.3">
      <c r="A11" s="3"/>
      <c r="B11" s="25" t="s">
        <v>35</v>
      </c>
      <c r="C11" s="35">
        <v>500</v>
      </c>
      <c r="D11" s="35">
        <v>525</v>
      </c>
      <c r="E11" s="35">
        <f>OperatingExpenses[[#This Row],[ACTUAL]]+(10^-6)*ROW(OperatingExpenses[[#This Row],[ACTUAL]])</f>
        <v>525.00001099999997</v>
      </c>
      <c r="F11" s="35">
        <f>OperatingExpenses[[#This Row],[ESTIMATED]]-OperatingExpenses[[#This Row],[ACTUAL]]</f>
        <v>-25</v>
      </c>
      <c r="G11" s="9"/>
    </row>
    <row r="12" spans="1:7" ht="30" customHeight="1" x14ac:dyDescent="0.3">
      <c r="A12" s="3"/>
      <c r="B12" s="25" t="s">
        <v>3</v>
      </c>
      <c r="C12" s="35">
        <v>1300</v>
      </c>
      <c r="D12" s="35">
        <v>1275</v>
      </c>
      <c r="E12" s="35">
        <f>OperatingExpenses[[#This Row],[ACTUAL]]+(10^-6)*ROW(OperatingExpenses[[#This Row],[ACTUAL]])</f>
        <v>1275.000012</v>
      </c>
      <c r="F12" s="35">
        <f>OperatingExpenses[[#This Row],[ESTIMATED]]-OperatingExpenses[[#This Row],[ACTUAL]]</f>
        <v>25</v>
      </c>
      <c r="G12" s="9"/>
    </row>
    <row r="13" spans="1:7" ht="30" customHeight="1" x14ac:dyDescent="0.3">
      <c r="A13" s="3"/>
      <c r="B13" s="25" t="s">
        <v>4</v>
      </c>
      <c r="C13" s="35">
        <v>2000</v>
      </c>
      <c r="D13" s="35">
        <v>2200</v>
      </c>
      <c r="E13" s="35">
        <f>OperatingExpenses[[#This Row],[ACTUAL]]+(10^-6)*ROW(OperatingExpenses[[#This Row],[ACTUAL]])</f>
        <v>2200.0000129999999</v>
      </c>
      <c r="F13" s="35">
        <f>OperatingExpenses[[#This Row],[ESTIMATED]]-OperatingExpenses[[#This Row],[ACTUAL]]</f>
        <v>-200</v>
      </c>
      <c r="G13" s="9"/>
    </row>
    <row r="14" spans="1:7" ht="30" customHeight="1" x14ac:dyDescent="0.3">
      <c r="A14" s="3"/>
      <c r="B14" s="25" t="s">
        <v>36</v>
      </c>
      <c r="C14" s="35">
        <v>1000</v>
      </c>
      <c r="D14" s="35">
        <v>800</v>
      </c>
      <c r="E14" s="35">
        <f>OperatingExpenses[[#This Row],[ACTUAL]]+(10^-6)*ROW(OperatingExpenses[[#This Row],[ACTUAL]])</f>
        <v>800.00001399999996</v>
      </c>
      <c r="F14" s="35">
        <f>OperatingExpenses[[#This Row],[ESTIMATED]]-OperatingExpenses[[#This Row],[ACTUAL]]</f>
        <v>200</v>
      </c>
      <c r="G14" s="9"/>
    </row>
    <row r="15" spans="1:7" ht="30" customHeight="1" x14ac:dyDescent="0.3">
      <c r="A15" s="3"/>
      <c r="B15" s="25" t="s">
        <v>37</v>
      </c>
      <c r="C15" s="35">
        <v>4500</v>
      </c>
      <c r="D15" s="35">
        <v>4600</v>
      </c>
      <c r="E15" s="35">
        <f>OperatingExpenses[[#This Row],[ACTUAL]]+(10^-6)*ROW(OperatingExpenses[[#This Row],[ACTUAL]])</f>
        <v>4600.0000149999996</v>
      </c>
      <c r="F15" s="35">
        <f>OperatingExpenses[[#This Row],[ESTIMATED]]-OperatingExpenses[[#This Row],[ACTUAL]]</f>
        <v>-100</v>
      </c>
      <c r="G15" s="9"/>
    </row>
    <row r="16" spans="1:7" ht="30" customHeight="1" x14ac:dyDescent="0.3">
      <c r="A16" s="3"/>
      <c r="B16" s="25" t="s">
        <v>5</v>
      </c>
      <c r="C16" s="35">
        <v>800</v>
      </c>
      <c r="D16" s="35">
        <v>750</v>
      </c>
      <c r="E16" s="35">
        <f>OperatingExpenses[[#This Row],[ACTUAL]]+(10^-6)*ROW(OperatingExpenses[[#This Row],[ACTUAL]])</f>
        <v>750.00001599999996</v>
      </c>
      <c r="F16" s="35">
        <f>OperatingExpenses[[#This Row],[ESTIMATED]]-OperatingExpenses[[#This Row],[ACTUAL]]</f>
        <v>50</v>
      </c>
      <c r="G16" s="9"/>
    </row>
    <row r="17" spans="1:7" ht="30" customHeight="1" x14ac:dyDescent="0.3">
      <c r="A17" s="3"/>
      <c r="B17" s="25" t="s">
        <v>6</v>
      </c>
      <c r="C17" s="35">
        <v>400</v>
      </c>
      <c r="D17" s="35">
        <v>350</v>
      </c>
      <c r="E17" s="35">
        <f>OperatingExpenses[[#This Row],[ACTUAL]]+(10^-6)*ROW(OperatingExpenses[[#This Row],[ACTUAL]])</f>
        <v>350.00001700000001</v>
      </c>
      <c r="F17" s="35">
        <f>OperatingExpenses[[#This Row],[ESTIMATED]]-OperatingExpenses[[#This Row],[ACTUAL]]</f>
        <v>50</v>
      </c>
      <c r="G17" s="9"/>
    </row>
    <row r="18" spans="1:7" ht="30" customHeight="1" x14ac:dyDescent="0.3">
      <c r="A18" s="3"/>
      <c r="B18" s="25" t="s">
        <v>7</v>
      </c>
      <c r="C18" s="35">
        <v>4100</v>
      </c>
      <c r="D18" s="35">
        <v>4500</v>
      </c>
      <c r="E18" s="35">
        <f>OperatingExpenses[[#This Row],[ACTUAL]]+(10^-6)*ROW(OperatingExpenses[[#This Row],[ACTUAL]])</f>
        <v>4500.0000179999997</v>
      </c>
      <c r="F18" s="35">
        <f>OperatingExpenses[[#This Row],[ESTIMATED]]-OperatingExpenses[[#This Row],[ACTUAL]]</f>
        <v>-400</v>
      </c>
      <c r="G18" s="9"/>
    </row>
    <row r="19" spans="1:7" ht="30" customHeight="1" x14ac:dyDescent="0.3">
      <c r="A19" s="3"/>
      <c r="B19" s="25" t="s">
        <v>8</v>
      </c>
      <c r="C19" s="35">
        <v>350</v>
      </c>
      <c r="D19" s="35">
        <v>400</v>
      </c>
      <c r="E19" s="35">
        <f>OperatingExpenses[[#This Row],[ACTUAL]]+(10^-6)*ROW(OperatingExpenses[[#This Row],[ACTUAL]])</f>
        <v>400.00001900000001</v>
      </c>
      <c r="F19" s="35">
        <f>OperatingExpenses[[#This Row],[ESTIMATED]]-OperatingExpenses[[#This Row],[ACTUAL]]</f>
        <v>-50</v>
      </c>
      <c r="G19" s="9"/>
    </row>
    <row r="20" spans="1:7" ht="30" customHeight="1" x14ac:dyDescent="0.3">
      <c r="A20" s="3"/>
      <c r="B20" s="25" t="s">
        <v>9</v>
      </c>
      <c r="C20" s="35">
        <v>900</v>
      </c>
      <c r="D20" s="35">
        <v>840</v>
      </c>
      <c r="E20" s="35">
        <f>OperatingExpenses[[#This Row],[ACTUAL]]+(10^-6)*ROW(OperatingExpenses[[#This Row],[ACTUAL]])</f>
        <v>840.00001999999995</v>
      </c>
      <c r="F20" s="35">
        <f>OperatingExpenses[[#This Row],[ESTIMATED]]-OperatingExpenses[[#This Row],[ACTUAL]]</f>
        <v>60</v>
      </c>
      <c r="G20" s="9"/>
    </row>
    <row r="21" spans="1:7" ht="30" customHeight="1" x14ac:dyDescent="0.3">
      <c r="A21" s="3"/>
      <c r="B21" s="25" t="s">
        <v>10</v>
      </c>
      <c r="C21" s="35">
        <v>5000</v>
      </c>
      <c r="D21" s="35">
        <v>4500</v>
      </c>
      <c r="E21" s="35">
        <f>OperatingExpenses[[#This Row],[ACTUAL]]+(10^-6)*ROW(OperatingExpenses[[#This Row],[ACTUAL]])</f>
        <v>4500.0000209999998</v>
      </c>
      <c r="F21" s="35">
        <f>OperatingExpenses[[#This Row],[ESTIMATED]]-OperatingExpenses[[#This Row],[ACTUAL]]</f>
        <v>500</v>
      </c>
      <c r="G21" s="9"/>
    </row>
    <row r="22" spans="1:7" ht="30" customHeight="1" x14ac:dyDescent="0.3">
      <c r="A22" s="3"/>
      <c r="B22" s="25" t="s">
        <v>11</v>
      </c>
      <c r="C22" s="35">
        <v>3000</v>
      </c>
      <c r="D22" s="35">
        <v>3200</v>
      </c>
      <c r="E22" s="35">
        <f>OperatingExpenses[[#This Row],[ACTUAL]]+(10^-6)*ROW(OperatingExpenses[[#This Row],[ACTUAL]])</f>
        <v>3200.0000220000002</v>
      </c>
      <c r="F22" s="35">
        <f>OperatingExpenses[[#This Row],[ESTIMATED]]-OperatingExpenses[[#This Row],[ACTUAL]]</f>
        <v>-200</v>
      </c>
      <c r="G22" s="9"/>
    </row>
    <row r="23" spans="1:7" ht="30" customHeight="1" x14ac:dyDescent="0.3">
      <c r="A23" s="3"/>
      <c r="B23" s="25" t="s">
        <v>12</v>
      </c>
      <c r="C23" s="35">
        <v>250</v>
      </c>
      <c r="D23" s="35">
        <v>280</v>
      </c>
      <c r="E23" s="35">
        <f>OperatingExpenses[[#This Row],[ACTUAL]]+(10^-6)*ROW(OperatingExpenses[[#This Row],[ACTUAL]])</f>
        <v>280.000023</v>
      </c>
      <c r="F23" s="35">
        <f>OperatingExpenses[[#This Row],[ESTIMATED]]-OperatingExpenses[[#This Row],[ACTUAL]]</f>
        <v>-30</v>
      </c>
      <c r="G23" s="9"/>
    </row>
    <row r="24" spans="1:7" ht="30" customHeight="1" x14ac:dyDescent="0.3">
      <c r="A24" s="3"/>
      <c r="B24" s="25" t="s">
        <v>13</v>
      </c>
      <c r="C24" s="35">
        <v>1400</v>
      </c>
      <c r="D24" s="35">
        <v>1385</v>
      </c>
      <c r="E24" s="35">
        <f>OperatingExpenses[[#This Row],[ACTUAL]]+(10^-6)*ROW(OperatingExpenses[[#This Row],[ACTUAL]])</f>
        <v>1385.0000239999999</v>
      </c>
      <c r="F24" s="35">
        <f>OperatingExpenses[[#This Row],[ESTIMATED]]-OperatingExpenses[[#This Row],[ACTUAL]]</f>
        <v>15</v>
      </c>
      <c r="G24" s="9"/>
    </row>
    <row r="25" spans="1:7" ht="30" customHeight="1" x14ac:dyDescent="0.3">
      <c r="A25" s="3"/>
      <c r="B25" s="25" t="s">
        <v>0</v>
      </c>
      <c r="C25" s="35">
        <v>1000</v>
      </c>
      <c r="D25" s="35">
        <v>750</v>
      </c>
      <c r="E25" s="35">
        <f>OperatingExpenses[[#This Row],[ACTUAL]]+(10^-6)*ROW(OperatingExpenses[[#This Row],[ACTUAL]])</f>
        <v>750.00002500000005</v>
      </c>
      <c r="F25" s="35">
        <f>OperatingExpenses[[#This Row],[ESTIMATED]]-OperatingExpenses[[#This Row],[ACTUAL]]</f>
        <v>250</v>
      </c>
      <c r="G25" s="9"/>
    </row>
    <row r="26" spans="1:7" ht="30" customHeight="1" x14ac:dyDescent="0.25">
      <c r="B26" s="25" t="s">
        <v>44</v>
      </c>
      <c r="C26" s="24">
        <f>SUBTOTAL(109,OperatingExpenses[ESTIMATED])</f>
        <v>36000</v>
      </c>
      <c r="D26" s="24">
        <f>SUBTOTAL(109,OperatingExpenses[ACTUAL])</f>
        <v>35530</v>
      </c>
      <c r="E26" s="24"/>
      <c r="F26" s="24">
        <f>SUBTOTAL(109,OperatingExpenses[DIFFERENCE])</f>
        <v>470</v>
      </c>
    </row>
  </sheetData>
  <sheetProtection insertColumns="0" insertRows="0" deleteColumns="0" deleteRows="0" selectLockedCells="1" autoFilter="0"/>
  <dataConsolidate/>
  <mergeCells count="2">
    <mergeCell ref="B3:F3"/>
    <mergeCell ref="B2:F2"/>
  </mergeCells>
  <dataValidations count="6">
    <dataValidation allowBlank="1" showInputMessage="1" showErrorMessage="1" prompt="Company Name is automatically updated in this cell" sqref="B2" xr:uid="{00000000-0002-0000-0300-000003000000}"/>
    <dataValidation allowBlank="1" showInputMessage="1" showErrorMessage="1" prompt="Enter Operating Expenses in this column under this heading. Use heading filters to find specific entries" sqref="B5" xr:uid="{00000000-0002-0000-0300-000005000000}"/>
    <dataValidation allowBlank="1" showInputMessage="1" showErrorMessage="1" prompt="Enter Estimated amount in this column under this heading" sqref="C5" xr:uid="{00000000-0002-0000-0300-000006000000}"/>
    <dataValidation allowBlank="1" showInputMessage="1" showErrorMessage="1" prompt="Enter Actual amount in this column under this heading" sqref="D5" xr:uid="{00000000-0002-0000-0300-000007000000}"/>
    <dataValidation allowBlank="1" showInputMessage="1" showErrorMessage="1" prompt="This column is being used to automatically calculate the Top 5 Amounts" sqref="E5" xr:uid="{E12E1750-E7C0-4C25-BCE9-4F0B1EDE1F6B}"/>
    <dataValidation allowBlank="1" showInputMessage="1" showErrorMessage="1" prompt="Enter Monthly Operating Expense details in table below" sqref="A1" xr:uid="{8D666309-A1C1-4960-AFD8-9486C446679B}"/>
  </dataValidations>
  <printOptions horizontalCentered="1"/>
  <pageMargins left="0.25" right="0.25" top="0.75" bottom="0.75" header="0.3" footer="0.3"/>
  <pageSetup fitToHeight="0" orientation="portrait" r:id="rId1"/>
  <headerFooter differentFirst="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36962AC-834B-4E66-B2EC-30E4026A210A}"/>
</file>

<file path=customXml/itemProps22.xml><?xml version="1.0" encoding="utf-8"?>
<ds:datastoreItem xmlns:ds="http://schemas.openxmlformats.org/officeDocument/2006/customXml" ds:itemID="{C2482AEA-AF34-4BC4-BFFE-8B6C342BA3C0}"/>
</file>

<file path=customXml/itemProps31.xml><?xml version="1.0" encoding="utf-8"?>
<ds:datastoreItem xmlns:ds="http://schemas.openxmlformats.org/officeDocument/2006/customXml" ds:itemID="{4C394F6E-9C11-451C-B63D-702CE17B5E5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TM03458075</ap:Template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ap:HeadingPairs>
  <ap:TitlesOfParts>
    <vt:vector baseType="lpstr" size="14">
      <vt:lpstr>Monthly budget summary</vt:lpstr>
      <vt:lpstr>Income</vt:lpstr>
      <vt:lpstr>Personnel expenses</vt:lpstr>
      <vt:lpstr>Operating expenses</vt:lpstr>
      <vt:lpstr>BUDGET_Title</vt:lpstr>
      <vt:lpstr>ColumnTitle1</vt:lpstr>
      <vt:lpstr>COMPANY_NAME</vt:lpstr>
      <vt:lpstr>Income!Print_Titles</vt:lpstr>
      <vt:lpstr>'Operating expenses'!Print_Titles</vt:lpstr>
      <vt:lpstr>'Personnel expenses'!Print_Titles</vt:lpstr>
      <vt:lpstr>Title1</vt:lpstr>
      <vt:lpstr>Title2</vt:lpstr>
      <vt:lpstr>Title3</vt:lpstr>
      <vt:lpstr>Title4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terms:created xsi:type="dcterms:W3CDTF">2023-08-15T06:20:37Z</dcterms:created>
  <dcterms:modified xsi:type="dcterms:W3CDTF">2023-08-25T04:28:47Z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