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bookViews>
    <workbookView xWindow="-108" yWindow="-108" windowWidth="23256" windowHeight="12720" xr2:uid="{00000000-000D-0000-FFFF-FFFF00000000}"/>
  </bookViews>
  <sheets>
    <sheet name="Mortgage calculator" sheetId="4" r:id="rId1"/>
  </sheets>
  <definedNames>
    <definedName name="_xlnm.Print_Area" localSheetId="0">'Mortgage calculator'!$A$1:$G$26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4" l="1"/>
  <c r="F19" i="4"/>
  <c r="F18" i="4"/>
  <c r="F17" i="4"/>
  <c r="F12" i="4"/>
  <c r="F11" i="4"/>
  <c r="D23" i="4" l="1"/>
  <c r="E23" i="4"/>
  <c r="F23" i="4"/>
  <c r="G23" i="4"/>
  <c r="C23" i="4"/>
  <c r="D11" i="4" l="1"/>
  <c r="E11" i="4"/>
  <c r="G11" i="4"/>
  <c r="C11" i="4"/>
  <c r="G12" i="4" l="1"/>
  <c r="G14" i="4" s="1"/>
  <c r="G24" i="4" s="1"/>
  <c r="G25" i="4" s="1"/>
  <c r="F14" i="4"/>
  <c r="F24" i="4" s="1"/>
  <c r="F25" i="4" s="1"/>
  <c r="E12" i="4"/>
  <c r="E14" i="4" s="1"/>
  <c r="E24" i="4" s="1"/>
  <c r="E25" i="4" s="1"/>
  <c r="D12" i="4"/>
  <c r="D14" i="4" s="1"/>
  <c r="D24" i="4" s="1"/>
  <c r="D25" i="4" s="1"/>
  <c r="C12" i="4"/>
  <c r="C14" i="4" s="1"/>
  <c r="C17" i="4" s="1"/>
  <c r="E17" i="4" l="1"/>
  <c r="E19" i="4" s="1"/>
  <c r="E20" i="4" s="1"/>
  <c r="D17" i="4"/>
  <c r="D19" i="4" s="1"/>
  <c r="D20" i="4" s="1"/>
  <c r="G17" i="4"/>
  <c r="G18" i="4"/>
  <c r="G19" i="4"/>
  <c r="G20" i="4" s="1"/>
  <c r="C19" i="4"/>
  <c r="C20" i="4" s="1"/>
  <c r="C18" i="4"/>
  <c r="C24" i="4"/>
  <c r="C25" i="4" s="1"/>
  <c r="E18" i="4" l="1"/>
  <c r="D18" i="4"/>
</calcChain>
</file>

<file path=xl/sharedStrings.xml><?xml version="1.0" encoding="utf-8"?>
<sst xmlns="http://schemas.openxmlformats.org/spreadsheetml/2006/main" count="26" uniqueCount="26">
  <si>
    <t>Option #1</t>
  </si>
  <si>
    <t>Option #2</t>
  </si>
  <si>
    <t>Option #3</t>
  </si>
  <si>
    <t>Option #4</t>
  </si>
  <si>
    <t>Option #5</t>
  </si>
  <si>
    <t xml:space="preserve"> Enter 12 for US mortgages or 2 for Canadian mortgages.</t>
  </si>
  <si>
    <t>Mortgage payment calculator</t>
  </si>
  <si>
    <t>Compound period</t>
  </si>
  <si>
    <t>Mortgage information</t>
  </si>
  <si>
    <t>Loan amount</t>
  </si>
  <si>
    <t>Annual interest rate</t>
  </si>
  <si>
    <t>Term of loan (in years)</t>
  </si>
  <si>
    <t>Monthly interest rate</t>
  </si>
  <si>
    <t>Monthly payment (PI)</t>
  </si>
  <si>
    <t>Extra monthly payment</t>
  </si>
  <si>
    <t>Total monthly payment</t>
  </si>
  <si>
    <t>Number of payments</t>
  </si>
  <si>
    <t>Number of years to payoff</t>
  </si>
  <si>
    <t>Total payments</t>
  </si>
  <si>
    <t>Total interest paid</t>
  </si>
  <si>
    <t>Balance</t>
  </si>
  <si>
    <t>Property value</t>
  </si>
  <si>
    <t>Loan balance due</t>
  </si>
  <si>
    <t>Owner's equity</t>
  </si>
  <si>
    <t>Payment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</si>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</sst>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"/>
  </numFmts>
  <fonts count="24" x14ac:knownFonts="1"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8"/>
      <color indexed="23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Tahoma"/>
      <family val="2"/>
    </font>
    <font>
      <b/>
      <sz val="10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0.14999847407452621"/>
      <name val="Calibri"/>
      <family val="2"/>
      <scheme val="minor"/>
    </font>
    <font>
      <sz val="11"/>
      <color theme="0" tint="0.14999847407452621"/>
      <name val="Calibri"/>
      <family val="2"/>
      <scheme val="minor"/>
    </font>
    <font>
      <b/>
      <sz val="12"/>
      <color theme="0" tint="0.1499984740745262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2" applyFont="1" applyAlignment="1" applyProtection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6" fillId="0" borderId="0" xfId="0" applyFont="1"/>
    <xf numFmtId="0" fontId="4" fillId="0" borderId="0" xfId="2" applyFont="1" applyAlignment="1" applyProtection="1">
      <alignment vertical="center"/>
    </xf>
    <xf numFmtId="44" fontId="7" fillId="0" borderId="0" xfId="1" applyFont="1" applyFill="1" applyBorder="1" applyAlignment="1" applyProtection="1">
      <alignment horizontal="left"/>
    </xf>
    <xf numFmtId="0" fontId="7" fillId="0" borderId="0" xfId="0" applyFont="1" applyAlignment="1">
      <alignment horizontal="left"/>
    </xf>
    <xf numFmtId="39" fontId="19" fillId="0" borderId="0" xfId="1" applyNumberFormat="1" applyFont="1" applyFill="1" applyBorder="1" applyAlignment="1" applyProtection="1">
      <alignment horizontal="left" vertical="center" indent="1"/>
      <protection locked="0"/>
    </xf>
    <xf numFmtId="39" fontId="20" fillId="0" borderId="0" xfId="1" applyNumberFormat="1" applyFont="1" applyFill="1" applyBorder="1" applyAlignment="1" applyProtection="1">
      <alignment horizontal="left" vertical="center" indent="1"/>
      <protection locked="0"/>
    </xf>
    <xf numFmtId="164" fontId="19" fillId="0" borderId="0" xfId="3" applyNumberFormat="1" applyFont="1" applyFill="1" applyBorder="1" applyAlignment="1" applyProtection="1">
      <alignment horizontal="left" vertical="center" indent="1"/>
      <protection locked="0"/>
    </xf>
    <xf numFmtId="164" fontId="20" fillId="0" borderId="0" xfId="3" applyNumberFormat="1" applyFont="1" applyFill="1" applyBorder="1" applyAlignment="1" applyProtection="1">
      <alignment horizontal="left" vertical="center" indent="1"/>
      <protection locked="0"/>
    </xf>
    <xf numFmtId="39" fontId="19" fillId="0" borderId="0" xfId="1" applyNumberFormat="1" applyFont="1" applyFill="1" applyBorder="1" applyAlignment="1" applyProtection="1">
      <alignment horizontal="left" vertical="center" indent="1"/>
    </xf>
    <xf numFmtId="165" fontId="19" fillId="0" borderId="0" xfId="1" applyNumberFormat="1" applyFont="1" applyFill="1" applyBorder="1" applyAlignment="1" applyProtection="1">
      <alignment horizontal="left" vertical="center" indent="1"/>
    </xf>
    <xf numFmtId="2" fontId="19" fillId="0" borderId="0" xfId="1" applyNumberFormat="1" applyFont="1" applyFill="1" applyBorder="1" applyAlignment="1" applyProtection="1">
      <alignment horizontal="left" vertical="center" indent="1"/>
    </xf>
    <xf numFmtId="39" fontId="19" fillId="0" borderId="0" xfId="0" applyNumberFormat="1" applyFont="1" applyAlignment="1">
      <alignment horizontal="left" vertical="center" indent="1"/>
    </xf>
    <xf numFmtId="164" fontId="19" fillId="0" borderId="0" xfId="3" applyNumberFormat="1" applyFont="1" applyFill="1" applyBorder="1" applyAlignment="1" applyProtection="1">
      <alignment horizontal="left" vertical="center" indent="1"/>
    </xf>
    <xf numFmtId="0" fontId="21" fillId="2" borderId="0" xfId="0" applyFont="1" applyFill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19" fillId="3" borderId="2" xfId="1" applyNumberFormat="1" applyFont="1" applyFill="1" applyBorder="1" applyAlignment="1" applyProtection="1">
      <alignment horizontal="left" vertical="center" indent="1"/>
      <protection locked="0"/>
    </xf>
    <xf numFmtId="0" fontId="20" fillId="3" borderId="2" xfId="1" applyNumberFormat="1" applyFont="1" applyFill="1" applyBorder="1" applyAlignment="1" applyProtection="1">
      <alignment horizontal="left" vertical="center" indent="1"/>
      <protection locked="0"/>
    </xf>
    <xf numFmtId="39" fontId="21" fillId="3" borderId="2" xfId="1" applyNumberFormat="1" applyFont="1" applyFill="1" applyBorder="1" applyAlignment="1" applyProtection="1">
      <alignment horizontal="left" vertical="center" indent="1"/>
    </xf>
    <xf numFmtId="39" fontId="21" fillId="3" borderId="2" xfId="0" applyNumberFormat="1" applyFont="1" applyFill="1" applyBorder="1" applyAlignment="1">
      <alignment horizontal="left" vertical="center" indent="1"/>
    </xf>
    <xf numFmtId="0" fontId="21" fillId="3" borderId="0" xfId="0" applyFont="1" applyFill="1" applyAlignment="1">
      <alignment horizontal="right" vertical="center" indent="1"/>
    </xf>
    <xf numFmtId="0" fontId="21" fillId="3" borderId="1" xfId="1" applyNumberFormat="1" applyFont="1" applyFill="1" applyBorder="1" applyAlignment="1" applyProtection="1">
      <alignment horizontal="left" vertical="center" indent="1"/>
      <protection locked="0"/>
    </xf>
    <xf numFmtId="0" fontId="19" fillId="3" borderId="0" xfId="0" applyFont="1" applyFill="1" applyAlignment="1">
      <alignment horizontal="left" vertical="center" indent="1"/>
    </xf>
    <xf numFmtId="0" fontId="22" fillId="4" borderId="0" xfId="0" applyFont="1" applyFill="1" applyAlignment="1">
      <alignment horizontal="center" vertical="center"/>
    </xf>
    <xf numFmtId="0" fontId="18" fillId="4" borderId="2" xfId="0" applyFont="1" applyFill="1" applyBorder="1" applyAlignment="1">
      <alignment horizontal="left" vertical="center" indent="1"/>
    </xf>
    <xf numFmtId="0" fontId="18" fillId="4" borderId="0" xfId="0" applyFont="1" applyFill="1" applyAlignment="1">
      <alignment horizontal="left" vertical="center" indent="1"/>
    </xf>
    <xf numFmtId="0" fontId="15" fillId="4" borderId="0" xfId="0" applyFont="1" applyFill="1" applyAlignment="1">
      <alignment horizontal="left" vertical="center" indent="1"/>
    </xf>
    <xf numFmtId="0" fontId="17" fillId="4" borderId="0" xfId="0" applyFont="1" applyFill="1" applyAlignment="1">
      <alignment horizontal="left" vertical="center" indent="1"/>
    </xf>
    <xf numFmtId="0" fontId="23" fillId="4" borderId="0" xfId="1" applyNumberFormat="1" applyFont="1" applyFill="1" applyBorder="1" applyAlignment="1" applyProtection="1">
      <alignment horizontal="left" vertical="center" indent="1"/>
      <protection locked="0"/>
    </xf>
  </cellXfs>
  <cellStyles count="5">
    <cellStyle name="Currency" xfId="1" builtinId="4"/>
    <cellStyle name="Hyperlink" xfId="2" builtinId="8" customBuiltin="1"/>
    <cellStyle name="Normal" xfId="0" builtinId="0"/>
    <cellStyle name="Normal 2" xfId="4" xr:uid="{F489BE68-2631-41ED-945F-412B0D33B22E}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A6FB9"/>
      <color rgb="FFE0DDEF"/>
      <color rgb="FFC3BEE0"/>
      <color rgb="FF887FC7"/>
      <color rgb="FFDAE2F6"/>
      <color rgb="FF9891CF"/>
      <color rgb="FF979ED5"/>
      <color rgb="FFCCCCEA"/>
      <color rgb="FF8A78CA"/>
      <color rgb="FF0D9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">
  <a:themeElements>
    <a:clrScheme name="Custom 8">
      <a:dk1>
        <a:srgbClr val="FFFFFF"/>
      </a:dk1>
      <a:lt1>
        <a:srgbClr val="000000"/>
      </a:lt1>
      <a:dk2>
        <a:srgbClr val="7A6FB9"/>
      </a:dk2>
      <a:lt2>
        <a:srgbClr val="E7E6E6"/>
      </a:lt2>
      <a:accent1>
        <a:srgbClr val="4B7CDD"/>
      </a:accent1>
      <a:accent2>
        <a:srgbClr val="226C8A"/>
      </a:accent2>
      <a:accent3>
        <a:srgbClr val="8C2858"/>
      </a:accent3>
      <a:accent4>
        <a:srgbClr val="BB4545"/>
      </a:accent4>
      <a:accent5>
        <a:srgbClr val="F6A176"/>
      </a:accent5>
      <a:accent6>
        <a:srgbClr val="70AD47"/>
      </a:accent6>
      <a:hlink>
        <a:srgbClr val="AFA8D4"/>
      </a:hlink>
      <a:folHlink>
        <a:srgbClr val="7A6FB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showGridLines="0" tabSelected="1" zoomScaleNormal="100" workbookViewId="0"/>
  </sheetViews>
  <sheetFormatPr defaultColWidth="9" defaultRowHeight="14.4" x14ac:dyDescent="0.35"/>
  <cols>
    <col min="1" max="1" width="4" style="2" customWidth="1"/>
    <col min="2" max="2" width="31" style="2" customWidth="1"/>
    <col min="3" max="7" width="15" style="2" customWidth="1"/>
    <col min="8" max="8" width="4" style="2" customWidth="1"/>
    <col min="9" max="9" width="44.44140625" style="4" customWidth="1"/>
    <col min="10" max="16384" width="9" style="2"/>
  </cols>
  <sheetData>
    <row r="1" spans="2:14" s="6" customFormat="1" ht="79.95" customHeight="1" x14ac:dyDescent="0.35">
      <c r="B1" s="36" t="s">
        <v>6</v>
      </c>
      <c r="C1" s="36"/>
      <c r="D1" s="36"/>
      <c r="E1" s="36"/>
      <c r="F1" s="36"/>
      <c r="G1" s="36"/>
      <c r="I1" s="7"/>
    </row>
    <row r="2" spans="2:14" ht="30" customHeight="1" x14ac:dyDescent="0.3">
      <c r="B2" s="12"/>
      <c r="I2" s="13"/>
      <c r="J2" s="8"/>
    </row>
    <row r="3" spans="2:14" ht="40.049999999999997" customHeight="1" x14ac:dyDescent="0.35">
      <c r="B3" s="33" t="s">
        <v>7</v>
      </c>
      <c r="C3" s="34">
        <v>12</v>
      </c>
      <c r="D3" s="35" t="s">
        <v>5</v>
      </c>
      <c r="E3" s="35"/>
      <c r="F3" s="35"/>
      <c r="G3" s="35"/>
      <c r="I3" s="14"/>
      <c r="J3" s="3"/>
    </row>
    <row r="4" spans="2:14" ht="30" customHeight="1" x14ac:dyDescent="0.35">
      <c r="B4" s="10"/>
    </row>
    <row r="5" spans="2:14" s="1" customFormat="1" ht="30" customHeight="1" x14ac:dyDescent="0.35">
      <c r="B5" s="37" t="s">
        <v>8</v>
      </c>
      <c r="C5" s="38" t="s">
        <v>0</v>
      </c>
      <c r="D5" s="38" t="s">
        <v>1</v>
      </c>
      <c r="E5" s="38" t="s">
        <v>2</v>
      </c>
      <c r="F5" s="38" t="s">
        <v>3</v>
      </c>
      <c r="G5" s="38" t="s">
        <v>4</v>
      </c>
    </row>
    <row r="6" spans="2:14" ht="30" customHeight="1" x14ac:dyDescent="0.35">
      <c r="B6" s="26" t="s">
        <v>9</v>
      </c>
      <c r="C6" s="17">
        <v>175000</v>
      </c>
      <c r="D6" s="17">
        <v>200000</v>
      </c>
      <c r="E6" s="17">
        <v>225000</v>
      </c>
      <c r="F6" s="18"/>
      <c r="G6" s="18"/>
      <c r="I6"/>
    </row>
    <row r="7" spans="2:14" ht="30" customHeight="1" x14ac:dyDescent="0.35">
      <c r="B7" s="26" t="s">
        <v>10</v>
      </c>
      <c r="C7" s="19">
        <v>0.06</v>
      </c>
      <c r="D7" s="19">
        <v>0.06</v>
      </c>
      <c r="E7" s="19">
        <v>0.06</v>
      </c>
      <c r="F7" s="20"/>
      <c r="G7" s="20"/>
      <c r="I7" s="5"/>
    </row>
    <row r="8" spans="2:14" ht="30" customHeight="1" x14ac:dyDescent="0.35">
      <c r="B8" s="28" t="s">
        <v>11</v>
      </c>
      <c r="C8" s="29">
        <v>30</v>
      </c>
      <c r="D8" s="29">
        <v>30</v>
      </c>
      <c r="E8" s="29">
        <v>30</v>
      </c>
      <c r="F8" s="30"/>
      <c r="G8" s="30"/>
      <c r="I8" s="5"/>
    </row>
    <row r="9" spans="2:14" ht="30" customHeight="1" x14ac:dyDescent="0.3">
      <c r="B9" s="16"/>
      <c r="C9" s="15"/>
      <c r="D9" s="15"/>
      <c r="E9" s="15"/>
      <c r="F9" s="15"/>
      <c r="G9" s="15"/>
    </row>
    <row r="10" spans="2:14" ht="30" customHeight="1" x14ac:dyDescent="0.35">
      <c r="B10" s="38" t="s">
        <v>24</v>
      </c>
      <c r="C10" s="39"/>
      <c r="D10" s="39"/>
      <c r="E10" s="39"/>
      <c r="F10" s="39"/>
      <c r="G10" s="39"/>
    </row>
    <row r="11" spans="2:14" ht="30" customHeight="1" x14ac:dyDescent="0.35">
      <c r="B11" s="27" t="s">
        <v>12</v>
      </c>
      <c r="C11" s="25">
        <f>IF(COUNTA(C6,C7,C8)&lt;3," - ",((1+C7/$C$3)^($C$3/12))-1)</f>
        <v>4.9999999999998934E-3</v>
      </c>
      <c r="D11" s="25">
        <f t="shared" ref="D11:G11" si="0">IF(COUNTA(D6,D7,D8)&lt;3," - ",((1+D7/$C$3)^($C$3/12))-1)</f>
        <v>4.9999999999998934E-3</v>
      </c>
      <c r="E11" s="25">
        <f t="shared" si="0"/>
        <v>4.9999999999998934E-3</v>
      </c>
      <c r="F11" s="25" t="str">
        <f>IF(COUNTA(F6,F7,F8)&lt;3," - ",((1+F7/$C$3)^($C$3/12))-1)</f>
        <v xml:space="preserve"> - </v>
      </c>
      <c r="G11" s="25" t="str">
        <f t="shared" si="0"/>
        <v xml:space="preserve"> - </v>
      </c>
      <c r="I11" s="2"/>
    </row>
    <row r="12" spans="2:14" ht="30" customHeight="1" x14ac:dyDescent="0.35">
      <c r="B12" s="27" t="s">
        <v>13</v>
      </c>
      <c r="C12" s="21">
        <f>IF(COUNTA(C6,C7,C8)&lt;3," - ",PMT(C11,C8*12,-C6))</f>
        <v>1049.2134190173022</v>
      </c>
      <c r="D12" s="21">
        <f t="shared" ref="D12:G12" si="1">IF(COUNTA(D6,D7,D8)&lt;3," - ",PMT(D11,D8*12,-D6))</f>
        <v>1199.1010503054883</v>
      </c>
      <c r="E12" s="21">
        <f t="shared" si="1"/>
        <v>1348.9886815936745</v>
      </c>
      <c r="F12" s="21" t="str">
        <f>IF(COUNTA(F6,F7,F8)&lt;3," - ",PMT(F11,F8*12,-F6))</f>
        <v xml:space="preserve"> - </v>
      </c>
      <c r="G12" s="21" t="str">
        <f t="shared" si="1"/>
        <v xml:space="preserve"> - </v>
      </c>
      <c r="I12" s="5"/>
    </row>
    <row r="13" spans="2:14" ht="30" customHeight="1" x14ac:dyDescent="0.35">
      <c r="B13" s="27" t="s">
        <v>14</v>
      </c>
      <c r="C13" s="17"/>
      <c r="D13" s="17"/>
      <c r="E13" s="17"/>
      <c r="F13" s="17"/>
      <c r="G13" s="17"/>
      <c r="I13" s="5"/>
    </row>
    <row r="14" spans="2:14" ht="30" customHeight="1" x14ac:dyDescent="0.35">
      <c r="B14" s="28" t="s">
        <v>15</v>
      </c>
      <c r="C14" s="31">
        <f>IF(COUNTA(C6,C7,C8)&lt;3," - ",C12+C13)</f>
        <v>1049.2134190173022</v>
      </c>
      <c r="D14" s="31">
        <f t="shared" ref="D14:G14" si="2">IF(COUNTA(D6,D7,D8)&lt;3," - ",D12+D13)</f>
        <v>1199.1010503054883</v>
      </c>
      <c r="E14" s="31">
        <f t="shared" si="2"/>
        <v>1348.9886815936745</v>
      </c>
      <c r="F14" s="31" t="str">
        <f t="shared" si="2"/>
        <v xml:space="preserve"> - </v>
      </c>
      <c r="G14" s="31" t="str">
        <f t="shared" si="2"/>
        <v xml:space="preserve"> - </v>
      </c>
    </row>
    <row r="15" spans="2:14" ht="30" customHeight="1" x14ac:dyDescent="0.3">
      <c r="B15" s="16"/>
      <c r="C15" s="15"/>
      <c r="D15" s="15"/>
      <c r="E15" s="15"/>
      <c r="F15" s="15"/>
      <c r="G15" s="15"/>
    </row>
    <row r="16" spans="2:14" ht="30" customHeight="1" x14ac:dyDescent="0.35">
      <c r="B16" s="38" t="s">
        <v>25</v>
      </c>
      <c r="C16" s="40"/>
      <c r="D16" s="40"/>
      <c r="E16" s="40"/>
      <c r="F16" s="40"/>
      <c r="G16" s="40"/>
      <c r="N16"/>
    </row>
    <row r="17" spans="1:9" ht="30" customHeight="1" x14ac:dyDescent="0.35">
      <c r="B17" s="27" t="s">
        <v>16</v>
      </c>
      <c r="C17" s="22">
        <f>IF(COUNTA(C6,C7,C8)&lt;3," - ",NPER(C11,-C14,C6))</f>
        <v>360.00000000000011</v>
      </c>
      <c r="D17" s="22">
        <f t="shared" ref="D17:G17" si="3">IF(COUNTA(D6,D7,D8)&lt;3," - ",NPER(D11,-D14,D6))</f>
        <v>359.99999999999994</v>
      </c>
      <c r="E17" s="22">
        <f t="shared" si="3"/>
        <v>359.99999999999994</v>
      </c>
      <c r="F17" s="22" t="str">
        <f>IF(COUNTA(F6,F7,F8)&lt;3," - ",NPER(F11,-F14,F6))</f>
        <v xml:space="preserve"> - </v>
      </c>
      <c r="G17" s="22" t="str">
        <f t="shared" si="3"/>
        <v xml:space="preserve"> - </v>
      </c>
    </row>
    <row r="18" spans="1:9" ht="30" customHeight="1" x14ac:dyDescent="0.35">
      <c r="B18" s="27" t="s">
        <v>17</v>
      </c>
      <c r="C18" s="23">
        <f>IF(COUNTA(C6,C7,C8)&lt;3," - ",C17/12)</f>
        <v>30.000000000000011</v>
      </c>
      <c r="D18" s="23">
        <f t="shared" ref="D18:G18" si="4">IF(COUNTA(D6,D7,D8)&lt;3," - ",D17/12)</f>
        <v>29.999999999999996</v>
      </c>
      <c r="E18" s="23">
        <f t="shared" si="4"/>
        <v>29.999999999999996</v>
      </c>
      <c r="F18" s="23" t="str">
        <f>IF(COUNTA(F6,F7,F8)&lt;3," - ",F17/12)</f>
        <v xml:space="preserve"> - </v>
      </c>
      <c r="G18" s="23" t="str">
        <f t="shared" si="4"/>
        <v xml:space="preserve"> - </v>
      </c>
    </row>
    <row r="19" spans="1:9" ht="30" customHeight="1" x14ac:dyDescent="0.35">
      <c r="B19" s="27" t="s">
        <v>18</v>
      </c>
      <c r="C19" s="21">
        <f>IF(COUNTA(C6,C7,C8)&lt;3," - ",C17*C14)</f>
        <v>377716.83084622887</v>
      </c>
      <c r="D19" s="21">
        <f t="shared" ref="D19:G19" si="5">IF(COUNTA(D6,D7,D8)&lt;3," - ",D17*D14)</f>
        <v>431676.37810997572</v>
      </c>
      <c r="E19" s="21">
        <f t="shared" si="5"/>
        <v>485635.92537372274</v>
      </c>
      <c r="F19" s="21" t="str">
        <f>IF(COUNTA(F6,F7,F8)&lt;3," - ",F17*F14)</f>
        <v xml:space="preserve"> - </v>
      </c>
      <c r="G19" s="21" t="str">
        <f t="shared" si="5"/>
        <v xml:space="preserve"> - </v>
      </c>
      <c r="I19"/>
    </row>
    <row r="20" spans="1:9" ht="30" customHeight="1" x14ac:dyDescent="0.35">
      <c r="B20" s="28" t="s">
        <v>19</v>
      </c>
      <c r="C20" s="31">
        <f>IF(COUNTA(C6,C7,C8)&lt;3," - ",C19-C6)</f>
        <v>202716.83084622887</v>
      </c>
      <c r="D20" s="31">
        <f>IF(COUNTA(D6,D7,D8)&lt;3," - ",D19-D6)</f>
        <v>231676.37810997572</v>
      </c>
      <c r="E20" s="31">
        <f>IF(COUNTA(E6,E7,E8)&lt;3," - ",E19-E6)</f>
        <v>260635.92537372274</v>
      </c>
      <c r="F20" s="31" t="str">
        <f>IF(COUNTA(F6,F7,F8)&lt;3," - ",F19-F6)</f>
        <v xml:space="preserve"> - </v>
      </c>
      <c r="G20" s="31" t="str">
        <f t="shared" ref="G20" si="6">IF(COUNTA(G6,G7,G8)&lt;3," - ",G19-G6)</f>
        <v xml:space="preserve"> - </v>
      </c>
      <c r="I20" s="2"/>
    </row>
    <row r="21" spans="1:9" ht="30" customHeight="1" x14ac:dyDescent="0.3">
      <c r="B21" s="16"/>
      <c r="C21" s="15"/>
      <c r="D21" s="15"/>
      <c r="E21" s="15"/>
      <c r="F21" s="15"/>
      <c r="G21" s="15"/>
    </row>
    <row r="22" spans="1:9" ht="30" customHeight="1" x14ac:dyDescent="0.35">
      <c r="B22" s="38" t="s">
        <v>20</v>
      </c>
      <c r="C22" s="41">
        <v>5</v>
      </c>
      <c r="D22" s="41">
        <v>5</v>
      </c>
      <c r="E22" s="41">
        <v>5</v>
      </c>
      <c r="F22" s="41"/>
      <c r="G22" s="41"/>
      <c r="I22" s="5"/>
    </row>
    <row r="23" spans="1:9" ht="30" customHeight="1" x14ac:dyDescent="0.35">
      <c r="B23" s="27" t="s">
        <v>21</v>
      </c>
      <c r="C23" s="21">
        <f>C6</f>
        <v>175000</v>
      </c>
      <c r="D23" s="21">
        <f t="shared" ref="D23:G23" si="7">D6</f>
        <v>200000</v>
      </c>
      <c r="E23" s="21">
        <f t="shared" si="7"/>
        <v>225000</v>
      </c>
      <c r="F23" s="21">
        <f t="shared" si="7"/>
        <v>0</v>
      </c>
      <c r="G23" s="21">
        <f t="shared" si="7"/>
        <v>0</v>
      </c>
      <c r="I23" s="5"/>
    </row>
    <row r="24" spans="1:9" ht="30" customHeight="1" x14ac:dyDescent="0.35">
      <c r="B24" s="27" t="s">
        <v>22</v>
      </c>
      <c r="C24" s="24">
        <f>IF(COUNTA(C6,C7,C8,C22)&lt;4," - ",-FV(C11,C22*12,-C14,C6))</f>
        <v>162845.12443993409</v>
      </c>
      <c r="D24" s="24">
        <f t="shared" ref="D24:G24" si="8">IF(COUNTA(D6,D7,D8,D22)&lt;4," - ",-FV(D11,D22*12,-D14,D6))</f>
        <v>186108.71364563896</v>
      </c>
      <c r="E24" s="24">
        <f t="shared" si="8"/>
        <v>209372.30285134388</v>
      </c>
      <c r="F24" s="24" t="str">
        <f t="shared" si="8"/>
        <v xml:space="preserve"> - </v>
      </c>
      <c r="G24" s="24" t="str">
        <f t="shared" si="8"/>
        <v xml:space="preserve"> - </v>
      </c>
    </row>
    <row r="25" spans="1:9" ht="30" customHeight="1" x14ac:dyDescent="0.35">
      <c r="B25" s="28" t="s">
        <v>23</v>
      </c>
      <c r="C25" s="32">
        <f>IF(COUNTA(C6,C7,C8,C22,C23)&lt;5," - ",C23-C24)</f>
        <v>12154.875560065906</v>
      </c>
      <c r="D25" s="32">
        <f t="shared" ref="D25:G25" si="9">IF(COUNTA(D6,D7,D8,D22,D23)&lt;5," - ",D23-D24)</f>
        <v>13891.286354361044</v>
      </c>
      <c r="E25" s="32">
        <f t="shared" si="9"/>
        <v>15627.697148656123</v>
      </c>
      <c r="F25" s="32" t="str">
        <f t="shared" si="9"/>
        <v xml:space="preserve"> - </v>
      </c>
      <c r="G25" s="32" t="str">
        <f t="shared" si="9"/>
        <v xml:space="preserve"> - </v>
      </c>
    </row>
    <row r="26" spans="1:9" x14ac:dyDescent="0.35">
      <c r="A26" s="11"/>
      <c r="B26" s="11"/>
      <c r="C26" s="11"/>
      <c r="D26" s="11"/>
    </row>
    <row r="27" spans="1:9" x14ac:dyDescent="0.35">
      <c r="A27" s="9"/>
    </row>
    <row r="28" spans="1:9" ht="13.8" x14ac:dyDescent="0.35">
      <c r="I28" s="2"/>
    </row>
  </sheetData>
  <mergeCells count="2">
    <mergeCell ref="D3:G3"/>
    <mergeCell ref="B1:G1"/>
  </mergeCells>
  <phoneticPr fontId="3" type="noConversion"/>
  <printOptions horizontalCentered="1"/>
  <pageMargins left="0.5" right="0.5" top="0.75" bottom="0.5" header="0.5" footer="0.25"/>
  <pageSetup scale="94" fitToHeight="0" orientation="portrait" r:id="rId1"/>
  <headerFooter scaleWithDoc="0">
    <oddFooter>&amp;L&amp;"Arial,Regular"&amp;8https://www.vertex42.com/Calculators/mortgage-calculators.html&amp;R&amp;"Arial,Regular"&amp;8© 2008 Vertex42 LLC</oddFooter>
  </headerFooter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37ED47B-312D-4C93-B61C-EDB9ACC77962}"/>
</file>

<file path=customXml/itemProps22.xml><?xml version="1.0" encoding="utf-8"?>
<ds:datastoreItem xmlns:ds="http://schemas.openxmlformats.org/officeDocument/2006/customXml" ds:itemID="{CA149F1C-903A-4686-8753-46C689677548}"/>
</file>

<file path=customXml/itemProps31.xml><?xml version="1.0" encoding="utf-8"?>
<ds:datastoreItem xmlns:ds="http://schemas.openxmlformats.org/officeDocument/2006/customXml" ds:itemID="{3F48FB55-56E0-4CF9-8BFE-03CA2DC0574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TM16410084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Mortgage calculator</vt:lpstr>
      <vt:lpstr>'Mortgage calculator'!Print_Area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2023-01-16T02:45:18Z</dcterms:created>
  <dcterms:modified xsi:type="dcterms:W3CDTF">2023-01-25T17:13:53Z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