
<file path=[Content_Types].xml><?xml version="1.0" encoding="utf-8"?>
<Types xmlns="http://schemas.openxmlformats.org/package/2006/content-types">
  <Default Extension="xml" ContentType="application/vnd.openxmlformats-package.core-properties+xml"/>
  <Default Extension="rels" ContentType="application/vnd.openxmlformats-package.relationships+xml"/>
  <Default Extension="bin" ContentType="application/vnd.openxmlformats-officedocument.spreadsheetml.printerSettings"/>
  <Default Extension="data" ContentType="application/vnd.openxmlformats-officedocument.model+data"/>
  <Override PartName="/docMetadata/LabelInfo.xml" ContentType="application/vnd.ms-office.classificationlabels+xml"/>
  <Override PartName="/xl/workbook.xml" ContentType="application/vnd.openxmlformats-officedocument.spreadsheetml.sheet.main+xml"/>
  <Override PartName="/xl/worksheets/sheet81.xml" ContentType="application/vnd.openxmlformats-officedocument.spreadsheetml.worksheet+xml"/>
  <Override PartName="/xl/tables/table61.xml" ContentType="application/vnd.openxmlformats-officedocument.spreadsheetml.table+xml"/>
  <Override PartName="/xl/drawings/drawing81.xml" ContentType="application/vnd.openxmlformats-officedocument.drawing+xml"/>
  <Override PartName="/xl/theme/theme11.xml" ContentType="application/vnd.openxmlformats-officedocument.theme+xml"/>
  <Override PartName="/xl/calcChain.xml" ContentType="application/vnd.openxmlformats-officedocument.spreadsheetml.calcChain+xml"/>
  <Override PartName="/xl/worksheets/sheet32.xml" ContentType="application/vnd.openxmlformats-officedocument.spreadsheetml.worksheet+xml"/>
  <Override PartName="/xl/tables/table22.xml" ContentType="application/vnd.openxmlformats-officedocument.spreadsheetml.table+xml"/>
  <Override PartName="/xl/drawings/drawing32.xml" ContentType="application/vnd.openxmlformats-officedocument.drawing+xml"/>
  <Override PartName="/customXml/item3.xml" ContentType="application/xml"/>
  <Override PartName="/customXml/itemProps31.xml" ContentType="application/vnd.openxmlformats-officedocument.customXmlProperties+xml"/>
  <Override PartName="/xl/worksheets/sheet73.xml" ContentType="application/vnd.openxmlformats-officedocument.spreadsheetml.worksheet+xml"/>
  <Override PartName="/xl/tables/table53.xml" ContentType="application/vnd.openxmlformats-officedocument.spreadsheetml.table+xml"/>
  <Override PartName="/xl/drawings/drawing73.xml" ContentType="application/vnd.openxmlformats-officedocument.drawing+xml"/>
  <Override PartName="/xl/pivotCache/pivotCacheDefinition41.xml" ContentType="application/vnd.openxmlformats-officedocument.spreadsheetml.pivotCacheDefinition+xml"/>
  <Override PartName="/xl/worksheets/sheet24.xml" ContentType="application/vnd.openxmlformats-officedocument.spreadsheetml.worksheet+xml"/>
  <Override PartName="/xl/tables/table14.xml" ContentType="application/vnd.openxmlformats-officedocument.spreadsheetml.table+xml"/>
  <Override PartName="/xl/drawings/drawing24.xml" ContentType="application/vnd.openxmlformats-officedocument.drawing+xml"/>
  <Override PartName="/xl/sharedStrings.xml" ContentType="application/vnd.openxmlformats-officedocument.spreadsheetml.sharedStrings+xml"/>
  <Override PartName="/customXml/item22.xml" ContentType="application/xml"/>
  <Override PartName="/customXml/itemProps22.xml" ContentType="application/vnd.openxmlformats-officedocument.customXmlProperties+xml"/>
  <Override PartName="/xl/worksheets/sheet15.xml" ContentType="application/vnd.openxmlformats-officedocument.spreadsheetml.worksheet+xml"/>
  <Override PartName="/xl/drawings/drawing15.xml" ContentType="application/vnd.openxmlformats-officedocument.drawing+xml"/>
  <Override PartName="/xl/worksheets/sheet66.xml" ContentType="application/vnd.openxmlformats-officedocument.spreadsheetml.worksheet+xml"/>
  <Override PartName="/xl/tables/table45.xml" ContentType="application/vnd.openxmlformats-officedocument.spreadsheetml.table+xml"/>
  <Override PartName="/xl/drawings/drawing66.xml" ContentType="application/vnd.openxmlformats-officedocument.drawing+xml"/>
  <Override PartName="/xl/pivotCache/pivotCacheDefinition32.xml" ContentType="application/vnd.openxmlformats-officedocument.spreadsheetml.pivotCacheDefinition+xml"/>
  <Override PartName="/xl/worksheets/sheet57.xml" ContentType="application/vnd.openxmlformats-officedocument.spreadsheetml.worksheet+xml"/>
  <Override PartName="/xl/tables/table36.xml" ContentType="application/vnd.openxmlformats-officedocument.spreadsheetml.table+xml"/>
  <Override PartName="/xl/drawings/drawing57.xml" ContentType="application/vnd.openxmlformats-officedocument.drawing+xml"/>
  <Override PartName="/xl/styles.xml" ContentType="application/vnd.openxmlformats-officedocument.spreadsheetml.styles+xml"/>
  <Override PartName="/xl/pivotCache/pivotCacheDefinition23.xml" ContentType="application/vnd.openxmlformats-officedocument.spreadsheetml.pivotCacheDefinition+xml"/>
  <Override PartName="/customXml/item13.xml" ContentType="application/xml"/>
  <Override PartName="/customXml/itemProps13.xml" ContentType="application/vnd.openxmlformats-officedocument.customXmlProperties+xml"/>
  <Override PartName="/xl/worksheets/sheet48.xml" ContentType="application/vnd.openxmlformats-officedocument.spreadsheetml.worksheet+xml"/>
  <Override PartName="/xl/pivotTables/pivotTable3.xml" ContentType="application/vnd.openxmlformats-officedocument.spreadsheetml.pivotTable+xml"/>
  <Override PartName="/xl/pivotTables/pivotTable22.xml" ContentType="application/vnd.openxmlformats-officedocument.spreadsheetml.pivotTable+xml"/>
  <Override PartName="/xl/pivotTables/pivotTable13.xml" ContentType="application/vnd.openxmlformats-officedocument.spreadsheetml.pivotTable+xml"/>
  <Override PartName="/xl/pivotCache/pivotCacheDefinition14.xml" ContentType="application/vnd.openxmlformats-officedocument.spreadsheetml.pivotCacheDefinition+xml"/>
  <Override PartName="/xl/drawings/drawing48.xml" ContentType="application/vnd.openxmlformats-officedocument.drawing+xml"/>
  <Override PartName="/xl/charts/chart31.xml" ContentType="application/vnd.openxmlformats-officedocument.drawingml.chart+xml"/>
  <Override PartName="/xl/charts/colors3.xml" ContentType="application/vnd.ms-office.chartcolorstyle+xml"/>
  <Override PartName="/xl/charts/style3.xml" ContentType="application/vnd.ms-office.chartstyle+xml"/>
  <Override PartName="/xl/charts/chart22.xml" ContentType="application/vnd.openxmlformats-officedocument.drawingml.chart+xml"/>
  <Override PartName="/xl/charts/colors22.xml" ContentType="application/vnd.ms-office.chartcolorstyle+xml"/>
  <Override PartName="/xl/charts/style22.xml" ContentType="application/vnd.ms-office.chartstyle+xml"/>
  <Override PartName="/xl/charts/chart13.xml" ContentType="application/vnd.openxmlformats-officedocument.drawingml.chart+xml"/>
  <Override PartName="/xl/charts/colors13.xml" ContentType="application/vnd.ms-office.chartcolorstyle+xml"/>
  <Override PartName="/xl/charts/style13.xml" ContentType="application/vnd.ms-office.chartstyle+xml"/>
  <Override PartName="/xl/charts/chart44.xml" ContentType="application/vnd.openxmlformats-officedocument.drawingml.chart+xml"/>
  <Override PartName="/xl/charts/colors44.xml" ContentType="application/vnd.ms-office.chartcolorstyle+xml"/>
  <Override PartName="/xl/charts/style44.xml" ContentType="application/vnd.ms-office.chartstyle+xml"/>
  <Override PartName="/xl/pivotTables/pivotTable44.xml" ContentType="application/vnd.openxmlformats-officedocument.spreadsheetml.pivotTable+xml"/>
  <Override PartName="/xl/connections.xml" ContentType="application/vnd.openxmlformats-officedocument.spreadsheetml.connections+xml"/>
  <Override PartName="/docProps/custom.xml" ContentType="application/vnd.openxmlformats-officedocument.custom-properties+xml"/>
  <Override PartName="/docProps/app.xml" ContentType="application/vnd.openxmlformats-officedocument.extended-properties+xml"/>
</Types>
</file>

<file path=_rels/.rels>&#65279;<?xml version="1.0" encoding="utf-8"?><Relationships xmlns="http://schemas.openxmlformats.org/package/2006/relationships"><Relationship Type="http://schemas.openxmlformats.org/package/2006/relationships/metadata/core-properties" Target="/docProps/core.xml" Id="rId3" /><Relationship Type="http://schemas.microsoft.com/office/2020/02/relationships/classificationlabels" Target="/docMetadata/LabelInfo.xml" Id="rId2" /><Relationship Type="http://schemas.openxmlformats.org/officeDocument/2006/relationships/officeDocument" Target="/xl/workbook.xml" Id="rId1" /><Relationship Type="http://schemas.openxmlformats.org/officeDocument/2006/relationships/custom-properties" Target="/docProps/custom.xml" Id="rId5" /><Relationship Type="http://schemas.openxmlformats.org/officeDocument/2006/relationships/extended-properties" Target="/docProps/app.xml" Id="rId4"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026"/>
  <workbookPr filterPrivacy="1" codeName="ThisWorkbook" hidePivotFieldList="1"/>
  <bookViews>
    <workbookView xWindow="-108" yWindow="-108" windowWidth="23256" windowHeight="12720" tabRatio="843" xr2:uid="{00000000-000D-0000-FFFF-FFFF00000000}"/>
  </bookViews>
  <sheets>
    <sheet name="Guide" sheetId="4" r:id="rId1"/>
    <sheet name="Daily cash flow" sheetId="9" r:id="rId2"/>
    <sheet name="Monthly cash flow" sheetId="2" r:id="rId3"/>
    <sheet name="Annual cash flow" sheetId="10" r:id="rId4"/>
    <sheet name="Income" sheetId="5" r:id="rId5"/>
    <sheet name="Expenses" sheetId="6" r:id="rId6"/>
    <sheet name="Discretionary" sheetId="7" r:id="rId7"/>
    <sheet name="Savings" sheetId="8" r:id="rId8"/>
  </sheets>
  <definedNames>
    <definedName name="_xlcn.WorksheetConnection_PersonalCashFlow.xlsxDiscretionary" hidden="1">Discretionary[]</definedName>
    <definedName name="_xlcn.WorksheetConnection_PersonalCashFlow.xlsxExpenses" hidden="1">Expenses[]</definedName>
    <definedName name="_xlcn.WorksheetConnection_PersonalCashFlow.xlsxIncome" hidden="1">Income[]</definedName>
    <definedName name="_xlcn.WorksheetConnection_PersonalCashFlow.xlsxSavings" hidden="1">Savings[]</definedName>
    <definedName name="AnnualCashFlowToDate">Income[[#Totals],[Annual  ]]-Expenses[[#Totals],[Annual  ]]-Discretionary[[#Totals],[Annual  ]]-Savings[[#Totals],[Annual  ]]</definedName>
    <definedName name="ColumnTitleRegion1..B6.1">Guide!$H$5</definedName>
    <definedName name="ColumnTitleRegion1..E8.4">'Daily cash flow'!$B$5</definedName>
    <definedName name="ColumnTitleRegion2..D6.1">Guide!$E$5</definedName>
    <definedName name="ColumnTitleRegion3..F6.1">Guide!$B$5</definedName>
    <definedName name="DailyCashFlow">SUM('Daily cash flow'!$C$6:$C$9)</definedName>
    <definedName name="MonthlyCashFlowToDate">Monthly[[#Totals],[Total]]</definedName>
    <definedName name="_xlnm.Print_Area" localSheetId="3">'Annual cash flow'!$A:$Q</definedName>
    <definedName name="_xlnm.Print_Titles" localSheetId="1">'Daily cash flow'!$11:$11</definedName>
    <definedName name="_xlnm.Print_Titles" localSheetId="2">'Monthly cash flow'!$4:$4</definedName>
    <definedName name="RowTitleRegion1..D2.2">'Annual cash flow'!$B$2</definedName>
    <definedName name="RowTitleRegion1..D2.3">'Monthly cash flow'!$B$2</definedName>
    <definedName name="RowTitleRegion1..D2.4">'Daily cash flow'!$B$2</definedName>
    <definedName name="RowTitleRegion1..D2.5">Income!$B$2</definedName>
    <definedName name="RowTitleRegion1..D2.6">Expenses!$B$2</definedName>
    <definedName name="RowTitleRegion1..D2.7">Discretionary!$B$2</definedName>
    <definedName name="RowTitleRegion1..D2.8">Savings!$B$2</definedName>
    <definedName name="RowTitleRegion2..C4.2">'Annual cash flow'!$B$5</definedName>
    <definedName name="RowTitleRegion3..G4.2">'Annual cash flow'!$F$5</definedName>
    <definedName name="RowTitleRegion4..K4.2">'Annual cash flow'!$J$5</definedName>
    <definedName name="RowTitleRegion5..O4.2">'Annual cash flow'!$N$5</definedName>
    <definedName name="RowTitleRegion6..C6.2">'Annual cash flow'!$B$8</definedName>
    <definedName name="RowTitleRegion7..G6.2">'Annual cash flow'!$F$8</definedName>
    <definedName name="RowTitleRegion8..K6.2">'Annual cash flow'!$J$8</definedName>
    <definedName name="RowTitleRegion9..O6.2">'Annual cash flow'!$N$8</definedName>
    <definedName name="Title3">Monthly[[#Headers],[Type]]</definedName>
    <definedName name="Title4">Daily[[#Headers],[Type]]</definedName>
    <definedName name="Title5">Income[[#Headers],[Income]]</definedName>
    <definedName name="Title6">Expenses[[#Headers],[Expenses]]</definedName>
    <definedName name="Title7">Discretionary[[#Headers],[Expenses]]</definedName>
    <definedName name="Type8">Savings[[#Headers],[Savings]]</definedName>
  </definedNames>
  <calcPr calcId="191029"/>
  <pivotCaches>
    <pivotCache cacheId="0" r:id="rId9"/>
    <pivotCache cacheId="1" r:id="rId10"/>
    <pivotCache cacheId="2" r:id="rId11"/>
    <pivotCache cacheId="3" r:id="rId12"/>
  </pivotCaches>
  <extLst>
    <ext xmlns:x15="http://schemas.microsoft.com/office/spreadsheetml/2010/11/main" uri="{FCE2AD5D-F65C-4FA6-A056-5C36A1767C68}">
      <x15:dataModel>
        <x15:modelTables>
          <x15:modelTable id="Savings" name="Savings" connection="WorksheetConnection_Personal Cash Flow.xlsx!Savings"/>
          <x15:modelTable id="Income" name="Income" connection="WorksheetConnection_Personal Cash Flow.xlsx!Income"/>
          <x15:modelTable id="Expenses" name="Expenses" connection="WorksheetConnection_Personal Cash Flow.xlsx!Expenses"/>
          <x15:modelTable id="Discretionary" name="Discretionary" connection="WorksheetConnection_Personal Cash Flow.xlsx!Discretionary"/>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9" i="9" l="1"/>
  <c r="C8" i="9"/>
  <c r="C7" i="9"/>
  <c r="C6" i="9"/>
  <c r="D2" i="9" s="1"/>
  <c r="F12" i="9"/>
  <c r="E12" i="9" s="1"/>
  <c r="F13" i="9"/>
  <c r="E13" i="9" s="1"/>
  <c r="F14" i="9"/>
  <c r="E14" i="9" s="1"/>
  <c r="F15" i="9"/>
  <c r="E15" i="9"/>
  <c r="F16" i="9"/>
  <c r="E16" i="9" s="1"/>
  <c r="F17" i="9"/>
  <c r="E17" i="9"/>
  <c r="F18" i="9"/>
  <c r="E18" i="9" s="1"/>
  <c r="F19" i="9"/>
  <c r="E19" i="9"/>
  <c r="F20" i="9"/>
  <c r="E20" i="9" s="1"/>
  <c r="F21" i="9"/>
  <c r="E21" i="9"/>
  <c r="F22" i="9"/>
  <c r="E22" i="9" s="1"/>
  <c r="F23" i="9"/>
  <c r="E23" i="9"/>
  <c r="F24" i="9"/>
  <c r="E24" i="9" s="1"/>
  <c r="F25" i="9"/>
  <c r="E25" i="9"/>
  <c r="F26" i="9"/>
  <c r="E26" i="9"/>
  <c r="F27" i="9"/>
  <c r="E27" i="9"/>
  <c r="F28" i="9"/>
  <c r="E28" i="9"/>
  <c r="F29" i="9"/>
  <c r="E29" i="9"/>
  <c r="F30" i="9"/>
  <c r="E30" i="9"/>
  <c r="F31" i="9"/>
  <c r="E31" i="9"/>
  <c r="F32" i="9"/>
  <c r="E32" i="9"/>
  <c r="F33" i="9"/>
  <c r="E33" i="9"/>
  <c r="F34" i="9"/>
  <c r="E34" i="9"/>
  <c r="F35" i="9"/>
  <c r="E35" i="9"/>
  <c r="F36" i="9"/>
  <c r="E36" i="9"/>
  <c r="F37" i="9"/>
  <c r="E37" i="9"/>
  <c r="F38" i="9"/>
  <c r="E38" i="9"/>
  <c r="F39" i="9"/>
  <c r="E39" i="9"/>
  <c r="F40" i="9"/>
  <c r="E40" i="9"/>
  <c r="F41" i="9"/>
  <c r="E41" i="9"/>
  <c r="F42" i="9"/>
  <c r="E42" i="9"/>
  <c r="F43" i="9"/>
  <c r="E43" i="9"/>
  <c r="F44" i="9"/>
  <c r="E44" i="9" s="1"/>
  <c r="D8" i="9" s="1"/>
  <c r="F45" i="9"/>
  <c r="E45" i="9" s="1"/>
  <c r="F46" i="9"/>
  <c r="E46" i="9" s="1"/>
  <c r="F47" i="9"/>
  <c r="E47" i="9" s="1"/>
  <c r="F48" i="9"/>
  <c r="E48" i="9" s="1"/>
  <c r="F49" i="9"/>
  <c r="E49" i="9" s="1"/>
  <c r="F50" i="9"/>
  <c r="E50" i="9" s="1"/>
  <c r="F51" i="9"/>
  <c r="E51" i="9" s="1"/>
  <c r="F52" i="9"/>
  <c r="E52" i="9" s="1"/>
  <c r="F53" i="9"/>
  <c r="E53" i="9" s="1"/>
  <c r="F54" i="9"/>
  <c r="E54" i="9" s="1"/>
  <c r="D55" i="9"/>
  <c r="E6" i="9"/>
  <c r="E7" i="9"/>
  <c r="F55" i="9"/>
  <c r="C10" i="8"/>
  <c r="O5" i="10" s="1"/>
  <c r="D9" i="8"/>
  <c r="D8" i="8"/>
  <c r="D10" i="8" s="1"/>
  <c r="O8" i="10" s="1"/>
  <c r="D7" i="8"/>
  <c r="D6" i="8"/>
  <c r="D5" i="8"/>
  <c r="C16" i="7"/>
  <c r="K5" i="10" s="1"/>
  <c r="D15" i="7"/>
  <c r="D14" i="7"/>
  <c r="D13" i="7"/>
  <c r="D12" i="7"/>
  <c r="D11" i="7"/>
  <c r="D10" i="7"/>
  <c r="D9" i="7"/>
  <c r="D8" i="7"/>
  <c r="D7" i="7"/>
  <c r="D6" i="7"/>
  <c r="D5" i="7"/>
  <c r="D16" i="7" s="1"/>
  <c r="K8" i="10" s="1"/>
  <c r="C23" i="6"/>
  <c r="G5" i="10" s="1"/>
  <c r="D22" i="6"/>
  <c r="D21" i="6"/>
  <c r="D20" i="6"/>
  <c r="D19" i="6"/>
  <c r="D18" i="6"/>
  <c r="D17" i="6"/>
  <c r="D16" i="6"/>
  <c r="D15" i="6"/>
  <c r="D14" i="6"/>
  <c r="D13" i="6"/>
  <c r="D12" i="6"/>
  <c r="D11" i="6"/>
  <c r="D10" i="6"/>
  <c r="D9" i="6"/>
  <c r="D8" i="6"/>
  <c r="D7" i="6"/>
  <c r="D6" i="6"/>
  <c r="D5" i="6"/>
  <c r="C11" i="5"/>
  <c r="D2" i="10" s="1"/>
  <c r="D10" i="5"/>
  <c r="D9" i="5"/>
  <c r="D8" i="5"/>
  <c r="D7" i="5"/>
  <c r="D6" i="5"/>
  <c r="D11" i="5" s="1"/>
  <c r="C8" i="10" s="1"/>
  <c r="D5" i="5"/>
  <c r="C5" i="10"/>
  <c r="D2" i="6"/>
  <c r="D23" i="6"/>
  <c r="G8" i="10" s="1"/>
  <c r="O48" i="2"/>
  <c r="N48" i="2"/>
  <c r="M48" i="2"/>
  <c r="L48" i="2"/>
  <c r="K48" i="2"/>
  <c r="J48" i="2"/>
  <c r="I48" i="2"/>
  <c r="H48" i="2"/>
  <c r="G48" i="2"/>
  <c r="F48" i="2"/>
  <c r="E48" i="2"/>
  <c r="D48" i="2"/>
  <c r="P5" i="2"/>
  <c r="P48" i="2" s="1"/>
  <c r="D2" i="2" s="1"/>
  <c r="P6" i="2"/>
  <c r="P7" i="2"/>
  <c r="P8" i="2"/>
  <c r="P9" i="2"/>
  <c r="P10" i="2"/>
  <c r="P11" i="2"/>
  <c r="P12" i="2"/>
  <c r="P13" i="2"/>
  <c r="P14" i="2"/>
  <c r="P15" i="2"/>
  <c r="P16" i="2"/>
  <c r="P17" i="2"/>
  <c r="P18" i="2"/>
  <c r="P19" i="2"/>
  <c r="P20" i="2"/>
  <c r="P21" i="2"/>
  <c r="P22" i="2"/>
  <c r="P23" i="2"/>
  <c r="P24" i="2"/>
  <c r="P25" i="2"/>
  <c r="P26" i="2"/>
  <c r="P27" i="2"/>
  <c r="P28" i="2"/>
  <c r="P29" i="2"/>
  <c r="P30" i="2"/>
  <c r="P31" i="2"/>
  <c r="P32" i="2"/>
  <c r="P33" i="2"/>
  <c r="P34" i="2"/>
  <c r="P35" i="2"/>
  <c r="P36" i="2"/>
  <c r="P37" i="2"/>
  <c r="P38" i="2"/>
  <c r="P39" i="2"/>
  <c r="P40" i="2"/>
  <c r="P41" i="2"/>
  <c r="P42" i="2"/>
  <c r="P43" i="2"/>
  <c r="P44" i="2"/>
  <c r="P45" i="2"/>
  <c r="P46" i="2"/>
  <c r="P47" i="2"/>
  <c r="D9" i="9" l="1"/>
  <c r="D7" i="9"/>
  <c r="D6" i="9"/>
  <c r="E55" i="9"/>
  <c r="D2" i="7"/>
  <c r="D2" i="5"/>
  <c r="E9" i="9"/>
  <c r="E8" i="9"/>
  <c r="D2" i="8"/>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00000000-0015-0000-FFFF-FFFF01000000}" name="WorksheetConnection_Personal Cash Flow.xlsx!Discretionary" type="102" refreshedVersion="8" minRefreshableVersion="5">
    <extLst>
      <ext xmlns:x15="http://schemas.microsoft.com/office/spreadsheetml/2010/11/main" uri="{DE250136-89BD-433C-8126-D09CA5730AF9}">
        <x15:connection id="Discretionary" autoDelete="1">
          <x15:rangePr sourceName="_xlcn.WorksheetConnection_PersonalCashFlow.xlsxDiscretionary"/>
        </x15:connection>
      </ext>
    </extLst>
  </connection>
  <connection id="3" xr16:uid="{00000000-0015-0000-FFFF-FFFF02000000}" name="WorksheetConnection_Personal Cash Flow.xlsx!Expenses" type="102" refreshedVersion="8" minRefreshableVersion="5">
    <extLst>
      <ext xmlns:x15="http://schemas.microsoft.com/office/spreadsheetml/2010/11/main" uri="{DE250136-89BD-433C-8126-D09CA5730AF9}">
        <x15:connection id="Expenses" autoDelete="1">
          <x15:rangePr sourceName="_xlcn.WorksheetConnection_PersonalCashFlow.xlsxExpenses"/>
        </x15:connection>
      </ext>
    </extLst>
  </connection>
  <connection id="4" xr16:uid="{00000000-0015-0000-FFFF-FFFF03000000}" name="WorksheetConnection_Personal Cash Flow.xlsx!Income" type="102" refreshedVersion="8" minRefreshableVersion="5">
    <extLst>
      <ext xmlns:x15="http://schemas.microsoft.com/office/spreadsheetml/2010/11/main" uri="{DE250136-89BD-433C-8126-D09CA5730AF9}">
        <x15:connection id="Income" autoDelete="1">
          <x15:rangePr sourceName="_xlcn.WorksheetConnection_PersonalCashFlow.xlsxIncome"/>
        </x15:connection>
      </ext>
    </extLst>
  </connection>
  <connection id="5" xr16:uid="{00000000-0015-0000-FFFF-FFFF04000000}" name="WorksheetConnection_Personal Cash Flow.xlsx!Savings" type="102" refreshedVersion="8" minRefreshableVersion="5">
    <extLst>
      <ext xmlns:x15="http://schemas.microsoft.com/office/spreadsheetml/2010/11/main" uri="{DE250136-89BD-433C-8126-D09CA5730AF9}">
        <x15:connection id="Savings" autoDelete="1">
          <x15:rangePr sourceName="_xlcn.WorksheetConnection_PersonalCashFlow.xlsxSavings"/>
        </x15:connection>
      </ext>
    </extLst>
  </connection>
</connections>
</file>

<file path=xl/sharedStrings.xml><?xml version="1.0" encoding="utf-8"?>
<sst xmlns="http://schemas.openxmlformats.org/spreadsheetml/2006/main" count="356" uniqueCount="105">
  <si>
    <t>Income</t>
  </si>
  <si>
    <t>Salary</t>
  </si>
  <si>
    <t>Commissions/bonus</t>
  </si>
  <si>
    <t>Other 2</t>
  </si>
  <si>
    <t>Other 1</t>
  </si>
  <si>
    <t>Annual</t>
  </si>
  <si>
    <t>Monthly</t>
  </si>
  <si>
    <t>Expenses</t>
  </si>
  <si>
    <t>Federal/SS/Medicare</t>
  </si>
  <si>
    <t>State Income Tax</t>
  </si>
  <si>
    <t>Vehicle Tax/Fees</t>
  </si>
  <si>
    <t>Mortgage/Rent</t>
  </si>
  <si>
    <t>Vehicle Payments</t>
  </si>
  <si>
    <t>Insurance</t>
  </si>
  <si>
    <t>Electricity</t>
  </si>
  <si>
    <t>Gas</t>
  </si>
  <si>
    <t>Water</t>
  </si>
  <si>
    <t>Sewer</t>
  </si>
  <si>
    <t>Garbage</t>
  </si>
  <si>
    <t>Phone</t>
  </si>
  <si>
    <t>Internet</t>
  </si>
  <si>
    <t>Food</t>
  </si>
  <si>
    <t>Clothing</t>
  </si>
  <si>
    <t>Medical/Dental/Rx</t>
  </si>
  <si>
    <t>Other 3</t>
  </si>
  <si>
    <t>Total</t>
  </si>
  <si>
    <t>Dining</t>
  </si>
  <si>
    <t>Gifts</t>
  </si>
  <si>
    <t>Travel</t>
  </si>
  <si>
    <t>Entertainment</t>
  </si>
  <si>
    <t>Personal Care</t>
  </si>
  <si>
    <t>Shopping</t>
  </si>
  <si>
    <t>Charity</t>
  </si>
  <si>
    <t>Club/Memberships</t>
  </si>
  <si>
    <t>Home Improvements</t>
  </si>
  <si>
    <t>Other 4</t>
  </si>
  <si>
    <t>Savings</t>
  </si>
  <si>
    <t>Cash Reserves</t>
  </si>
  <si>
    <t>401(k)/Etc</t>
  </si>
  <si>
    <t>Daily</t>
  </si>
  <si>
    <t>Bus</t>
  </si>
  <si>
    <t>Type</t>
  </si>
  <si>
    <t>Description</t>
  </si>
  <si>
    <t>May</t>
  </si>
  <si>
    <t>Discretionary</t>
  </si>
  <si>
    <t>PERSONAL CASH FLOW</t>
  </si>
  <si>
    <t>INCOME SUMMARY</t>
  </si>
  <si>
    <t>EXPENSES SUMMARY</t>
  </si>
  <si>
    <t>DISCRETIONARY SUMMARY</t>
  </si>
  <si>
    <t>SAVINGS SUMMARY</t>
  </si>
  <si>
    <t>Savings/Investment</t>
  </si>
  <si>
    <t>Total Monthly:</t>
  </si>
  <si>
    <t>Jan</t>
  </si>
  <si>
    <t>Feb</t>
  </si>
  <si>
    <t>Mar</t>
  </si>
  <si>
    <t>Apr</t>
  </si>
  <si>
    <t>Jun</t>
  </si>
  <si>
    <t>Jul</t>
  </si>
  <si>
    <t>Aug</t>
  </si>
  <si>
    <t>Sep</t>
  </si>
  <si>
    <t>Oct</t>
  </si>
  <si>
    <t>Nov</t>
  </si>
  <si>
    <t>Dec</t>
  </si>
  <si>
    <t>DAILY SUMMARY</t>
  </si>
  <si>
    <t>Enter an estimated amount of cash flow you experience daily and review the estimated monthly and annual totals.  Use this to get a sense of what your daily spending habits will look like over the course of a month or year.</t>
  </si>
  <si>
    <t>Enter the monthly cash flow you experience monthly or estimate the remaining months to see the projected cash flow for the year for each month.</t>
  </si>
  <si>
    <t xml:space="preserve">Monthly </t>
  </si>
  <si>
    <t xml:space="preserve">Annual </t>
  </si>
  <si>
    <t xml:space="preserve">Annual  </t>
  </si>
  <si>
    <t>Water/Sewer</t>
  </si>
  <si>
    <t xml:space="preserve"> </t>
  </si>
  <si>
    <t>Totals</t>
  </si>
  <si>
    <t xml:space="preserve">  This workbook has annual, monthly and daily cash flow worksheets. 
  Choose the cash flow type that works best for you or use them all to help gain insight on your personal cash flow.</t>
  </si>
  <si>
    <t>Disability Premiums</t>
  </si>
  <si>
    <t xml:space="preserve">NOTE: For daily items, estimate the monthly amount/value and place that value in the appropriate month column.
</t>
  </si>
  <si>
    <t>Row Labels</t>
  </si>
  <si>
    <t>Sum of Annual</t>
  </si>
  <si>
    <t>Annual Income</t>
  </si>
  <si>
    <t>Enter an annual cash flow amount in four worksheets: Income, Expenses, Discretionary, and Savings. 
See the monthly break down and how everything compares, and most importantly what your bottom line is in both annual and monthly figures.</t>
  </si>
  <si>
    <t>Grand Total</t>
  </si>
  <si>
    <t>Daily cash flow</t>
  </si>
  <si>
    <t>Monthly cash flow</t>
  </si>
  <si>
    <t>Annual cash flow</t>
  </si>
  <si>
    <t>Total available cash:</t>
  </si>
  <si>
    <t>State income tax</t>
  </si>
  <si>
    <t>Vehicle tax/fees</t>
  </si>
  <si>
    <t>Vehicle payments</t>
  </si>
  <si>
    <t>Mortgage/rent</t>
  </si>
  <si>
    <t>Disability premiums</t>
  </si>
  <si>
    <t>Medical/dental/Rx</t>
  </si>
  <si>
    <t>Personal care</t>
  </si>
  <si>
    <t>Club memberships</t>
  </si>
  <si>
    <t>Home improvements</t>
  </si>
  <si>
    <t>Cash reserves</t>
  </si>
  <si>
    <t>401k etc.</t>
  </si>
  <si>
    <t>Savings account</t>
  </si>
  <si>
    <t>Total monthly cash flow:</t>
  </si>
  <si>
    <t>Total cash flow to date:</t>
  </si>
  <si>
    <t>Total annual:</t>
  </si>
  <si>
    <t>Water/sewer</t>
  </si>
  <si>
    <t>This is an annual estimation.  Use this worksheet if you wish to view annual amounts with estimated monthly values
If you wish to add daily items to the tables, estimate their annual amount/value and place value in the annual column.</t>
  </si>
  <si>
    <t>Savings/investment</t>
  </si>
  <si>
    <t>NOTE: If you wish to add daily items to the table, estimate their monthly amount/value and place value in the appropriate month column.</t>
  </si>
  <si>
    <t>This is an annual estimation.  Use this worksheet if you wish to view annual amounts with estimated monthly values. Use income, expenses, discretionary, and savings worksheets to enter items.</t>
  </si>
  <si>
    <t>This is an annual estimation.  Use this worksheet if you wish to view annual amounts with estimated monthly values.
If you wish to add daily items to the tables, estimate their annual amount/value and place value in the annual column.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</si>
</sst>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9">
    <numFmt numFmtId="5" formatCode="&quot;$&quot;#,##0_);\(&quot;$&quot;#,##0\)"/>
    <numFmt numFmtId="7" formatCode="&quot;$&quot;#,##0.00_);\(&quot;$&quot;#,##0.00\)"/>
    <numFmt numFmtId="43" formatCode="_(* #,##0.00_);_(* \(#,##0.00\);_(* &quot;-&quot;??_);_(@_)"/>
    <numFmt numFmtId="164" formatCode="_ &quot;₹&quot;\ * #,##0_ ;_ &quot;₹&quot;\ * \-#,##0_ ;_ &quot;₹&quot;\ * &quot;-&quot;_ ;_ @_ "/>
    <numFmt numFmtId="165" formatCode="_ * #,##0_ ;_ * \-#,##0_ ;_ * &quot;-&quot;_ ;_ @_ "/>
    <numFmt numFmtId="166" formatCode="_ &quot;₹&quot;\ * #,##0.00_ ;_ &quot;₹&quot;\ * \-#,##0.00_ ;_ &quot;₹&quot;\ * &quot;-&quot;??_ ;_ @_ "/>
    <numFmt numFmtId="167" formatCode="&quot;$&quot;#,##0.00"/>
    <numFmt numFmtId="168" formatCode="_)@"/>
    <numFmt numFmtId="169" formatCode="&quot;$&quot;#,##0"/>
  </numFmts>
  <fonts count="45" x14ac:knownFonts="1">
    <font>
      <sz val="11"/>
      <name val="Lucida Sans"/>
      <family val="2"/>
      <scheme val="minor"/>
    </font>
    <font>
      <b/>
      <sz val="24"/>
      <color theme="5" tint="-0.24994659260841701"/>
      <name val="Cambria"/>
      <family val="2"/>
      <scheme val="major"/>
    </font>
    <font>
      <b/>
      <sz val="14"/>
      <color theme="3" tint="0.24994659260841701"/>
      <name val="Cambria"/>
      <family val="2"/>
      <scheme val="major"/>
    </font>
    <font>
      <b/>
      <sz val="11"/>
      <color theme="3" tint="0.24994659260841701"/>
      <name val="Cambria"/>
      <family val="2"/>
      <scheme val="major"/>
    </font>
    <font>
      <b/>
      <sz val="12"/>
      <color theme="3" tint="0.24994659260841701"/>
      <name val="Cambria"/>
      <family val="2"/>
      <scheme val="major"/>
    </font>
    <font>
      <sz val="36"/>
      <color theme="3" tint="0.24994659260841701"/>
      <name val="Cambria"/>
      <family val="2"/>
      <scheme val="major"/>
    </font>
    <font>
      <b/>
      <sz val="11"/>
      <color theme="1"/>
      <name val="Lucida Sans"/>
      <family val="2"/>
      <scheme val="minor"/>
    </font>
    <font>
      <sz val="11"/>
      <name val="Lucida Sans"/>
      <family val="2"/>
      <scheme val="minor"/>
    </font>
    <font>
      <i/>
      <sz val="11"/>
      <color theme="1" tint="0.34998626667073579"/>
      <name val="Lucida Sans"/>
      <family val="2"/>
      <scheme val="minor"/>
    </font>
    <font>
      <b/>
      <sz val="16"/>
      <color theme="3" tint="0.89996032593768116"/>
      <name val="Lucida Sans"/>
      <family val="2"/>
      <scheme val="minor"/>
    </font>
    <font>
      <sz val="11"/>
      <color theme="3" tint="0.249977111117893"/>
      <name val="Lucida Sans"/>
      <family val="2"/>
      <scheme val="minor"/>
    </font>
    <font>
      <sz val="11"/>
      <color theme="6" tint="0.79998168889431442"/>
      <name val="Lucida Sans"/>
      <family val="2"/>
      <scheme val="minor"/>
    </font>
    <font>
      <b/>
      <sz val="12"/>
      <color theme="3" tint="0.89996032593768116"/>
      <name val="Lucida Sans"/>
      <family val="2"/>
      <scheme val="minor"/>
    </font>
    <font>
      <b/>
      <sz val="16"/>
      <color rgb="FF57574D"/>
      <name val="Lucida Sans"/>
      <family val="2"/>
      <scheme val="minor"/>
    </font>
    <font>
      <b/>
      <sz val="12"/>
      <color theme="3" tint="0.89992980742820516"/>
      <name val="Lucida Sans"/>
      <family val="2"/>
      <scheme val="minor"/>
    </font>
    <font>
      <sz val="11"/>
      <color theme="3" tint="0.24994659260841701"/>
      <name val="Lucida Sans"/>
      <family val="2"/>
      <scheme val="minor"/>
    </font>
    <font>
      <sz val="36"/>
      <color theme="3" tint="0.24994659260841701"/>
      <name val="Cambria"/>
      <family val="1"/>
      <scheme val="major"/>
    </font>
    <font>
      <sz val="11"/>
      <name val="Cambria"/>
      <family val="1"/>
      <scheme val="major"/>
    </font>
    <font>
      <sz val="16"/>
      <color theme="3" tint="0.89996032593768116"/>
      <name val="Lucida Sans"/>
      <family val="2"/>
      <scheme val="minor"/>
    </font>
    <font>
      <b/>
      <sz val="11"/>
      <color theme="3" tint="0.89996032593768116"/>
      <name val="Lucida Sans"/>
      <family val="2"/>
      <scheme val="minor"/>
    </font>
    <font>
      <sz val="16"/>
      <color theme="3" tint="0.24994659260841701"/>
      <name val="Cambria"/>
      <family val="1"/>
      <scheme val="major"/>
    </font>
    <font>
      <sz val="16"/>
      <name val="Cambria"/>
      <family val="1"/>
      <scheme val="major"/>
    </font>
    <font>
      <sz val="36"/>
      <name val="Cambria"/>
      <family val="1"/>
      <scheme val="major"/>
    </font>
    <font>
      <sz val="16"/>
      <color theme="0"/>
      <name val="Cambria"/>
      <family val="1"/>
      <scheme val="major"/>
    </font>
    <font>
      <b/>
      <sz val="8"/>
      <color theme="3" tint="0.89996032593768116"/>
      <name val="Lucida Sans"/>
      <family val="2"/>
      <scheme val="minor"/>
    </font>
    <font>
      <b/>
      <sz val="24"/>
      <color theme="5" tint="-0.24994659260841701"/>
      <name val="Lucida Sans"/>
      <family val="2"/>
      <scheme val="minor"/>
    </font>
    <font>
      <b/>
      <sz val="20"/>
      <color theme="5" tint="-0.24994659260841701"/>
      <name val="Cambria"/>
      <family val="1"/>
      <scheme val="major"/>
    </font>
    <font>
      <sz val="11"/>
      <color theme="3" tint="0.249977111117893"/>
      <name val="Cambria"/>
      <family val="1"/>
      <scheme val="major"/>
    </font>
    <font>
      <b/>
      <sz val="14"/>
      <color rgb="FF57574D"/>
      <name val="Cambria"/>
      <family val="1"/>
      <scheme val="major"/>
    </font>
    <font>
      <b/>
      <sz val="18"/>
      <color theme="5" tint="-0.24994659260841701"/>
      <name val="Cambria"/>
      <family val="1"/>
      <scheme val="major"/>
    </font>
    <font>
      <sz val="11"/>
      <color theme="1" tint="0.249977111117893"/>
      <name val="Lucida Sans"/>
      <family val="2"/>
      <scheme val="minor"/>
    </font>
    <font>
      <sz val="36"/>
      <color theme="1" tint="0.14999847407452621"/>
      <name val="Cambria"/>
      <family val="1"/>
      <scheme val="major"/>
    </font>
    <font>
      <sz val="16"/>
      <color theme="1" tint="0.14999847407452621"/>
      <name val="Cambria"/>
      <family val="1"/>
      <scheme val="major"/>
    </font>
    <font>
      <sz val="11"/>
      <color theme="1" tint="0.34998626667073579"/>
      <name val="Cambria"/>
      <family val="1"/>
      <scheme val="major"/>
    </font>
    <font>
      <sz val="16"/>
      <color rgb="FF57574D"/>
      <name val="Lucida Sans"/>
      <family val="2"/>
      <scheme val="minor"/>
    </font>
    <font>
      <b/>
      <sz val="24"/>
      <color theme="5" tint="-0.24994659260841701"/>
      <name val="Cambria"/>
      <family val="1"/>
      <scheme val="major"/>
    </font>
    <font>
      <sz val="16"/>
      <color theme="1" tint="0.249977111117893"/>
      <name val="Cambria"/>
      <family val="1"/>
      <scheme val="major"/>
    </font>
    <font>
      <sz val="12"/>
      <color theme="1" tint="0.249977111117893"/>
      <name val="Lucida Sans"/>
      <family val="2"/>
      <scheme val="minor"/>
    </font>
    <font>
      <sz val="10"/>
      <color theme="1" tint="0.249977111117893"/>
      <name val="Lucida Sans"/>
      <family val="2"/>
      <scheme val="minor"/>
    </font>
    <font>
      <sz val="11"/>
      <color theme="1" tint="0.249977111117893"/>
      <name val="Cambria"/>
      <family val="1"/>
      <scheme val="major"/>
    </font>
    <font>
      <sz val="12"/>
      <color theme="1" tint="0.249977111117893"/>
      <name val="Cambria"/>
      <family val="1"/>
      <scheme val="major"/>
    </font>
    <font>
      <sz val="14"/>
      <color theme="1" tint="0.249977111117893"/>
      <name val="Cambria"/>
      <family val="1"/>
      <scheme val="major"/>
    </font>
    <font>
      <b/>
      <sz val="12"/>
      <color theme="1" tint="0.249977111117893"/>
      <name val="Lucida Sans"/>
      <family val="2"/>
      <scheme val="minor"/>
    </font>
    <font>
      <b/>
      <sz val="16"/>
      <color rgb="FF57574D"/>
      <name val="Cambria"/>
      <family val="1"/>
      <scheme val="major"/>
    </font>
    <font>
      <sz val="11"/>
      <color theme="1" tint="0.34998626667073579"/>
      <name val="Lucida Sans"/>
      <family val="2"/>
      <scheme val="minor"/>
    </font>
  </fonts>
  <fills count="13">
    <fill>
      <patternFill patternType="none"/>
    </fill>
    <fill>
      <patternFill patternType="gray125"/>
    </fill>
    <fill>
      <patternFill patternType="solid">
        <fgColor theme="3" tint="0.24994659260841701"/>
        <bgColor indexed="64"/>
      </patternFill>
    </fill>
    <fill>
      <patternFill patternType="solid">
        <fgColor theme="3" tint="0.749961851863155"/>
        <bgColor indexed="64"/>
      </patternFill>
    </fill>
    <fill>
      <patternFill patternType="solid">
        <fgColor theme="8" tint="0.79998168889431442"/>
        <bgColor indexed="64"/>
      </patternFill>
    </fill>
    <fill>
      <patternFill patternType="solid">
        <fgColor theme="2"/>
        <bgColor indexed="64"/>
      </patternFill>
    </fill>
    <fill>
      <patternFill patternType="solid">
        <fgColor theme="4" tint="0.39997558519241921"/>
        <bgColor indexed="64"/>
      </patternFill>
    </fill>
    <fill>
      <patternFill patternType="solid">
        <fgColor theme="5" tint="0.59999389629810485"/>
        <bgColor indexed="64"/>
      </patternFill>
    </fill>
    <fill>
      <patternFill patternType="solid">
        <fgColor theme="4" tint="0.79998168889431442"/>
        <bgColor indexed="64"/>
      </patternFill>
    </fill>
    <fill>
      <patternFill patternType="solid">
        <fgColor rgb="FFFFFFCC"/>
      </patternFill>
    </fill>
    <fill>
      <patternFill patternType="solid">
        <fgColor theme="4" tint="-0.499984740745262"/>
        <bgColor indexed="64"/>
      </patternFill>
    </fill>
    <fill>
      <patternFill patternType="solid">
        <fgColor theme="5" tint="-0.249977111117893"/>
        <bgColor indexed="64"/>
      </patternFill>
    </fill>
    <fill>
      <patternFill patternType="solid">
        <fgColor theme="3" tint="0.749992370372631"/>
        <bgColor indexed="64"/>
      </patternFill>
    </fill>
  </fills>
  <borders count="13">
    <border>
      <left/>
      <right/>
      <top/>
      <bottom/>
      <diagonal/>
    </border>
    <border>
      <left/>
      <right/>
      <top/>
      <bottom style="thin">
        <color theme="3" tint="0.24994659260841701"/>
      </bottom>
      <diagonal/>
    </border>
    <border>
      <left/>
      <right/>
      <top/>
      <bottom style="medium">
        <color theme="3" tint="0.24994659260841701"/>
      </bottom>
      <diagonal/>
    </border>
    <border>
      <left style="thin">
        <color theme="1" tint="0.34998626667073579"/>
      </left>
      <right style="thin">
        <color theme="1" tint="0.34998626667073579"/>
      </right>
      <top style="thin">
        <color theme="1" tint="0.34998626667073579"/>
      </top>
      <bottom style="thin">
        <color theme="1" tint="0.34998626667073579"/>
      </bottom>
      <diagonal/>
    </border>
    <border>
      <left/>
      <right/>
      <top/>
      <bottom style="dashed">
        <color theme="3" tint="0.24994659260841701"/>
      </bottom>
      <diagonal/>
    </border>
    <border>
      <left/>
      <right/>
      <top style="thin">
        <color theme="4" tint="-0.499984740745262"/>
      </top>
      <bottom style="double">
        <color theme="4" tint="-0.499984740745262"/>
      </bottom>
      <diagonal/>
    </border>
    <border>
      <left/>
      <right/>
      <top style="dashed">
        <color theme="3" tint="0.24994659260841701"/>
      </top>
      <bottom/>
      <diagonal/>
    </border>
    <border>
      <left style="thin">
        <color auto="1"/>
      </left>
      <right style="thin">
        <color auto="1"/>
      </right>
      <top/>
      <bottom/>
      <diagonal/>
    </border>
    <border>
      <left/>
      <right/>
      <top style="medium">
        <color theme="3" tint="0.24994659260841701"/>
      </top>
      <bottom style="hair">
        <color indexed="64"/>
      </bottom>
      <diagonal/>
    </border>
    <border>
      <left/>
      <right/>
      <top style="thin">
        <color theme="3" tint="0.24994659260841701"/>
      </top>
      <bottom/>
      <diagonal/>
    </border>
    <border>
      <left/>
      <right/>
      <top style="thin">
        <color theme="3" tint="0.24994659260841701"/>
      </top>
      <bottom style="thin">
        <color theme="3" tint="0.24994659260841701"/>
      </bottom>
      <diagonal/>
    </border>
    <border>
      <left style="thin">
        <color theme="3" tint="0.24994659260841701"/>
      </left>
      <right/>
      <top style="thin">
        <color theme="3" tint="0.24994659260841701"/>
      </top>
      <bottom style="thin">
        <color theme="3" tint="0.24994659260841701"/>
      </bottom>
      <diagonal/>
    </border>
    <border>
      <left/>
      <right/>
      <top style="dashed">
        <color theme="3" tint="0.24994659260841701"/>
      </top>
      <bottom style="dashed">
        <color theme="3" tint="0.24994659260841701"/>
      </bottom>
      <diagonal/>
    </border>
  </borders>
  <cellStyleXfs count="17">
    <xf numFmtId="0" fontId="0" fillId="5" borderId="0">
      <alignment vertical="center" wrapText="1"/>
    </xf>
    <xf numFmtId="0" fontId="9" fillId="2" borderId="0" applyNumberFormat="0" applyProtection="0">
      <alignment vertical="center"/>
    </xf>
    <xf numFmtId="0" fontId="1" fillId="2" borderId="0" applyNumberFormat="0" applyFill="0" applyProtection="0">
      <alignment horizontal="left" vertical="center"/>
    </xf>
    <xf numFmtId="0" fontId="2" fillId="0" borderId="1" applyNumberFormat="0" applyFill="0" applyProtection="0"/>
    <xf numFmtId="0" fontId="3" fillId="0" borderId="4" applyNumberFormat="0" applyFill="0" applyProtection="0">
      <alignment vertical="center"/>
    </xf>
    <xf numFmtId="0" fontId="4" fillId="8" borderId="2" applyNumberFormat="0" applyProtection="0">
      <alignment horizontal="left"/>
    </xf>
    <xf numFmtId="0" fontId="5" fillId="5" borderId="0" applyNumberFormat="0" applyBorder="0" applyAlignment="0" applyProtection="0"/>
    <xf numFmtId="43" fontId="7" fillId="0" borderId="0" applyFill="0" applyBorder="0" applyAlignment="0" applyProtection="0"/>
    <xf numFmtId="165" fontId="7" fillId="0" borderId="0" applyFill="0" applyBorder="0" applyAlignment="0" applyProtection="0"/>
    <xf numFmtId="166" fontId="7" fillId="0" borderId="0" applyFill="0" applyBorder="0" applyAlignment="0" applyProtection="0"/>
    <xf numFmtId="164" fontId="7" fillId="0" borderId="0" applyFill="0" applyBorder="0" applyAlignment="0" applyProtection="0"/>
    <xf numFmtId="9" fontId="7" fillId="0" borderId="0" applyFill="0" applyBorder="0" applyAlignment="0" applyProtection="0"/>
    <xf numFmtId="0" fontId="7" fillId="9" borderId="3" applyNumberFormat="0" applyAlignment="0" applyProtection="0"/>
    <xf numFmtId="0" fontId="8" fillId="0" borderId="0" applyNumberFormat="0" applyFill="0" applyBorder="0" applyAlignment="0" applyProtection="0"/>
    <xf numFmtId="0" fontId="6" fillId="0" borderId="5" applyNumberFormat="0" applyFill="0" applyAlignment="0" applyProtection="0"/>
    <xf numFmtId="0" fontId="12" fillId="2" borderId="7" applyNumberFormat="0" applyProtection="0">
      <alignment horizontal="center" vertical="center" wrapText="1"/>
    </xf>
    <xf numFmtId="0" fontId="14" fillId="2" borderId="7" applyNumberFormat="0" applyProtection="0">
      <alignment horizontal="center" vertical="center" wrapText="1"/>
    </xf>
  </cellStyleXfs>
  <cellXfs count="102">
    <xf numFmtId="0" fontId="0" fillId="5" borderId="0" xfId="0">
      <alignment vertical="center" wrapText="1"/>
    </xf>
    <xf numFmtId="0" fontId="10" fillId="5" borderId="0" xfId="0" applyFont="1" applyAlignment="1">
      <alignment horizontal="left" vertical="top" wrapText="1" indent="1"/>
    </xf>
    <xf numFmtId="0" fontId="7" fillId="5" borderId="0" xfId="0" applyFont="1">
      <alignment vertical="center" wrapText="1"/>
    </xf>
    <xf numFmtId="0" fontId="17" fillId="5" borderId="0" xfId="0" applyFont="1">
      <alignment vertical="center" wrapText="1"/>
    </xf>
    <xf numFmtId="0" fontId="21" fillId="5" borderId="0" xfId="0" applyFont="1">
      <alignment vertical="center" wrapText="1"/>
    </xf>
    <xf numFmtId="0" fontId="22" fillId="5" borderId="0" xfId="0" applyFont="1">
      <alignment vertical="center" wrapText="1"/>
    </xf>
    <xf numFmtId="0" fontId="7" fillId="12" borderId="0" xfId="0" applyFont="1" applyFill="1">
      <alignment vertical="center" wrapText="1"/>
    </xf>
    <xf numFmtId="0" fontId="7" fillId="6" borderId="0" xfId="0" applyFont="1" applyFill="1">
      <alignment vertical="center" wrapText="1"/>
    </xf>
    <xf numFmtId="0" fontId="7" fillId="7" borderId="0" xfId="0" applyFont="1" applyFill="1">
      <alignment vertical="center" wrapText="1"/>
    </xf>
    <xf numFmtId="0" fontId="23" fillId="10" borderId="0" xfId="0" applyFont="1" applyFill="1" applyAlignment="1">
      <alignment horizontal="left" vertical="center" indent="1"/>
    </xf>
    <xf numFmtId="0" fontId="23" fillId="11" borderId="0" xfId="0" applyFont="1" applyFill="1" applyAlignment="1">
      <alignment horizontal="left" vertical="center" indent="1"/>
    </xf>
    <xf numFmtId="0" fontId="23" fillId="2" borderId="0" xfId="0" applyFont="1" applyFill="1" applyAlignment="1">
      <alignment horizontal="left" vertical="center" indent="1"/>
    </xf>
    <xf numFmtId="0" fontId="16" fillId="5" borderId="0" xfId="6" applyFont="1" applyBorder="1"/>
    <xf numFmtId="0" fontId="19" fillId="2" borderId="10" xfId="1" applyFont="1" applyBorder="1">
      <alignment vertical="center"/>
    </xf>
    <xf numFmtId="0" fontId="15" fillId="4" borderId="4" xfId="4" applyNumberFormat="1" applyFont="1" applyFill="1" applyAlignment="1">
      <alignment horizontal="left" vertical="center" indent="1"/>
    </xf>
    <xf numFmtId="0" fontId="15" fillId="4" borderId="4" xfId="4" applyFont="1" applyFill="1" applyAlignment="1">
      <alignment horizontal="left" vertical="center" indent="1"/>
    </xf>
    <xf numFmtId="0" fontId="18" fillId="2" borderId="10" xfId="1" applyFont="1" applyBorder="1">
      <alignment vertical="center"/>
    </xf>
    <xf numFmtId="0" fontId="19" fillId="2" borderId="11" xfId="1" applyFont="1" applyBorder="1">
      <alignment vertical="center"/>
    </xf>
    <xf numFmtId="0" fontId="18" fillId="2" borderId="11" xfId="1" applyFont="1" applyBorder="1">
      <alignment vertical="center"/>
    </xf>
    <xf numFmtId="0" fontId="28" fillId="5" borderId="0" xfId="0" applyFont="1" applyAlignment="1">
      <alignment horizontal="left" vertical="center" wrapText="1" indent="1"/>
    </xf>
    <xf numFmtId="167" fontId="26" fillId="5" borderId="0" xfId="2" applyNumberFormat="1" applyFont="1" applyFill="1" applyAlignment="1">
      <alignment horizontal="center" vertical="center"/>
    </xf>
    <xf numFmtId="0" fontId="27" fillId="5" borderId="0" xfId="0" applyFont="1" applyAlignment="1">
      <alignment horizontal="left" vertical="center" wrapText="1" indent="1"/>
    </xf>
    <xf numFmtId="0" fontId="21" fillId="5" borderId="0" xfId="0" applyFont="1" applyAlignment="1">
      <alignment horizontal="left" vertical="center" wrapText="1" indent="1"/>
    </xf>
    <xf numFmtId="0" fontId="27" fillId="5" borderId="0" xfId="0" applyFont="1">
      <alignment vertical="center" wrapText="1"/>
    </xf>
    <xf numFmtId="0" fontId="30" fillId="5" borderId="0" xfId="0" applyFont="1" applyAlignment="1">
      <alignment horizontal="left" vertical="center" wrapText="1"/>
    </xf>
    <xf numFmtId="0" fontId="30" fillId="5" borderId="0" xfId="0" applyFont="1">
      <alignment vertical="center" wrapText="1"/>
    </xf>
    <xf numFmtId="0" fontId="30" fillId="6" borderId="0" xfId="0" applyFont="1" applyFill="1" applyAlignment="1">
      <alignment horizontal="left" vertical="top" wrapText="1" indent="1"/>
    </xf>
    <xf numFmtId="0" fontId="30" fillId="7" borderId="0" xfId="0" applyFont="1" applyFill="1" applyAlignment="1">
      <alignment horizontal="left" vertical="top" wrapText="1" indent="1"/>
    </xf>
    <xf numFmtId="0" fontId="30" fillId="3" borderId="0" xfId="0" applyFont="1" applyFill="1" applyAlignment="1">
      <alignment horizontal="left" vertical="top" wrapText="1" indent="1"/>
    </xf>
    <xf numFmtId="0" fontId="11" fillId="4" borderId="0" xfId="0" applyFont="1" applyFill="1" applyAlignment="1">
      <alignment horizontal="center" vertical="center" wrapText="1"/>
    </xf>
    <xf numFmtId="0" fontId="24" fillId="2" borderId="11" xfId="1" applyFont="1" applyBorder="1">
      <alignment vertical="center"/>
    </xf>
    <xf numFmtId="0" fontId="24" fillId="2" borderId="10" xfId="1" applyFont="1" applyBorder="1">
      <alignment vertical="center"/>
    </xf>
    <xf numFmtId="0" fontId="13" fillId="5" borderId="0" xfId="0" applyFont="1" applyAlignment="1">
      <alignment horizontal="left" vertical="center" wrapText="1"/>
    </xf>
    <xf numFmtId="167" fontId="25" fillId="5" borderId="0" xfId="2" applyNumberFormat="1" applyFont="1" applyFill="1">
      <alignment horizontal="left" vertical="center"/>
    </xf>
    <xf numFmtId="0" fontId="38" fillId="5" borderId="0" xfId="0" applyFont="1">
      <alignment vertical="center" wrapText="1"/>
    </xf>
    <xf numFmtId="168" fontId="38" fillId="5" borderId="0" xfId="0" applyNumberFormat="1" applyFont="1">
      <alignment vertical="center" wrapText="1"/>
    </xf>
    <xf numFmtId="168" fontId="30" fillId="5" borderId="0" xfId="0" applyNumberFormat="1" applyFont="1">
      <alignment vertical="center" wrapText="1"/>
    </xf>
    <xf numFmtId="167" fontId="30" fillId="5" borderId="0" xfId="0" applyNumberFormat="1" applyFont="1">
      <alignment vertical="center" wrapText="1"/>
    </xf>
    <xf numFmtId="0" fontId="40" fillId="5" borderId="0" xfId="0" applyFont="1">
      <alignment vertical="center" wrapText="1"/>
    </xf>
    <xf numFmtId="0" fontId="41" fillId="5" borderId="0" xfId="0" applyFont="1">
      <alignment vertical="center" wrapText="1"/>
    </xf>
    <xf numFmtId="0" fontId="36" fillId="5" borderId="0" xfId="0" applyFont="1">
      <alignment vertical="center" wrapText="1"/>
    </xf>
    <xf numFmtId="0" fontId="27" fillId="5" borderId="0" xfId="0" applyFont="1" applyAlignment="1">
      <alignment vertical="center"/>
    </xf>
    <xf numFmtId="0" fontId="37" fillId="5" borderId="0" xfId="0" applyFont="1">
      <alignment vertical="center" wrapText="1"/>
    </xf>
    <xf numFmtId="7" fontId="38" fillId="5" borderId="0" xfId="0" applyNumberFormat="1" applyFont="1" applyAlignment="1">
      <alignment horizontal="right" vertical="center" wrapText="1" indent="1"/>
    </xf>
    <xf numFmtId="0" fontId="43" fillId="5" borderId="0" xfId="0" applyFont="1" applyAlignment="1">
      <alignment horizontal="left" vertical="center" wrapText="1"/>
    </xf>
    <xf numFmtId="167" fontId="35" fillId="5" borderId="0" xfId="2" applyNumberFormat="1" applyFont="1" applyFill="1">
      <alignment horizontal="left" vertical="center"/>
    </xf>
    <xf numFmtId="0" fontId="39" fillId="5" borderId="0" xfId="0" applyFont="1">
      <alignment vertical="center" wrapText="1"/>
    </xf>
    <xf numFmtId="168" fontId="30" fillId="8" borderId="6" xfId="0" applyNumberFormat="1" applyFont="1" applyFill="1" applyBorder="1" applyAlignment="1">
      <alignment horizontal="left" vertical="center" indent="1"/>
    </xf>
    <xf numFmtId="7" fontId="30" fillId="8" borderId="0" xfId="0" applyNumberFormat="1" applyFont="1" applyFill="1" applyAlignment="1">
      <alignment vertical="center"/>
    </xf>
    <xf numFmtId="168" fontId="30" fillId="8" borderId="0" xfId="0" applyNumberFormat="1" applyFont="1" applyFill="1" applyAlignment="1">
      <alignment horizontal="left" vertical="center" indent="1"/>
    </xf>
    <xf numFmtId="168" fontId="36" fillId="5" borderId="2" xfId="5" applyNumberFormat="1" applyFont="1" applyFill="1" applyAlignment="1">
      <alignment horizontal="left" vertical="center"/>
    </xf>
    <xf numFmtId="168" fontId="38" fillId="5" borderId="0" xfId="0" applyNumberFormat="1" applyFont="1" applyAlignment="1">
      <alignment horizontal="left" vertical="center"/>
    </xf>
    <xf numFmtId="168" fontId="42" fillId="5" borderId="2" xfId="5" applyNumberFormat="1" applyFont="1" applyFill="1" applyAlignment="1">
      <alignment horizontal="left" vertical="center"/>
    </xf>
    <xf numFmtId="0" fontId="41" fillId="5" borderId="0" xfId="0" applyFont="1" applyAlignment="1">
      <alignment vertical="center"/>
    </xf>
    <xf numFmtId="168" fontId="41" fillId="8" borderId="0" xfId="0" applyNumberFormat="1" applyFont="1" applyFill="1" applyAlignment="1">
      <alignment horizontal="left" vertical="center" indent="1"/>
    </xf>
    <xf numFmtId="0" fontId="41" fillId="8" borderId="8" xfId="0" applyFont="1" applyFill="1" applyBorder="1" applyAlignment="1">
      <alignment horizontal="right" vertical="center"/>
    </xf>
    <xf numFmtId="0" fontId="39" fillId="6" borderId="0" xfId="0" applyFont="1" applyFill="1" applyAlignment="1">
      <alignment horizontal="left" vertical="top" wrapText="1" indent="1"/>
    </xf>
    <xf numFmtId="0" fontId="39" fillId="7" borderId="0" xfId="0" applyFont="1" applyFill="1" applyAlignment="1">
      <alignment horizontal="left" vertical="top" wrapText="1" indent="1"/>
    </xf>
    <xf numFmtId="0" fontId="39" fillId="3" borderId="0" xfId="0" applyFont="1" applyFill="1" applyAlignment="1">
      <alignment horizontal="left" vertical="top" wrapText="1" indent="1"/>
    </xf>
    <xf numFmtId="0" fontId="44" fillId="5" borderId="0" xfId="0" applyFont="1">
      <alignment vertical="center" wrapText="1"/>
    </xf>
    <xf numFmtId="7" fontId="30" fillId="5" borderId="0" xfId="0" applyNumberFormat="1" applyFont="1" applyAlignment="1">
      <alignment horizontal="right" vertical="center" wrapText="1" indent="1"/>
    </xf>
    <xf numFmtId="43" fontId="30" fillId="5" borderId="0" xfId="7" applyFont="1" applyFill="1" applyBorder="1" applyAlignment="1">
      <alignment horizontal="left" vertical="center"/>
    </xf>
    <xf numFmtId="168" fontId="41" fillId="5" borderId="0" xfId="0" applyNumberFormat="1" applyFont="1" applyAlignment="1">
      <alignment vertical="center"/>
    </xf>
    <xf numFmtId="0" fontId="13" fillId="5" borderId="0" xfId="0" applyFont="1">
      <alignment vertical="center" wrapText="1"/>
    </xf>
    <xf numFmtId="167" fontId="25" fillId="5" borderId="0" xfId="2" applyNumberFormat="1" applyFont="1" applyFill="1" applyAlignment="1">
      <alignment horizontal="center" vertical="center"/>
    </xf>
    <xf numFmtId="0" fontId="33" fillId="5" borderId="9" xfId="0" applyFont="1" applyBorder="1" applyAlignment="1">
      <alignment horizontal="left" vertical="center" indent="4"/>
    </xf>
    <xf numFmtId="0" fontId="41" fillId="5" borderId="0" xfId="0" applyFont="1" applyAlignment="1">
      <alignment horizontal="right" vertical="center" indent="1"/>
    </xf>
    <xf numFmtId="0" fontId="39" fillId="5" borderId="0" xfId="0" applyFont="1" applyAlignment="1">
      <alignment vertical="top" wrapText="1"/>
    </xf>
    <xf numFmtId="168" fontId="30" fillId="5" borderId="0" xfId="0" applyNumberFormat="1" applyFont="1" applyAlignment="1">
      <alignment vertical="center"/>
    </xf>
    <xf numFmtId="7" fontId="30" fillId="5" borderId="0" xfId="0" applyNumberFormat="1" applyFont="1" applyAlignment="1">
      <alignment horizontal="right" vertical="center" indent="1"/>
    </xf>
    <xf numFmtId="0" fontId="9" fillId="2" borderId="11" xfId="1" applyBorder="1">
      <alignment vertical="center"/>
    </xf>
    <xf numFmtId="0" fontId="9" fillId="2" borderId="10" xfId="1" applyBorder="1">
      <alignment vertical="center"/>
    </xf>
    <xf numFmtId="0" fontId="43" fillId="5" borderId="0" xfId="0" applyFont="1">
      <alignment vertical="center" wrapText="1"/>
    </xf>
    <xf numFmtId="167" fontId="35" fillId="5" borderId="0" xfId="2" applyNumberFormat="1" applyFont="1" applyFill="1" applyAlignment="1">
      <alignment horizontal="center" vertical="center"/>
    </xf>
    <xf numFmtId="0" fontId="10" fillId="5" borderId="0" xfId="0" applyFont="1">
      <alignment vertical="center" wrapText="1"/>
    </xf>
    <xf numFmtId="0" fontId="34" fillId="5" borderId="0" xfId="0" applyFont="1" applyAlignment="1">
      <alignment horizontal="right" vertical="center" wrapText="1" indent="2"/>
    </xf>
    <xf numFmtId="167" fontId="1" fillId="5" borderId="0" xfId="2" applyNumberFormat="1" applyFill="1" applyAlignment="1">
      <alignment horizontal="center" vertical="center"/>
    </xf>
    <xf numFmtId="168" fontId="41" fillId="5" borderId="2" xfId="3" applyNumberFormat="1" applyFont="1" applyFill="1" applyBorder="1" applyAlignment="1">
      <alignment vertical="center"/>
    </xf>
    <xf numFmtId="0" fontId="41" fillId="5" borderId="2" xfId="0" applyFont="1" applyBorder="1">
      <alignment vertical="center" wrapText="1"/>
    </xf>
    <xf numFmtId="0" fontId="0" fillId="5" borderId="0" xfId="0" pivotButton="1">
      <alignment vertical="center" wrapText="1"/>
    </xf>
    <xf numFmtId="0" fontId="15" fillId="4" borderId="12" xfId="4" applyNumberFormat="1" applyFont="1" applyFill="1" applyBorder="1" applyAlignment="1">
      <alignment horizontal="left" vertical="center" indent="1"/>
    </xf>
    <xf numFmtId="0" fontId="15" fillId="4" borderId="12" xfId="4" applyFont="1" applyFill="1" applyBorder="1">
      <alignment vertical="center"/>
    </xf>
    <xf numFmtId="167" fontId="41" fillId="5" borderId="0" xfId="0" applyNumberFormat="1" applyFont="1" applyAlignment="1">
      <alignment horizontal="right" vertical="center" indent="1"/>
    </xf>
    <xf numFmtId="0" fontId="30" fillId="5" borderId="0" xfId="0" applyFont="1" applyAlignment="1">
      <alignment horizontal="center"/>
    </xf>
    <xf numFmtId="0" fontId="11" fillId="4" borderId="6" xfId="0" applyFont="1" applyFill="1" applyBorder="1" applyAlignment="1">
      <alignment horizontal="center" vertical="center" wrapText="1"/>
    </xf>
    <xf numFmtId="0" fontId="32" fillId="5" borderId="0" xfId="0" applyFont="1" applyAlignment="1">
      <alignment horizontal="right" vertical="center" indent="2"/>
    </xf>
    <xf numFmtId="0" fontId="32" fillId="5" borderId="0" xfId="0" applyFont="1" applyAlignment="1">
      <alignment horizontal="right" vertical="center" indent="1"/>
    </xf>
    <xf numFmtId="0" fontId="32" fillId="5" borderId="0" xfId="0" applyFont="1" applyAlignment="1">
      <alignment horizontal="right" vertical="center"/>
    </xf>
    <xf numFmtId="0" fontId="0" fillId="5" borderId="0" xfId="0" applyAlignment="1">
      <alignment horizontal="left" vertical="center" wrapText="1"/>
    </xf>
    <xf numFmtId="169" fontId="0" fillId="5" borderId="0" xfId="0" applyNumberFormat="1">
      <alignment vertical="center" wrapText="1"/>
    </xf>
    <xf numFmtId="5" fontId="0" fillId="5" borderId="0" xfId="0" applyNumberFormat="1">
      <alignment vertical="center" wrapText="1"/>
    </xf>
    <xf numFmtId="0" fontId="31" fillId="5" borderId="0" xfId="6" applyFont="1" applyBorder="1"/>
    <xf numFmtId="0" fontId="33" fillId="5" borderId="0" xfId="0" applyFont="1" applyAlignment="1">
      <alignment horizontal="left" vertical="center" wrapText="1"/>
    </xf>
    <xf numFmtId="167" fontId="29" fillId="5" borderId="0" xfId="2" applyNumberFormat="1" applyFont="1" applyFill="1">
      <alignment horizontal="left" vertical="center"/>
    </xf>
    <xf numFmtId="0" fontId="33" fillId="5" borderId="9" xfId="0" applyFont="1" applyBorder="1" applyAlignment="1">
      <alignment horizontal="left" vertical="center" wrapText="1"/>
    </xf>
    <xf numFmtId="0" fontId="33" fillId="5" borderId="9" xfId="0" applyFont="1" applyBorder="1" applyAlignment="1">
      <alignment horizontal="left" vertical="center"/>
    </xf>
    <xf numFmtId="167" fontId="29" fillId="5" borderId="9" xfId="2" applyNumberFormat="1" applyFont="1" applyFill="1" applyBorder="1" applyAlignment="1">
      <alignment horizontal="left" vertical="center" indent="1"/>
    </xf>
    <xf numFmtId="0" fontId="20" fillId="4" borderId="2" xfId="3" applyFont="1" applyFill="1" applyBorder="1" applyAlignment="1">
      <alignment horizontal="left" vertical="center" indent="1"/>
    </xf>
    <xf numFmtId="167" fontId="15" fillId="4" borderId="12" xfId="4" applyNumberFormat="1" applyFont="1" applyFill="1" applyBorder="1" applyAlignment="1">
      <alignment horizontal="right" vertical="center"/>
    </xf>
    <xf numFmtId="167" fontId="15" fillId="4" borderId="4" xfId="4" applyNumberFormat="1" applyFont="1" applyFill="1" applyAlignment="1">
      <alignment horizontal="right" vertical="center"/>
    </xf>
    <xf numFmtId="7" fontId="15" fillId="4" borderId="12" xfId="4" applyNumberFormat="1" applyFont="1" applyFill="1" applyBorder="1" applyAlignment="1">
      <alignment horizontal="right" vertical="center"/>
    </xf>
    <xf numFmtId="7" fontId="15" fillId="4" borderId="4" xfId="4" applyNumberFormat="1" applyFont="1" applyFill="1" applyAlignment="1">
      <alignment horizontal="right" vertical="center"/>
    </xf>
  </cellXfs>
  <cellStyles count="17">
    <cellStyle name="Comma" xfId="7" builtinId="3" customBuiltin="1"/>
    <cellStyle name="Comma [0]" xfId="8" builtinId="6" customBuiltin="1"/>
    <cellStyle name="Currency" xfId="9" builtinId="4" customBuiltin="1"/>
    <cellStyle name="Currency [0]" xfId="10" builtinId="7" customBuiltin="1"/>
    <cellStyle name="Explanatory Text" xfId="13" builtinId="53" customBuiltin="1"/>
    <cellStyle name="Followed Hyperlink" xfId="16" builtinId="9" customBuiltin="1"/>
    <cellStyle name="Heading 1" xfId="1" builtinId="16" customBuiltin="1"/>
    <cellStyle name="Heading 2" xfId="2" builtinId="17" customBuiltin="1"/>
    <cellStyle name="Heading 3" xfId="3" builtinId="18" customBuiltin="1"/>
    <cellStyle name="Heading 4" xfId="4" builtinId="19" customBuiltin="1"/>
    <cellStyle name="Heading 5" xfId="5" xr:uid="{00000000-0005-0000-0000-00000A000000}"/>
    <cellStyle name="Hyperlink" xfId="15" builtinId="8" customBuiltin="1"/>
    <cellStyle name="Normal" xfId="0" builtinId="0" customBuiltin="1"/>
    <cellStyle name="Note" xfId="12" builtinId="10" customBuiltin="1"/>
    <cellStyle name="Percent" xfId="11" builtinId="5" customBuiltin="1"/>
    <cellStyle name="Title" xfId="6" builtinId="15" customBuiltin="1"/>
    <cellStyle name="Total" xfId="14" builtinId="25" customBuiltin="1"/>
  </cellStyles>
  <dxfs count="113">
    <dxf>
      <fill>
        <patternFill>
          <bgColor theme="4" tint="0.79998168889431442"/>
        </patternFill>
      </fill>
    </dxf>
    <dxf>
      <fill>
        <patternFill>
          <bgColor theme="4" tint="0.59996337778862885"/>
        </patternFill>
      </fill>
    </dxf>
    <dxf>
      <fill>
        <patternFill>
          <bgColor theme="3" tint="0.749961851863155"/>
        </patternFill>
      </fill>
    </dxf>
    <dxf>
      <fill>
        <patternFill>
          <bgColor theme="3" tint="0.89996032593768116"/>
        </patternFill>
      </fill>
    </dxf>
    <dxf>
      <fill>
        <patternFill>
          <bgColor theme="5" tint="0.79998168889431442"/>
        </patternFill>
      </fill>
    </dxf>
    <dxf>
      <fill>
        <patternFill>
          <bgColor theme="5" tint="0.79998168889431442"/>
        </patternFill>
      </fill>
    </dxf>
    <dxf>
      <fill>
        <patternFill>
          <bgColor theme="2" tint="-0.24994659260841701"/>
        </patternFill>
      </fill>
    </dxf>
    <dxf>
      <fill>
        <patternFill>
          <bgColor theme="2" tint="-9.9948118533890809E-2"/>
        </patternFill>
      </fill>
    </dxf>
    <dxf>
      <fill>
        <patternFill>
          <bgColor theme="4" tint="0.59996337778862885"/>
        </patternFill>
      </fill>
    </dxf>
    <dxf>
      <fill>
        <patternFill>
          <bgColor theme="4" tint="0.59996337778862885"/>
        </patternFill>
      </fill>
    </dxf>
    <dxf>
      <fill>
        <patternFill>
          <bgColor theme="2" tint="-9.9948118533890809E-2"/>
        </patternFill>
      </fill>
    </dxf>
    <dxf>
      <fill>
        <patternFill>
          <bgColor theme="4" tint="0.79998168889431442"/>
        </patternFill>
      </fill>
    </dxf>
    <dxf>
      <font>
        <b val="0"/>
        <i val="0"/>
        <strike val="0"/>
        <condense val="0"/>
        <extend val="0"/>
        <outline val="0"/>
        <shadow val="0"/>
        <u val="none"/>
        <vertAlign val="baseline"/>
        <sz val="11"/>
        <color theme="1" tint="0.249977111117893"/>
        <name val="Lucida Sans"/>
        <family val="2"/>
        <scheme val="minor"/>
      </font>
      <numFmt numFmtId="11" formatCode="&quot;$&quot;#,##0.00_);\(&quot;$&quot;#,##0.00\)"/>
      <alignment horizontal="right" vertical="center" textRotation="0" wrapText="0" indent="1" justifyLastLine="0" shrinkToFit="0" readingOrder="0"/>
    </dxf>
    <dxf>
      <font>
        <strike val="0"/>
        <outline val="0"/>
        <shadow val="0"/>
        <u val="none"/>
        <vertAlign val="baseline"/>
        <sz val="11"/>
        <color theme="1" tint="0.249977111117893"/>
        <name val="Lucida Sans"/>
        <scheme val="minor"/>
      </font>
      <numFmt numFmtId="11" formatCode="&quot;$&quot;#,##0.00_);\(&quot;$&quot;#,##0.00\)"/>
      <alignment horizontal="right" vertical="center" textRotation="0" wrapText="0" indent="1" justifyLastLine="0" shrinkToFit="0" readingOrder="0"/>
    </dxf>
    <dxf>
      <font>
        <b val="0"/>
        <i val="0"/>
        <strike val="0"/>
        <condense val="0"/>
        <extend val="0"/>
        <outline val="0"/>
        <shadow val="0"/>
        <u val="none"/>
        <vertAlign val="baseline"/>
        <sz val="11"/>
        <color theme="1" tint="0.249977111117893"/>
        <name val="Lucida Sans"/>
        <family val="2"/>
        <scheme val="minor"/>
      </font>
      <numFmt numFmtId="11" formatCode="&quot;$&quot;#,##0.00_);\(&quot;$&quot;#,##0.00\)"/>
      <alignment horizontal="right" vertical="center" textRotation="0" wrapText="0" indent="1" justifyLastLine="0" shrinkToFit="0" readingOrder="0"/>
    </dxf>
    <dxf>
      <font>
        <strike val="0"/>
        <outline val="0"/>
        <shadow val="0"/>
        <u val="none"/>
        <vertAlign val="baseline"/>
        <sz val="11"/>
        <color theme="1" tint="0.249977111117893"/>
        <name val="Lucida Sans"/>
        <scheme val="minor"/>
      </font>
      <numFmt numFmtId="11" formatCode="&quot;$&quot;#,##0.00_);\(&quot;$&quot;#,##0.00\)"/>
      <alignment horizontal="right" vertical="center" textRotation="0" wrapText="0" indent="1" justifyLastLine="0" shrinkToFit="0" readingOrder="0"/>
    </dxf>
    <dxf>
      <font>
        <b val="0"/>
        <i val="0"/>
        <strike val="0"/>
        <condense val="0"/>
        <extend val="0"/>
        <outline val="0"/>
        <shadow val="0"/>
        <u val="none"/>
        <vertAlign val="baseline"/>
        <sz val="11"/>
        <color theme="1" tint="0.249977111117893"/>
        <name val="Lucida Sans"/>
        <family val="2"/>
        <scheme val="minor"/>
      </font>
      <numFmt numFmtId="168" formatCode="_)@"/>
      <alignment horizontal="general" vertical="center" textRotation="0" wrapText="0" indent="0" justifyLastLine="0" shrinkToFit="0" readingOrder="0"/>
    </dxf>
    <dxf>
      <font>
        <strike val="0"/>
        <outline val="0"/>
        <shadow val="0"/>
        <u val="none"/>
        <vertAlign val="baseline"/>
        <sz val="11"/>
        <color theme="1" tint="0.249977111117893"/>
        <name val="Lucida Sans"/>
        <scheme val="minor"/>
      </font>
      <numFmt numFmtId="168" formatCode="_)@"/>
    </dxf>
    <dxf>
      <font>
        <strike val="0"/>
        <outline val="0"/>
        <shadow val="0"/>
        <u val="none"/>
        <vertAlign val="baseline"/>
        <sz val="11"/>
        <color theme="1" tint="0.249977111117893"/>
        <name val="Lucida Sans"/>
        <scheme val="minor"/>
      </font>
    </dxf>
    <dxf>
      <font>
        <strike val="0"/>
        <outline val="0"/>
        <shadow val="0"/>
        <u val="none"/>
        <vertAlign val="baseline"/>
        <sz val="11"/>
        <color theme="1" tint="0.249977111117893"/>
        <name val="Lucida Sans"/>
        <scheme val="minor"/>
      </font>
    </dxf>
    <dxf>
      <font>
        <strike val="0"/>
        <outline val="0"/>
        <shadow val="0"/>
        <u val="none"/>
        <vertAlign val="baseline"/>
        <sz val="14"/>
        <color theme="1" tint="0.249977111117893"/>
        <name val="Cambria"/>
        <scheme val="major"/>
      </font>
      <alignment vertical="center" textRotation="0" indent="0" justifyLastLine="0" shrinkToFit="0" readingOrder="0"/>
    </dxf>
    <dxf>
      <font>
        <b val="0"/>
        <i val="0"/>
        <strike val="0"/>
        <condense val="0"/>
        <extend val="0"/>
        <outline val="0"/>
        <shadow val="0"/>
        <u val="none"/>
        <vertAlign val="baseline"/>
        <sz val="11"/>
        <color theme="1" tint="0.249977111117893"/>
        <name val="Lucida Sans"/>
        <family val="2"/>
        <scheme val="minor"/>
      </font>
      <numFmt numFmtId="11" formatCode="&quot;$&quot;#,##0.00_);\(&quot;$&quot;#,##0.00\)"/>
      <alignment horizontal="right" vertical="center" textRotation="0" wrapText="0" indent="1" justifyLastLine="0" shrinkToFit="0" readingOrder="0"/>
    </dxf>
    <dxf>
      <font>
        <strike val="0"/>
        <outline val="0"/>
        <shadow val="0"/>
        <u val="none"/>
        <vertAlign val="baseline"/>
        <sz val="11"/>
        <color theme="1" tint="0.249977111117893"/>
        <name val="Lucida Sans"/>
        <scheme val="minor"/>
      </font>
      <numFmt numFmtId="11" formatCode="&quot;$&quot;#,##0.00_);\(&quot;$&quot;#,##0.00\)"/>
      <alignment horizontal="right" vertical="center" textRotation="0" wrapText="0" indent="1" justifyLastLine="0" shrinkToFit="0" readingOrder="0"/>
    </dxf>
    <dxf>
      <font>
        <b val="0"/>
        <i val="0"/>
        <strike val="0"/>
        <condense val="0"/>
        <extend val="0"/>
        <outline val="0"/>
        <shadow val="0"/>
        <u val="none"/>
        <vertAlign val="baseline"/>
        <sz val="11"/>
        <color theme="1" tint="0.249977111117893"/>
        <name val="Lucida Sans"/>
        <family val="2"/>
        <scheme val="minor"/>
      </font>
      <numFmt numFmtId="11" formatCode="&quot;$&quot;#,##0.00_);\(&quot;$&quot;#,##0.00\)"/>
      <alignment horizontal="right" vertical="center" textRotation="0" wrapText="0" indent="1" justifyLastLine="0" shrinkToFit="0" readingOrder="0"/>
    </dxf>
    <dxf>
      <font>
        <strike val="0"/>
        <outline val="0"/>
        <shadow val="0"/>
        <u val="none"/>
        <vertAlign val="baseline"/>
        <sz val="11"/>
        <color theme="1" tint="0.249977111117893"/>
        <name val="Lucida Sans"/>
        <scheme val="minor"/>
      </font>
      <numFmt numFmtId="11" formatCode="&quot;$&quot;#,##0.00_);\(&quot;$&quot;#,##0.00\)"/>
      <alignment horizontal="right" vertical="center" textRotation="0" wrapText="0" indent="1" justifyLastLine="0" shrinkToFit="0" readingOrder="0"/>
    </dxf>
    <dxf>
      <font>
        <b val="0"/>
        <i val="0"/>
        <strike val="0"/>
        <condense val="0"/>
        <extend val="0"/>
        <outline val="0"/>
        <shadow val="0"/>
        <u val="none"/>
        <vertAlign val="baseline"/>
        <sz val="11"/>
        <color theme="1" tint="0.249977111117893"/>
        <name val="Lucida Sans"/>
        <family val="2"/>
        <scheme val="minor"/>
      </font>
      <numFmt numFmtId="168" formatCode="_)@"/>
      <alignment horizontal="general" vertical="center" textRotation="0" wrapText="0" indent="0" justifyLastLine="0" shrinkToFit="0" readingOrder="0"/>
    </dxf>
    <dxf>
      <font>
        <strike val="0"/>
        <outline val="0"/>
        <shadow val="0"/>
        <u val="none"/>
        <vertAlign val="baseline"/>
        <sz val="11"/>
        <color theme="1" tint="0.249977111117893"/>
        <name val="Lucida Sans"/>
        <scheme val="minor"/>
      </font>
      <numFmt numFmtId="168" formatCode="_)@"/>
    </dxf>
    <dxf>
      <font>
        <strike val="0"/>
        <outline val="0"/>
        <shadow val="0"/>
        <u val="none"/>
        <vertAlign val="baseline"/>
        <sz val="11"/>
        <color theme="1" tint="0.249977111117893"/>
        <name val="Lucida Sans"/>
        <scheme val="minor"/>
      </font>
    </dxf>
    <dxf>
      <font>
        <strike val="0"/>
        <outline val="0"/>
        <shadow val="0"/>
        <u val="none"/>
        <vertAlign val="baseline"/>
        <sz val="11"/>
        <color theme="1" tint="0.249977111117893"/>
        <name val="Lucida Sans"/>
        <scheme val="minor"/>
      </font>
    </dxf>
    <dxf>
      <font>
        <strike val="0"/>
        <outline val="0"/>
        <shadow val="0"/>
        <u val="none"/>
        <vertAlign val="baseline"/>
        <sz val="14"/>
        <color theme="1" tint="0.249977111117893"/>
        <name val="Cambria"/>
        <scheme val="major"/>
      </font>
      <alignment vertical="center" textRotation="0" indent="0" justifyLastLine="0" shrinkToFit="0" readingOrder="0"/>
    </dxf>
    <dxf>
      <font>
        <b val="0"/>
        <i val="0"/>
        <strike val="0"/>
        <condense val="0"/>
        <extend val="0"/>
        <outline val="0"/>
        <shadow val="0"/>
        <u val="none"/>
        <vertAlign val="baseline"/>
        <sz val="11"/>
        <color theme="1" tint="0.249977111117893"/>
        <name val="Lucida Sans"/>
        <family val="2"/>
        <scheme val="minor"/>
      </font>
      <numFmt numFmtId="11" formatCode="&quot;$&quot;#,##0.00_);\(&quot;$&quot;#,##0.00\)"/>
      <alignment horizontal="right" vertical="center" textRotation="0" wrapText="0" indent="1" justifyLastLine="0" shrinkToFit="0" readingOrder="0"/>
    </dxf>
    <dxf>
      <font>
        <color theme="1" tint="0.249977111117893"/>
      </font>
      <numFmt numFmtId="11" formatCode="&quot;$&quot;#,##0.00_);\(&quot;$&quot;#,##0.00\)"/>
      <fill>
        <patternFill patternType="solid">
          <fgColor indexed="64"/>
          <bgColor theme="2"/>
        </patternFill>
      </fill>
      <alignment horizontal="right" vertical="center" textRotation="0" wrapText="0" indent="1" justifyLastLine="0" shrinkToFit="0" readingOrder="0"/>
    </dxf>
    <dxf>
      <font>
        <b val="0"/>
        <i val="0"/>
        <strike val="0"/>
        <condense val="0"/>
        <extend val="0"/>
        <outline val="0"/>
        <shadow val="0"/>
        <u val="none"/>
        <vertAlign val="baseline"/>
        <sz val="11"/>
        <color theme="1" tint="0.249977111117893"/>
        <name val="Lucida Sans"/>
        <family val="2"/>
        <scheme val="minor"/>
      </font>
      <numFmt numFmtId="11" formatCode="&quot;$&quot;#,##0.00_);\(&quot;$&quot;#,##0.00\)"/>
      <alignment horizontal="right" vertical="center" textRotation="0" wrapText="0" indent="1" justifyLastLine="0" shrinkToFit="0" readingOrder="0"/>
    </dxf>
    <dxf>
      <font>
        <color theme="1" tint="0.249977111117893"/>
      </font>
      <numFmt numFmtId="11" formatCode="&quot;$&quot;#,##0.00_);\(&quot;$&quot;#,##0.00\)"/>
      <fill>
        <patternFill patternType="solid">
          <fgColor indexed="64"/>
          <bgColor theme="2"/>
        </patternFill>
      </fill>
      <alignment horizontal="right" vertical="center" textRotation="0" wrapText="0" indent="1" justifyLastLine="0" shrinkToFit="0" readingOrder="0"/>
    </dxf>
    <dxf>
      <font>
        <b val="0"/>
        <i val="0"/>
        <strike val="0"/>
        <condense val="0"/>
        <extend val="0"/>
        <outline val="0"/>
        <shadow val="0"/>
        <u val="none"/>
        <vertAlign val="baseline"/>
        <sz val="11"/>
        <color theme="1" tint="0.249977111117893"/>
        <name val="Lucida Sans"/>
        <family val="2"/>
        <scheme val="minor"/>
      </font>
      <numFmt numFmtId="168" formatCode="_)@"/>
      <alignment horizontal="general" vertical="center" textRotation="0" wrapText="0" indent="0" justifyLastLine="0" shrinkToFit="0" readingOrder="0"/>
    </dxf>
    <dxf>
      <font>
        <strike val="0"/>
        <outline val="0"/>
        <shadow val="0"/>
        <u val="none"/>
        <vertAlign val="baseline"/>
        <color theme="1" tint="0.249977111117893"/>
      </font>
    </dxf>
    <dxf>
      <font>
        <strike val="0"/>
        <outline val="0"/>
        <shadow val="0"/>
        <u val="none"/>
        <vertAlign val="baseline"/>
        <color theme="1" tint="0.249977111117893"/>
      </font>
    </dxf>
    <dxf>
      <font>
        <strike val="0"/>
        <outline val="0"/>
        <shadow val="0"/>
        <u val="none"/>
        <vertAlign val="baseline"/>
        <sz val="14"/>
        <color theme="1" tint="0.249977111117893"/>
        <name val="Cambria"/>
        <scheme val="major"/>
      </font>
      <alignment vertical="center" textRotation="0" indent="0" justifyLastLine="0" shrinkToFit="0" readingOrder="0"/>
    </dxf>
    <dxf>
      <font>
        <b val="0"/>
        <i val="0"/>
        <strike val="0"/>
        <condense val="0"/>
        <extend val="0"/>
        <outline val="0"/>
        <shadow val="0"/>
        <u val="none"/>
        <vertAlign val="baseline"/>
        <sz val="11"/>
        <color theme="1" tint="0.249977111117893"/>
        <name val="Lucida Sans"/>
        <scheme val="minor"/>
      </font>
      <numFmt numFmtId="11" formatCode="&quot;$&quot;#,##0.00_);\(&quot;$&quot;#,##0.00\)"/>
      <fill>
        <patternFill patternType="solid">
          <fgColor indexed="64"/>
          <bgColor theme="2"/>
        </patternFill>
      </fill>
      <alignment horizontal="right" vertical="center" textRotation="0" wrapText="0" indent="1" justifyLastLine="0" shrinkToFit="0" readingOrder="0"/>
      <border diagonalUp="0" diagonalDown="0" outline="0">
        <left/>
        <right/>
        <top/>
        <bottom/>
      </border>
    </dxf>
    <dxf>
      <font>
        <strike val="0"/>
        <outline val="0"/>
        <shadow val="0"/>
        <u val="none"/>
        <vertAlign val="baseline"/>
        <color theme="1" tint="0.249977111117893"/>
        <name val="Lucida Sans"/>
        <scheme val="minor"/>
      </font>
      <numFmt numFmtId="11" formatCode="&quot;$&quot;#,##0.00_);\(&quot;$&quot;#,##0.00\)"/>
      <alignment horizontal="right" vertical="center" textRotation="0" wrapText="0" indent="1" justifyLastLine="0" shrinkToFit="0" readingOrder="0"/>
    </dxf>
    <dxf>
      <font>
        <b val="0"/>
        <i val="0"/>
        <strike val="0"/>
        <condense val="0"/>
        <extend val="0"/>
        <outline val="0"/>
        <shadow val="0"/>
        <u val="none"/>
        <vertAlign val="baseline"/>
        <sz val="11"/>
        <color theme="1" tint="0.249977111117893"/>
        <name val="Lucida Sans"/>
        <scheme val="minor"/>
      </font>
      <numFmt numFmtId="11" formatCode="&quot;$&quot;#,##0.00_);\(&quot;$&quot;#,##0.00\)"/>
      <fill>
        <patternFill patternType="solid">
          <fgColor indexed="64"/>
          <bgColor theme="2"/>
        </patternFill>
      </fill>
      <alignment horizontal="right" vertical="center" textRotation="0" wrapText="0" indent="1" justifyLastLine="0" shrinkToFit="0" readingOrder="0"/>
      <border diagonalUp="0" diagonalDown="0" outline="0">
        <left/>
        <right/>
        <top/>
        <bottom/>
      </border>
    </dxf>
    <dxf>
      <font>
        <strike val="0"/>
        <outline val="0"/>
        <shadow val="0"/>
        <u val="none"/>
        <vertAlign val="baseline"/>
        <color theme="1" tint="0.249977111117893"/>
        <name val="Lucida Sans"/>
        <scheme val="minor"/>
      </font>
      <numFmt numFmtId="11" formatCode="&quot;$&quot;#,##0.00_);\(&quot;$&quot;#,##0.00\)"/>
      <alignment horizontal="right" vertical="center" textRotation="0" wrapText="0" indent="1" justifyLastLine="0" shrinkToFit="0" readingOrder="0"/>
    </dxf>
    <dxf>
      <font>
        <b val="0"/>
        <i val="0"/>
        <strike val="0"/>
        <condense val="0"/>
        <extend val="0"/>
        <outline val="0"/>
        <shadow val="0"/>
        <u val="none"/>
        <vertAlign val="baseline"/>
        <sz val="11"/>
        <color theme="1" tint="0.249977111117893"/>
        <name val="Lucida Sans"/>
        <scheme val="minor"/>
      </font>
      <numFmt numFmtId="168" formatCode="_)@"/>
      <fill>
        <patternFill patternType="solid">
          <fgColor indexed="64"/>
          <bgColor theme="2"/>
        </patternFill>
      </fill>
      <alignment horizontal="general" vertical="center" textRotation="0" wrapText="0" indent="0" justifyLastLine="0" shrinkToFit="0" readingOrder="0"/>
      <border diagonalUp="0" diagonalDown="0" outline="0">
        <left/>
        <right/>
        <top/>
        <bottom/>
      </border>
    </dxf>
    <dxf>
      <font>
        <strike val="0"/>
        <outline val="0"/>
        <shadow val="0"/>
        <u val="none"/>
        <vertAlign val="baseline"/>
        <color theme="1" tint="0.249977111117893"/>
        <name val="Lucida Sans"/>
        <scheme val="minor"/>
      </font>
      <numFmt numFmtId="168" formatCode="_)@"/>
    </dxf>
    <dxf>
      <font>
        <strike val="0"/>
        <outline val="0"/>
        <shadow val="0"/>
        <u val="none"/>
        <vertAlign val="baseline"/>
        <sz val="11"/>
        <color theme="1" tint="0.249977111117893"/>
        <name val="Lucida Sans"/>
        <scheme val="minor"/>
      </font>
    </dxf>
    <dxf>
      <font>
        <strike val="0"/>
        <outline val="0"/>
        <shadow val="0"/>
        <u val="none"/>
        <vertAlign val="baseline"/>
        <color theme="1" tint="0.249977111117893"/>
        <name val="Lucida Sans"/>
        <scheme val="minor"/>
      </font>
    </dxf>
    <dxf>
      <font>
        <b val="0"/>
        <strike val="0"/>
        <outline val="0"/>
        <shadow val="0"/>
        <u val="none"/>
        <vertAlign val="baseline"/>
        <sz val="14"/>
        <color theme="1" tint="0.249977111117893"/>
        <name val="Cambria"/>
        <scheme val="major"/>
      </font>
      <alignment vertical="center" textRotation="0" indent="0" justifyLastLine="0" shrinkToFit="0" readingOrder="0"/>
    </dxf>
    <dxf>
      <font>
        <b val="0"/>
        <i val="0"/>
        <strike val="0"/>
        <condense val="0"/>
        <extend val="0"/>
        <outline val="0"/>
        <shadow val="0"/>
        <u val="none"/>
        <vertAlign val="baseline"/>
        <sz val="11"/>
        <color theme="1" tint="0.249977111117893"/>
        <name val="Lucida Sans"/>
        <family val="2"/>
        <scheme val="minor"/>
      </font>
      <numFmt numFmtId="11" formatCode="&quot;$&quot;#,##0.00_);\(&quot;$&quot;#,##0.00\)"/>
      <alignment horizontal="right" vertical="center" textRotation="0" wrapText="1" indent="1" justifyLastLine="0" shrinkToFit="0" readingOrder="0"/>
    </dxf>
    <dxf>
      <font>
        <strike val="0"/>
        <outline val="0"/>
        <shadow val="0"/>
        <u val="none"/>
        <vertAlign val="baseline"/>
        <sz val="10"/>
        <color theme="1" tint="0.249977111117893"/>
        <name val="Lucida Sans"/>
        <scheme val="minor"/>
      </font>
      <alignment horizontal="right" vertical="center" textRotation="0" wrapText="1" indent="1" justifyLastLine="0" shrinkToFit="0" readingOrder="0"/>
    </dxf>
    <dxf>
      <font>
        <b val="0"/>
        <i val="0"/>
        <strike val="0"/>
        <condense val="0"/>
        <extend val="0"/>
        <outline val="0"/>
        <shadow val="0"/>
        <u val="none"/>
        <vertAlign val="baseline"/>
        <sz val="11"/>
        <color theme="1" tint="0.249977111117893"/>
        <name val="Lucida Sans"/>
        <family val="2"/>
        <scheme val="minor"/>
      </font>
      <numFmt numFmtId="11" formatCode="&quot;$&quot;#,##0.00_);\(&quot;$&quot;#,##0.00\)"/>
      <alignment horizontal="right" vertical="center" textRotation="0" wrapText="1" indent="1" justifyLastLine="0" shrinkToFit="0" readingOrder="0"/>
    </dxf>
    <dxf>
      <font>
        <strike val="0"/>
        <outline val="0"/>
        <shadow val="0"/>
        <u val="none"/>
        <vertAlign val="baseline"/>
        <sz val="10"/>
        <color theme="1" tint="0.249977111117893"/>
        <name val="Lucida Sans"/>
        <scheme val="minor"/>
      </font>
      <alignment horizontal="right" vertical="center" textRotation="0" wrapText="1" indent="1" justifyLastLine="0" shrinkToFit="0" readingOrder="0"/>
    </dxf>
    <dxf>
      <font>
        <b val="0"/>
        <i val="0"/>
        <strike val="0"/>
        <condense val="0"/>
        <extend val="0"/>
        <outline val="0"/>
        <shadow val="0"/>
        <u val="none"/>
        <vertAlign val="baseline"/>
        <sz val="11"/>
        <color theme="1" tint="0.249977111117893"/>
        <name val="Lucida Sans"/>
        <family val="2"/>
        <scheme val="minor"/>
      </font>
      <numFmt numFmtId="11" formatCode="&quot;$&quot;#,##0.00_);\(&quot;$&quot;#,##0.00\)"/>
      <alignment horizontal="right" vertical="center" textRotation="0" wrapText="1" indent="1" justifyLastLine="0" shrinkToFit="0" readingOrder="0"/>
    </dxf>
    <dxf>
      <font>
        <strike val="0"/>
        <outline val="0"/>
        <shadow val="0"/>
        <u val="none"/>
        <vertAlign val="baseline"/>
        <sz val="10"/>
        <color theme="1" tint="0.249977111117893"/>
        <name val="Lucida Sans"/>
        <scheme val="minor"/>
      </font>
      <alignment horizontal="right" vertical="center" textRotation="0" wrapText="1" indent="1" justifyLastLine="0" shrinkToFit="0" readingOrder="0"/>
    </dxf>
    <dxf>
      <font>
        <b val="0"/>
        <i val="0"/>
        <strike val="0"/>
        <condense val="0"/>
        <extend val="0"/>
        <outline val="0"/>
        <shadow val="0"/>
        <u val="none"/>
        <vertAlign val="baseline"/>
        <sz val="11"/>
        <color theme="1" tint="0.249977111117893"/>
        <name val="Lucida Sans"/>
        <family val="2"/>
        <scheme val="minor"/>
      </font>
      <numFmt numFmtId="11" formatCode="&quot;$&quot;#,##0.00_);\(&quot;$&quot;#,##0.00\)"/>
      <alignment horizontal="right" vertical="center" textRotation="0" wrapText="1" indent="1" justifyLastLine="0" shrinkToFit="0" readingOrder="0"/>
    </dxf>
    <dxf>
      <font>
        <strike val="0"/>
        <outline val="0"/>
        <shadow val="0"/>
        <u val="none"/>
        <vertAlign val="baseline"/>
        <sz val="10"/>
        <color theme="1" tint="0.249977111117893"/>
        <name val="Lucida Sans"/>
        <scheme val="minor"/>
      </font>
      <alignment horizontal="right" vertical="center" textRotation="0" wrapText="1" indent="1" justifyLastLine="0" shrinkToFit="0" readingOrder="0"/>
    </dxf>
    <dxf>
      <font>
        <b val="0"/>
        <i val="0"/>
        <strike val="0"/>
        <condense val="0"/>
        <extend val="0"/>
        <outline val="0"/>
        <shadow val="0"/>
        <u val="none"/>
        <vertAlign val="baseline"/>
        <sz val="11"/>
        <color theme="1" tint="0.249977111117893"/>
        <name val="Lucida Sans"/>
        <family val="2"/>
        <scheme val="minor"/>
      </font>
      <numFmt numFmtId="11" formatCode="&quot;$&quot;#,##0.00_);\(&quot;$&quot;#,##0.00\)"/>
      <alignment horizontal="right" vertical="center" textRotation="0" wrapText="1" indent="1" justifyLastLine="0" shrinkToFit="0" readingOrder="0"/>
    </dxf>
    <dxf>
      <font>
        <strike val="0"/>
        <outline val="0"/>
        <shadow val="0"/>
        <u val="none"/>
        <vertAlign val="baseline"/>
        <sz val="10"/>
        <color theme="1" tint="0.249977111117893"/>
        <name val="Lucida Sans"/>
        <scheme val="minor"/>
      </font>
      <alignment horizontal="right" vertical="center" textRotation="0" wrapText="1" indent="1" justifyLastLine="0" shrinkToFit="0" readingOrder="0"/>
    </dxf>
    <dxf>
      <font>
        <b val="0"/>
        <i val="0"/>
        <strike val="0"/>
        <condense val="0"/>
        <extend val="0"/>
        <outline val="0"/>
        <shadow val="0"/>
        <u val="none"/>
        <vertAlign val="baseline"/>
        <sz val="11"/>
        <color theme="1" tint="0.249977111117893"/>
        <name val="Lucida Sans"/>
        <family val="2"/>
        <scheme val="minor"/>
      </font>
      <numFmt numFmtId="11" formatCode="&quot;$&quot;#,##0.00_);\(&quot;$&quot;#,##0.00\)"/>
      <alignment horizontal="right" vertical="center" textRotation="0" wrapText="1" indent="1" justifyLastLine="0" shrinkToFit="0" readingOrder="0"/>
    </dxf>
    <dxf>
      <font>
        <strike val="0"/>
        <outline val="0"/>
        <shadow val="0"/>
        <u val="none"/>
        <vertAlign val="baseline"/>
        <sz val="10"/>
        <color theme="1" tint="0.249977111117893"/>
        <name val="Lucida Sans"/>
        <scheme val="minor"/>
      </font>
      <alignment horizontal="right" vertical="center" textRotation="0" wrapText="1" indent="1" justifyLastLine="0" shrinkToFit="0" readingOrder="0"/>
    </dxf>
    <dxf>
      <font>
        <b val="0"/>
        <i val="0"/>
        <strike val="0"/>
        <condense val="0"/>
        <extend val="0"/>
        <outline val="0"/>
        <shadow val="0"/>
        <u val="none"/>
        <vertAlign val="baseline"/>
        <sz val="11"/>
        <color theme="1" tint="0.249977111117893"/>
        <name val="Lucida Sans"/>
        <family val="2"/>
        <scheme val="minor"/>
      </font>
      <numFmt numFmtId="11" formatCode="&quot;$&quot;#,##0.00_);\(&quot;$&quot;#,##0.00\)"/>
      <alignment horizontal="right" vertical="center" textRotation="0" wrapText="1" indent="1" justifyLastLine="0" shrinkToFit="0" readingOrder="0"/>
    </dxf>
    <dxf>
      <font>
        <strike val="0"/>
        <outline val="0"/>
        <shadow val="0"/>
        <u val="none"/>
        <vertAlign val="baseline"/>
        <sz val="10"/>
        <color theme="1" tint="0.249977111117893"/>
        <name val="Lucida Sans"/>
        <scheme val="minor"/>
      </font>
      <alignment horizontal="right" vertical="center" textRotation="0" wrapText="1" indent="1" justifyLastLine="0" shrinkToFit="0" readingOrder="0"/>
    </dxf>
    <dxf>
      <font>
        <b val="0"/>
        <i val="0"/>
        <strike val="0"/>
        <condense val="0"/>
        <extend val="0"/>
        <outline val="0"/>
        <shadow val="0"/>
        <u val="none"/>
        <vertAlign val="baseline"/>
        <sz val="11"/>
        <color theme="1" tint="0.249977111117893"/>
        <name val="Lucida Sans"/>
        <family val="2"/>
        <scheme val="minor"/>
      </font>
      <numFmt numFmtId="11" formatCode="&quot;$&quot;#,##0.00_);\(&quot;$&quot;#,##0.00\)"/>
      <alignment horizontal="right" vertical="center" textRotation="0" wrapText="1" indent="1" justifyLastLine="0" shrinkToFit="0" readingOrder="0"/>
    </dxf>
    <dxf>
      <font>
        <strike val="0"/>
        <outline val="0"/>
        <shadow val="0"/>
        <u val="none"/>
        <vertAlign val="baseline"/>
        <sz val="10"/>
        <color theme="1" tint="0.249977111117893"/>
        <name val="Lucida Sans"/>
        <scheme val="minor"/>
      </font>
      <alignment horizontal="right" vertical="center" textRotation="0" wrapText="1" indent="1" justifyLastLine="0" shrinkToFit="0" readingOrder="0"/>
    </dxf>
    <dxf>
      <font>
        <b val="0"/>
        <i val="0"/>
        <strike val="0"/>
        <condense val="0"/>
        <extend val="0"/>
        <outline val="0"/>
        <shadow val="0"/>
        <u val="none"/>
        <vertAlign val="baseline"/>
        <sz val="11"/>
        <color theme="1" tint="0.249977111117893"/>
        <name val="Lucida Sans"/>
        <family val="2"/>
        <scheme val="minor"/>
      </font>
      <numFmt numFmtId="11" formatCode="&quot;$&quot;#,##0.00_);\(&quot;$&quot;#,##0.00\)"/>
      <alignment horizontal="right" vertical="center" textRotation="0" wrapText="1" indent="1" justifyLastLine="0" shrinkToFit="0" readingOrder="0"/>
    </dxf>
    <dxf>
      <font>
        <strike val="0"/>
        <outline val="0"/>
        <shadow val="0"/>
        <u val="none"/>
        <vertAlign val="baseline"/>
        <sz val="10"/>
        <color theme="1" tint="0.249977111117893"/>
        <name val="Lucida Sans"/>
        <scheme val="minor"/>
      </font>
      <alignment horizontal="right" vertical="center" textRotation="0" wrapText="1" indent="1" justifyLastLine="0" shrinkToFit="0" readingOrder="0"/>
    </dxf>
    <dxf>
      <font>
        <b val="0"/>
        <i val="0"/>
        <strike val="0"/>
        <condense val="0"/>
        <extend val="0"/>
        <outline val="0"/>
        <shadow val="0"/>
        <u val="none"/>
        <vertAlign val="baseline"/>
        <sz val="11"/>
        <color theme="1" tint="0.249977111117893"/>
        <name val="Lucida Sans"/>
        <family val="2"/>
        <scheme val="minor"/>
      </font>
      <numFmt numFmtId="11" formatCode="&quot;$&quot;#,##0.00_);\(&quot;$&quot;#,##0.00\)"/>
      <alignment horizontal="right" vertical="center" textRotation="0" wrapText="1" indent="1" justifyLastLine="0" shrinkToFit="0" readingOrder="0"/>
    </dxf>
    <dxf>
      <font>
        <strike val="0"/>
        <outline val="0"/>
        <shadow val="0"/>
        <u val="none"/>
        <vertAlign val="baseline"/>
        <sz val="10"/>
        <color theme="1" tint="0.249977111117893"/>
        <name val="Lucida Sans"/>
        <scheme val="minor"/>
      </font>
      <alignment horizontal="right" vertical="center" textRotation="0" wrapText="1" indent="1" justifyLastLine="0" shrinkToFit="0" readingOrder="0"/>
    </dxf>
    <dxf>
      <font>
        <b val="0"/>
        <i val="0"/>
        <strike val="0"/>
        <condense val="0"/>
        <extend val="0"/>
        <outline val="0"/>
        <shadow val="0"/>
        <u val="none"/>
        <vertAlign val="baseline"/>
        <sz val="11"/>
        <color theme="1" tint="0.249977111117893"/>
        <name val="Lucida Sans"/>
        <family val="2"/>
        <scheme val="minor"/>
      </font>
      <numFmt numFmtId="11" formatCode="&quot;$&quot;#,##0.00_);\(&quot;$&quot;#,##0.00\)"/>
      <alignment horizontal="right" vertical="center" textRotation="0" wrapText="1" indent="1" justifyLastLine="0" shrinkToFit="0" readingOrder="0"/>
    </dxf>
    <dxf>
      <font>
        <strike val="0"/>
        <outline val="0"/>
        <shadow val="0"/>
        <u val="none"/>
        <vertAlign val="baseline"/>
        <sz val="10"/>
        <color theme="1" tint="0.249977111117893"/>
        <name val="Lucida Sans"/>
        <scheme val="minor"/>
      </font>
      <alignment horizontal="right" vertical="center" textRotation="0" wrapText="1" indent="1" justifyLastLine="0" shrinkToFit="0" readingOrder="0"/>
    </dxf>
    <dxf>
      <font>
        <b val="0"/>
        <i val="0"/>
        <strike val="0"/>
        <condense val="0"/>
        <extend val="0"/>
        <outline val="0"/>
        <shadow val="0"/>
        <u val="none"/>
        <vertAlign val="baseline"/>
        <sz val="11"/>
        <color theme="1" tint="0.249977111117893"/>
        <name val="Lucida Sans"/>
        <family val="2"/>
        <scheme val="minor"/>
      </font>
      <numFmt numFmtId="11" formatCode="&quot;$&quot;#,##0.00_);\(&quot;$&quot;#,##0.00\)"/>
      <alignment horizontal="right" vertical="center" textRotation="0" wrapText="1" indent="1" justifyLastLine="0" shrinkToFit="0" readingOrder="0"/>
    </dxf>
    <dxf>
      <font>
        <strike val="0"/>
        <outline val="0"/>
        <shadow val="0"/>
        <u val="none"/>
        <vertAlign val="baseline"/>
        <sz val="10"/>
        <color theme="1" tint="0.249977111117893"/>
        <name val="Lucida Sans"/>
        <scheme val="minor"/>
      </font>
      <alignment horizontal="right" vertical="center" textRotation="0" wrapText="1" indent="1" justifyLastLine="0" shrinkToFit="0" readingOrder="0"/>
    </dxf>
    <dxf>
      <font>
        <b val="0"/>
        <i val="0"/>
        <strike val="0"/>
        <condense val="0"/>
        <extend val="0"/>
        <outline val="0"/>
        <shadow val="0"/>
        <u val="none"/>
        <vertAlign val="baseline"/>
        <sz val="11"/>
        <color theme="1" tint="0.249977111117893"/>
        <name val="Lucida Sans"/>
        <family val="2"/>
        <scheme val="minor"/>
      </font>
      <numFmt numFmtId="11" formatCode="&quot;$&quot;#,##0.00_);\(&quot;$&quot;#,##0.00\)"/>
      <alignment horizontal="right" vertical="center" textRotation="0" wrapText="1" indent="1" justifyLastLine="0" shrinkToFit="0" readingOrder="0"/>
    </dxf>
    <dxf>
      <font>
        <strike val="0"/>
        <outline val="0"/>
        <shadow val="0"/>
        <u val="none"/>
        <vertAlign val="baseline"/>
        <sz val="10"/>
        <color theme="1" tint="0.249977111117893"/>
        <name val="Lucida Sans"/>
        <scheme val="minor"/>
      </font>
      <alignment horizontal="right" vertical="center" textRotation="0" wrapText="1" indent="1" justifyLastLine="0" shrinkToFit="0" readingOrder="0"/>
    </dxf>
    <dxf>
      <font>
        <b val="0"/>
        <i val="0"/>
        <strike val="0"/>
        <condense val="0"/>
        <extend val="0"/>
        <outline val="0"/>
        <shadow val="0"/>
        <u val="none"/>
        <vertAlign val="baseline"/>
        <sz val="11"/>
        <color theme="1" tint="0.249977111117893"/>
        <name val="Lucida Sans"/>
        <family val="2"/>
        <scheme val="minor"/>
      </font>
      <numFmt numFmtId="167" formatCode="&quot;$&quot;#,##0.00"/>
    </dxf>
    <dxf>
      <font>
        <strike val="0"/>
        <outline val="0"/>
        <shadow val="0"/>
        <u val="none"/>
        <vertAlign val="baseline"/>
        <sz val="10"/>
        <color theme="1" tint="0.249977111117893"/>
        <name val="Lucida Sans"/>
        <scheme val="minor"/>
      </font>
    </dxf>
    <dxf>
      <font>
        <b val="0"/>
        <i val="0"/>
        <strike val="0"/>
        <condense val="0"/>
        <extend val="0"/>
        <outline val="0"/>
        <shadow val="0"/>
        <u val="none"/>
        <vertAlign val="baseline"/>
        <sz val="11"/>
        <color theme="1" tint="0.249977111117893"/>
        <name val="Lucida Sans"/>
        <family val="2"/>
        <scheme val="minor"/>
      </font>
      <numFmt numFmtId="168" formatCode="_)@"/>
    </dxf>
    <dxf>
      <font>
        <strike val="0"/>
        <outline val="0"/>
        <shadow val="0"/>
        <u val="none"/>
        <vertAlign val="baseline"/>
        <sz val="10"/>
        <color theme="1" tint="0.249977111117893"/>
        <name val="Lucida Sans"/>
        <scheme val="minor"/>
      </font>
    </dxf>
    <dxf>
      <font>
        <strike val="0"/>
        <outline val="0"/>
        <shadow val="0"/>
        <u val="none"/>
        <vertAlign val="baseline"/>
        <sz val="11"/>
        <color theme="1" tint="0.249977111117893"/>
        <name val="Lucida Sans"/>
        <scheme val="minor"/>
      </font>
    </dxf>
    <dxf>
      <font>
        <strike val="0"/>
        <outline val="0"/>
        <shadow val="0"/>
        <u val="none"/>
        <vertAlign val="baseline"/>
        <color theme="1" tint="0.249977111117893"/>
        <name val="Lucida Sans"/>
        <scheme val="minor"/>
      </font>
    </dxf>
    <dxf>
      <border>
        <bottom style="medium">
          <color theme="3" tint="0.24994659260841701"/>
        </bottom>
      </border>
    </dxf>
    <dxf>
      <font>
        <b val="0"/>
        <strike val="0"/>
        <outline val="0"/>
        <shadow val="0"/>
        <u val="none"/>
        <vertAlign val="baseline"/>
        <sz val="14"/>
        <color theme="1" tint="0.249977111117893"/>
        <name val="Cambria"/>
        <scheme val="major"/>
      </font>
      <alignment horizontal="general" vertical="center" textRotation="0" indent="0" justifyLastLine="0" shrinkToFit="0" readingOrder="0"/>
    </dxf>
    <dxf>
      <font>
        <b val="0"/>
        <i val="0"/>
        <strike val="0"/>
        <condense val="0"/>
        <extend val="0"/>
        <outline val="0"/>
        <shadow val="0"/>
        <u val="none"/>
        <vertAlign val="baseline"/>
        <sz val="11"/>
        <color theme="1" tint="0.249977111117893"/>
        <name val="Lucida Sans"/>
        <family val="2"/>
        <scheme val="minor"/>
      </font>
      <numFmt numFmtId="11" formatCode="&quot;$&quot;#,##0.00_);\(&quot;$&quot;#,##0.00\)"/>
      <alignment horizontal="right" vertical="center" textRotation="0" wrapText="1" indent="1" justifyLastLine="0" shrinkToFit="0" readingOrder="0"/>
    </dxf>
    <dxf>
      <font>
        <strike val="0"/>
        <outline val="0"/>
        <shadow val="0"/>
        <u val="none"/>
        <vertAlign val="baseline"/>
        <sz val="10"/>
        <color theme="1" tint="0.249977111117893"/>
        <name val="Lucida Sans"/>
        <scheme val="minor"/>
      </font>
      <numFmt numFmtId="11" formatCode="&quot;$&quot;#,##0.00_);\(&quot;$&quot;#,##0.00\)"/>
      <alignment horizontal="right" vertical="center" textRotation="0" wrapText="1" indent="1" justifyLastLine="0" shrinkToFit="0" readingOrder="0"/>
    </dxf>
    <dxf>
      <font>
        <b val="0"/>
        <i val="0"/>
        <strike val="0"/>
        <condense val="0"/>
        <extend val="0"/>
        <outline val="0"/>
        <shadow val="0"/>
        <u val="none"/>
        <vertAlign val="baseline"/>
        <sz val="11"/>
        <color theme="1" tint="0.249977111117893"/>
        <name val="Lucida Sans"/>
        <family val="2"/>
        <scheme val="minor"/>
      </font>
      <numFmt numFmtId="11" formatCode="&quot;$&quot;#,##0.00_);\(&quot;$&quot;#,##0.00\)"/>
      <alignment horizontal="right" vertical="center" textRotation="0" wrapText="1" indent="1" justifyLastLine="0" shrinkToFit="0" readingOrder="0"/>
    </dxf>
    <dxf>
      <font>
        <strike val="0"/>
        <outline val="0"/>
        <shadow val="0"/>
        <u val="none"/>
        <vertAlign val="baseline"/>
        <sz val="10"/>
        <color theme="1" tint="0.249977111117893"/>
        <name val="Lucida Sans"/>
        <scheme val="minor"/>
      </font>
      <numFmt numFmtId="11" formatCode="&quot;$&quot;#,##0.00_);\(&quot;$&quot;#,##0.00\)"/>
      <alignment horizontal="right" vertical="center" textRotation="0" wrapText="1" indent="1" justifyLastLine="0" shrinkToFit="0" readingOrder="0"/>
    </dxf>
    <dxf>
      <font>
        <b val="0"/>
        <i val="0"/>
        <strike val="0"/>
        <condense val="0"/>
        <extend val="0"/>
        <outline val="0"/>
        <shadow val="0"/>
        <u val="none"/>
        <vertAlign val="baseline"/>
        <sz val="11"/>
        <color theme="1" tint="0.249977111117893"/>
        <name val="Lucida Sans"/>
        <family val="2"/>
        <scheme val="minor"/>
      </font>
      <numFmt numFmtId="11" formatCode="&quot;$&quot;#,##0.00_);\(&quot;$&quot;#,##0.00\)"/>
      <alignment horizontal="right" vertical="center" textRotation="0" wrapText="1" indent="1" justifyLastLine="0" shrinkToFit="0" readingOrder="0"/>
    </dxf>
    <dxf>
      <font>
        <strike val="0"/>
        <outline val="0"/>
        <shadow val="0"/>
        <u val="none"/>
        <vertAlign val="baseline"/>
        <sz val="10"/>
        <color theme="1" tint="0.249977111117893"/>
        <name val="Lucida Sans"/>
        <scheme val="minor"/>
      </font>
      <numFmt numFmtId="11" formatCode="&quot;$&quot;#,##0.00_);\(&quot;$&quot;#,##0.00\)"/>
      <alignment horizontal="right" vertical="center" textRotation="0" wrapText="1" indent="1" justifyLastLine="0" shrinkToFit="0" readingOrder="0"/>
    </dxf>
    <dxf>
      <font>
        <b val="0"/>
        <i val="0"/>
        <strike val="0"/>
        <condense val="0"/>
        <extend val="0"/>
        <outline val="0"/>
        <shadow val="0"/>
        <u val="none"/>
        <vertAlign val="baseline"/>
        <sz val="11"/>
        <color theme="1" tint="0.249977111117893"/>
        <name val="Lucida Sans"/>
        <family val="2"/>
        <scheme val="minor"/>
      </font>
      <numFmt numFmtId="167" formatCode="&quot;$&quot;#,##0.00"/>
    </dxf>
    <dxf>
      <font>
        <strike val="0"/>
        <outline val="0"/>
        <shadow val="0"/>
        <u val="none"/>
        <vertAlign val="baseline"/>
        <sz val="10"/>
        <color theme="1" tint="0.249977111117893"/>
        <name val="Lucida Sans"/>
        <scheme val="minor"/>
      </font>
      <alignment vertical="center" textRotation="0" indent="0" justifyLastLine="0" shrinkToFit="0" readingOrder="0"/>
    </dxf>
    <dxf>
      <font>
        <b val="0"/>
        <i val="0"/>
        <strike val="0"/>
        <condense val="0"/>
        <extend val="0"/>
        <outline val="0"/>
        <shadow val="0"/>
        <u val="none"/>
        <vertAlign val="baseline"/>
        <sz val="11"/>
        <color theme="1" tint="0.249977111117893"/>
        <name val="Lucida Sans"/>
        <family val="2"/>
        <scheme val="minor"/>
      </font>
      <fill>
        <patternFill patternType="solid">
          <fgColor indexed="64"/>
          <bgColor theme="2"/>
        </patternFill>
      </fill>
      <alignment horizontal="left" vertical="center" textRotation="0" wrapText="0" indent="0" justifyLastLine="0" shrinkToFit="0" readingOrder="0"/>
      <border diagonalUp="0" diagonalDown="0" outline="0">
        <left/>
        <right/>
        <top/>
        <bottom/>
      </border>
    </dxf>
    <dxf>
      <font>
        <strike val="0"/>
        <outline val="0"/>
        <shadow val="0"/>
        <u val="none"/>
        <vertAlign val="baseline"/>
        <sz val="10"/>
        <color theme="1" tint="0.249977111117893"/>
        <name val="Lucida Sans"/>
        <scheme val="minor"/>
      </font>
      <numFmt numFmtId="168" formatCode="_)@"/>
      <alignment horizontal="left" vertical="center" textRotation="0" wrapText="0" indent="0" justifyLastLine="0" shrinkToFit="0" readingOrder="0"/>
    </dxf>
    <dxf>
      <font>
        <strike val="0"/>
        <outline val="0"/>
        <shadow val="0"/>
        <u val="none"/>
        <vertAlign val="baseline"/>
        <sz val="11"/>
        <color theme="1" tint="0.249977111117893"/>
        <name val="Lucida Sans"/>
        <scheme val="minor"/>
      </font>
      <alignment vertical="center" textRotation="0" indent="0" justifyLastLine="0" shrinkToFit="0" readingOrder="0"/>
    </dxf>
    <dxf>
      <font>
        <strike val="0"/>
        <outline val="0"/>
        <shadow val="0"/>
        <u val="none"/>
        <vertAlign val="baseline"/>
        <color theme="1" tint="0.249977111117893"/>
        <name val="Lucida Sans"/>
        <scheme val="minor"/>
      </font>
      <alignment vertical="center" textRotation="0" indent="0" justifyLastLine="0" shrinkToFit="0" readingOrder="0"/>
    </dxf>
    <dxf>
      <font>
        <b val="0"/>
        <strike val="0"/>
        <outline val="0"/>
        <shadow val="0"/>
        <u val="none"/>
        <vertAlign val="baseline"/>
        <sz val="14"/>
        <color theme="1" tint="0.249977111117893"/>
        <name val="Cambria"/>
        <scheme val="major"/>
      </font>
      <alignment vertical="center" textRotation="0" indent="0" justifyLastLine="0" shrinkToFit="0" readingOrder="0"/>
    </dxf>
    <dxf>
      <fill>
        <patternFill>
          <bgColor theme="5" tint="0.79998168889431442"/>
        </patternFill>
      </fill>
    </dxf>
    <dxf>
      <fill>
        <patternFill>
          <bgColor theme="0"/>
        </patternFill>
      </fill>
    </dxf>
    <dxf>
      <fill>
        <patternFill>
          <bgColor theme="5" tint="0.79998168889431442"/>
        </patternFill>
      </fill>
    </dxf>
    <dxf>
      <fill>
        <patternFill>
          <bgColor theme="0"/>
        </patternFill>
      </fill>
    </dxf>
    <dxf>
      <font>
        <b val="0"/>
        <i val="0"/>
        <color theme="3" tint="9.9948118533890809E-2"/>
      </font>
      <fill>
        <patternFill>
          <bgColor theme="5" tint="0.79998168889431442"/>
        </patternFill>
      </fill>
      <border diagonalUp="0" diagonalDown="0">
        <left/>
        <right/>
        <top/>
        <bottom/>
        <vertical/>
        <horizontal/>
      </border>
    </dxf>
    <dxf>
      <font>
        <b val="0"/>
        <i val="0"/>
        <color theme="3" tint="9.9948118533890809E-2"/>
      </font>
      <fill>
        <patternFill>
          <bgColor theme="0"/>
        </patternFill>
      </fill>
      <border diagonalUp="0" diagonalDown="0">
        <left/>
        <right/>
        <top/>
        <bottom/>
        <vertical/>
        <horizontal/>
      </border>
    </dxf>
    <dxf>
      <font>
        <b val="0"/>
        <i val="0"/>
        <color theme="3" tint="9.9948118533890809E-2"/>
      </font>
      <fill>
        <patternFill>
          <bgColor theme="3" tint="0.89996032593768116"/>
        </patternFill>
      </fill>
      <border diagonalUp="0" diagonalDown="0">
        <left/>
        <right/>
        <top style="medium">
          <color theme="3" tint="0.24994659260841701"/>
        </top>
        <bottom/>
        <vertical/>
        <horizontal/>
      </border>
    </dxf>
    <dxf>
      <font>
        <b val="0"/>
        <i val="0"/>
        <color theme="3" tint="9.9948118533890809E-2"/>
      </font>
      <fill>
        <patternFill patternType="solid">
          <fgColor theme="3" tint="0.89996032593768116"/>
          <bgColor theme="3" tint="0.89992980742820516"/>
        </patternFill>
      </fill>
      <border diagonalUp="0" diagonalDown="0">
        <left/>
        <right/>
        <top/>
        <bottom style="medium">
          <color theme="3" tint="0.24994659260841701"/>
        </bottom>
        <vertical/>
        <horizontal/>
      </border>
    </dxf>
    <dxf>
      <font>
        <b val="0"/>
        <i val="0"/>
        <color theme="3" tint="9.9948118533890809E-2"/>
      </font>
      <fill>
        <patternFill>
          <bgColor theme="3" tint="0.89996032593768116"/>
        </patternFill>
      </fill>
      <border diagonalUp="0" diagonalDown="0">
        <left/>
        <right/>
        <top/>
        <bottom/>
        <vertical/>
        <horizontal/>
      </border>
    </dxf>
    <dxf>
      <font>
        <color theme="3" tint="9.9948118533890809E-2"/>
      </font>
      <fill>
        <patternFill>
          <fgColor theme="0" tint="-4.9989318521683403E-2"/>
          <bgColor theme="0" tint="-4.9989318521683403E-2"/>
        </patternFill>
      </fill>
    </dxf>
    <dxf>
      <font>
        <b val="0"/>
        <i val="0"/>
        <color theme="3" tint="9.9948118533890809E-2"/>
      </font>
      <fill>
        <patternFill>
          <fgColor theme="0"/>
          <bgColor theme="0"/>
        </patternFill>
      </fill>
      <border diagonalUp="0" diagonalDown="0">
        <left/>
        <right style="dashed">
          <color theme="3" tint="0.24994659260841701"/>
        </right>
        <top/>
        <bottom/>
        <vertical style="dashed">
          <color theme="3" tint="0.24994659260841701"/>
        </vertical>
        <horizontal/>
      </border>
    </dxf>
    <dxf>
      <font>
        <b val="0"/>
        <i val="0"/>
        <color theme="3" tint="9.9948118533890809E-2"/>
      </font>
      <fill>
        <patternFill>
          <fgColor theme="0"/>
          <bgColor theme="0"/>
        </patternFill>
      </fill>
      <border diagonalUp="0" diagonalDown="0">
        <left/>
        <right/>
        <top style="medium">
          <color theme="3" tint="0.24994659260841701"/>
        </top>
        <bottom/>
        <vertical/>
        <horizontal/>
      </border>
    </dxf>
    <dxf>
      <font>
        <b val="0"/>
        <i val="0"/>
        <color theme="3" tint="9.9948118533890809E-2"/>
      </font>
      <fill>
        <patternFill patternType="solid">
          <fgColor theme="2"/>
          <bgColor theme="2"/>
        </patternFill>
      </fill>
      <border diagonalUp="0" diagonalDown="0">
        <left/>
        <right/>
        <top/>
        <bottom style="medium">
          <color theme="3" tint="0.24994659260841701"/>
        </bottom>
        <vertical/>
        <horizontal/>
      </border>
    </dxf>
    <dxf>
      <font>
        <b val="0"/>
        <i val="0"/>
        <color theme="3" tint="9.9948118533890809E-2"/>
      </font>
      <border diagonalUp="0" diagonalDown="0">
        <left/>
        <right style="dashed">
          <color theme="3" tint="0.24994659260841701"/>
        </right>
        <top/>
        <bottom/>
        <vertical style="dashed">
          <color theme="3" tint="0.24994659260841701"/>
        </vertical>
        <horizontal/>
      </border>
    </dxf>
    <dxf>
      <font>
        <color theme="3" tint="9.9948118533890809E-2"/>
      </font>
      <fill>
        <patternFill>
          <fgColor theme="2"/>
          <bgColor theme="2"/>
        </patternFill>
      </fill>
    </dxf>
    <dxf>
      <font>
        <b val="0"/>
        <i val="0"/>
        <color theme="3" tint="9.9948118533890809E-2"/>
      </font>
      <fill>
        <patternFill>
          <fgColor theme="0"/>
          <bgColor theme="0"/>
        </patternFill>
      </fill>
      <border diagonalUp="0" diagonalDown="0">
        <left/>
        <right/>
        <top/>
        <bottom/>
        <vertical/>
        <horizontal/>
      </border>
    </dxf>
    <dxf>
      <font>
        <b val="0"/>
        <i val="0"/>
        <color theme="3" tint="9.9948118533890809E-2"/>
      </font>
      <fill>
        <patternFill>
          <fgColor theme="0"/>
          <bgColor theme="0"/>
        </patternFill>
      </fill>
      <border diagonalUp="0" diagonalDown="0">
        <left/>
        <right/>
        <top style="medium">
          <color theme="3" tint="0.24994659260841701"/>
        </top>
        <bottom/>
        <vertical/>
        <horizontal/>
      </border>
    </dxf>
    <dxf>
      <font>
        <b val="0"/>
        <i val="0"/>
        <color theme="3" tint="9.9948118533890809E-2"/>
      </font>
      <fill>
        <patternFill patternType="solid">
          <fgColor theme="2"/>
          <bgColor theme="2"/>
        </patternFill>
      </fill>
      <border diagonalUp="0" diagonalDown="0">
        <left/>
        <right/>
        <top/>
        <bottom style="medium">
          <color theme="3" tint="0.24994659260841701"/>
        </bottom>
        <vertical/>
        <horizontal/>
      </border>
    </dxf>
    <dxf>
      <font>
        <b val="0"/>
        <i val="0"/>
        <color theme="3" tint="9.9948118533890809E-2"/>
      </font>
      <fill>
        <patternFill patternType="solid">
          <fgColor theme="0"/>
          <bgColor theme="0"/>
        </patternFill>
      </fill>
      <border diagonalUp="0" diagonalDown="0">
        <left/>
        <right/>
        <top/>
        <bottom/>
        <vertical/>
        <horizontal/>
      </border>
    </dxf>
  </dxfs>
  <tableStyles count="3" defaultTableStyle="Personal Cash Flow Statement" defaultPivotStyle="PivotStyleLight15">
    <tableStyle name="Daily Summary" pivot="0" count="5" xr9:uid="{00000000-0011-0000-FFFF-FFFF00000000}">
      <tableStyleElement type="wholeTable" dxfId="112"/>
      <tableStyleElement type="headerRow" dxfId="111"/>
      <tableStyleElement type="totalRow" dxfId="110"/>
      <tableStyleElement type="firstRowStripe" dxfId="109"/>
      <tableStyleElement type="secondRowStripe" dxfId="108"/>
    </tableStyle>
    <tableStyle name="Monthly Cash Flow" pivot="0" count="5" xr9:uid="{00000000-0011-0000-FFFF-FFFF01000000}">
      <tableStyleElement type="wholeTable" dxfId="107"/>
      <tableStyleElement type="headerRow" dxfId="106"/>
      <tableStyleElement type="totalRow" dxfId="105"/>
      <tableStyleElement type="firstRowStripe" dxfId="104"/>
      <tableStyleElement type="secondRowStripe" dxfId="103"/>
    </tableStyle>
    <tableStyle name="Personal Cash Flow Statement" pivot="0" count="9" xr9:uid="{00000000-0011-0000-FFFF-FFFF02000000}">
      <tableStyleElement type="wholeTable" dxfId="102"/>
      <tableStyleElement type="headerRow" dxfId="101"/>
      <tableStyleElement type="totalRow" dxfId="100"/>
      <tableStyleElement type="firstColumn" dxfId="99"/>
      <tableStyleElement type="lastColumn" dxfId="98"/>
      <tableStyleElement type="firstHeaderCell" dxfId="97"/>
      <tableStyleElement type="lastHeaderCell" dxfId="96"/>
      <tableStyleElement type="firstTotalCell" dxfId="95"/>
      <tableStyleElement type="lastTotalCell" dxfId="9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&#65279;<?xml version="1.0" encoding="utf-8"?><Relationships xmlns="http://schemas.openxmlformats.org/package/2006/relationships"><Relationship Type="http://schemas.openxmlformats.org/officeDocument/2006/relationships/worksheet" Target="/xl/worksheets/sheet81.xml" Id="rId8" /><Relationship Type="http://schemas.openxmlformats.org/officeDocument/2006/relationships/theme" Target="/xl/theme/theme11.xml" Id="rId13" /><Relationship Type="http://schemas.openxmlformats.org/officeDocument/2006/relationships/calcChain" Target="/xl/calcChain.xml" Id="rId18" /><Relationship Type="http://schemas.openxmlformats.org/officeDocument/2006/relationships/worksheet" Target="/xl/worksheets/sheet32.xml" Id="rId3" /><Relationship Type="http://schemas.openxmlformats.org/officeDocument/2006/relationships/customXml" Target="/customXml/item3.xml" Id="rId21" /><Relationship Type="http://schemas.openxmlformats.org/officeDocument/2006/relationships/worksheet" Target="/xl/worksheets/sheet73.xml" Id="rId7" /><Relationship Type="http://schemas.openxmlformats.org/officeDocument/2006/relationships/pivotCacheDefinition" Target="/xl/pivotCache/pivotCacheDefinition41.xml" Id="rId12" /><Relationship Type="http://schemas.openxmlformats.org/officeDocument/2006/relationships/powerPivotData" Target="/xl/model/item.data" Id="rId17" /><Relationship Type="http://schemas.openxmlformats.org/officeDocument/2006/relationships/worksheet" Target="/xl/worksheets/sheet24.xml" Id="rId2" /><Relationship Type="http://schemas.openxmlformats.org/officeDocument/2006/relationships/sharedStrings" Target="/xl/sharedStrings.xml" Id="rId16" /><Relationship Type="http://schemas.openxmlformats.org/officeDocument/2006/relationships/customXml" Target="/customXml/item22.xml" Id="rId20" /><Relationship Type="http://schemas.openxmlformats.org/officeDocument/2006/relationships/worksheet" Target="/xl/worksheets/sheet15.xml" Id="rId1" /><Relationship Type="http://schemas.openxmlformats.org/officeDocument/2006/relationships/worksheet" Target="/xl/worksheets/sheet66.xml" Id="rId6" /><Relationship Type="http://schemas.openxmlformats.org/officeDocument/2006/relationships/pivotCacheDefinition" Target="/xl/pivotCache/pivotCacheDefinition32.xml" Id="rId11" /><Relationship Type="http://schemas.openxmlformats.org/officeDocument/2006/relationships/worksheet" Target="/xl/worksheets/sheet57.xml" Id="rId5" /><Relationship Type="http://schemas.openxmlformats.org/officeDocument/2006/relationships/styles" Target="/xl/styles.xml" Id="rId15" /><Relationship Type="http://schemas.openxmlformats.org/officeDocument/2006/relationships/pivotCacheDefinition" Target="/xl/pivotCache/pivotCacheDefinition23.xml" Id="rId10" /><Relationship Type="http://schemas.openxmlformats.org/officeDocument/2006/relationships/customXml" Target="/customXml/item13.xml" Id="rId19" /><Relationship Type="http://schemas.openxmlformats.org/officeDocument/2006/relationships/worksheet" Target="/xl/worksheets/sheet48.xml" Id="rId4" /><Relationship Type="http://schemas.openxmlformats.org/officeDocument/2006/relationships/pivotCacheDefinition" Target="/xl/pivotCache/pivotCacheDefinition14.xml" Id="rId9" /><Relationship Type="http://schemas.openxmlformats.org/officeDocument/2006/relationships/connections" Target="/xl/connections.xml" Id="rId14" /></Relationships>
</file>

<file path=xl/charts/_rels/chart13.xml.rels>&#65279;<?xml version="1.0" encoding="utf-8"?><Relationships xmlns="http://schemas.openxmlformats.org/package/2006/relationships"><Relationship Type="http://schemas.microsoft.com/office/2011/relationships/chartColorStyle" Target="/xl/charts/colors13.xml" Id="rId2" /><Relationship Type="http://schemas.microsoft.com/office/2011/relationships/chartStyle" Target="/xl/charts/style13.xml" Id="rId1" /></Relationships>
</file>

<file path=xl/charts/_rels/chart22.xml.rels>&#65279;<?xml version="1.0" encoding="utf-8"?><Relationships xmlns="http://schemas.openxmlformats.org/package/2006/relationships"><Relationship Type="http://schemas.microsoft.com/office/2011/relationships/chartColorStyle" Target="/xl/charts/colors22.xml" Id="rId2" /><Relationship Type="http://schemas.microsoft.com/office/2011/relationships/chartStyle" Target="/xl/charts/style22.xml" Id="rId1" /></Relationships>
</file>

<file path=xl/charts/_rels/chart31.xml.rels>&#65279;<?xml version="1.0" encoding="utf-8"?><Relationships xmlns="http://schemas.openxmlformats.org/package/2006/relationships"><Relationship Type="http://schemas.microsoft.com/office/2011/relationships/chartColorStyle" Target="/xl/charts/colors3.xml" Id="rId2" /><Relationship Type="http://schemas.microsoft.com/office/2011/relationships/chartStyle" Target="/xl/charts/style3.xml" Id="rId1" /></Relationships>
</file>

<file path=xl/charts/_rels/chart44.xml.rels>&#65279;<?xml version="1.0" encoding="utf-8"?><Relationships xmlns="http://schemas.openxmlformats.org/package/2006/relationships"><Relationship Type="http://schemas.microsoft.com/office/2011/relationships/chartColorStyle" Target="/xl/charts/colors44.xml" Id="rId2" /><Relationship Type="http://schemas.microsoft.com/office/2011/relationships/chartStyle" Target="/xl/charts/style44.xml" Id="rId1" /></Relationships>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[tf03107654_wac_v2.xlsx]Annual cash flow!PVT_Income</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490342654536604"/>
          <c:y val="3.4108527131782945E-2"/>
          <c:w val="0.55960399686881246"/>
          <c:h val="0.89669266923029967"/>
        </c:manualLayout>
      </c:layout>
      <c:barChart>
        <c:barDir val="bar"/>
        <c:grouping val="clustered"/>
        <c:varyColors val="0"/>
        <c:ser>
          <c:idx val="0"/>
          <c:order val="0"/>
          <c:tx>
            <c:strRef>
              <c:f>'Annual cash flow'!$S$10</c:f>
              <c:strCache>
                <c:ptCount val="1"/>
                <c:pt idx="0">
                  <c:v>Total</c:v>
                </c:pt>
              </c:strCache>
            </c:strRef>
          </c:tx>
          <c:spPr>
            <a:solidFill>
              <a:schemeClr val="accent1"/>
            </a:solidFill>
            <a:ln>
              <a:noFill/>
            </a:ln>
            <a:effectLst/>
          </c:spPr>
          <c:invertIfNegative val="0"/>
          <c:cat>
            <c:strRef>
              <c:f>'Annual cash flow'!$R$11:$R$17</c:f>
              <c:strCache>
                <c:ptCount val="6"/>
                <c:pt idx="0">
                  <c:v>Other 2</c:v>
                </c:pt>
                <c:pt idx="1">
                  <c:v>Other 3</c:v>
                </c:pt>
                <c:pt idx="2">
                  <c:v>Other 4</c:v>
                </c:pt>
                <c:pt idx="3">
                  <c:v>Commissions/bonus</c:v>
                </c:pt>
                <c:pt idx="4">
                  <c:v>Other 1</c:v>
                </c:pt>
                <c:pt idx="5">
                  <c:v>Salary</c:v>
                </c:pt>
              </c:strCache>
            </c:strRef>
          </c:cat>
          <c:val>
            <c:numRef>
              <c:f>'Annual cash flow'!$S$11:$S$17</c:f>
              <c:numCache>
                <c:formatCode>"$"#,##0</c:formatCode>
                <c:ptCount val="6"/>
                <c:pt idx="0">
                  <c:v>0</c:v>
                </c:pt>
                <c:pt idx="1">
                  <c:v>0</c:v>
                </c:pt>
                <c:pt idx="2">
                  <c:v>0</c:v>
                </c:pt>
                <c:pt idx="3">
                  <c:v>5000</c:v>
                </c:pt>
                <c:pt idx="4">
                  <c:v>30000</c:v>
                </c:pt>
                <c:pt idx="5">
                  <c:v>90000</c:v>
                </c:pt>
              </c:numCache>
            </c:numRef>
          </c:val>
          <c:extLst>
            <c:ext xmlns:c16="http://schemas.microsoft.com/office/drawing/2014/chart" uri="{C3380CC4-5D6E-409C-BE32-E72D297353CC}">
              <c16:uniqueId val="{00000000-2854-44CC-B078-EE20F97F8456}"/>
            </c:ext>
          </c:extLst>
        </c:ser>
        <c:dLbls>
          <c:showLegendKey val="0"/>
          <c:showVal val="0"/>
          <c:showCatName val="0"/>
          <c:showSerName val="0"/>
          <c:showPercent val="0"/>
          <c:showBubbleSize val="0"/>
        </c:dLbls>
        <c:gapWidth val="100"/>
        <c:axId val="305458912"/>
        <c:axId val="305465800"/>
      </c:barChart>
      <c:catAx>
        <c:axId val="3054589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5465800"/>
        <c:crosses val="autoZero"/>
        <c:auto val="1"/>
        <c:lblAlgn val="ctr"/>
        <c:lblOffset val="100"/>
        <c:noMultiLvlLbl val="0"/>
      </c:catAx>
      <c:valAx>
        <c:axId val="305465800"/>
        <c:scaling>
          <c:orientation val="minMax"/>
        </c:scaling>
        <c:delete val="0"/>
        <c:axPos val="b"/>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5458912"/>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[tf03107654_wac_v2.xlsx]Annual cash flow!PVT_Expenses2</c:name>
    <c:fmtId val="0"/>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5195863674935368"/>
          <c:y val="3.4108527131782945E-2"/>
          <c:w val="0.57569382774521605"/>
          <c:h val="0.89669266923029967"/>
        </c:manualLayout>
      </c:layout>
      <c:barChart>
        <c:barDir val="bar"/>
        <c:grouping val="clustered"/>
        <c:varyColors val="0"/>
        <c:ser>
          <c:idx val="0"/>
          <c:order val="0"/>
          <c:tx>
            <c:strRef>
              <c:f>'Annual cash flow'!$Y$10</c:f>
              <c:strCache>
                <c:ptCount val="1"/>
                <c:pt idx="0">
                  <c:v>Total</c:v>
                </c:pt>
              </c:strCache>
            </c:strRef>
          </c:tx>
          <c:spPr>
            <a:solidFill>
              <a:schemeClr val="accent1"/>
            </a:solidFill>
            <a:ln>
              <a:noFill/>
            </a:ln>
            <a:effectLst/>
          </c:spPr>
          <c:invertIfNegative val="0"/>
          <c:cat>
            <c:strRef>
              <c:f>'Annual cash flow'!$X$11:$X$22</c:f>
              <c:strCache>
                <c:ptCount val="11"/>
                <c:pt idx="0">
                  <c:v>Other 2</c:v>
                </c:pt>
                <c:pt idx="1">
                  <c:v>Other 1</c:v>
                </c:pt>
                <c:pt idx="2">
                  <c:v>Club/Memberships</c:v>
                </c:pt>
                <c:pt idx="3">
                  <c:v>Personal Care</c:v>
                </c:pt>
                <c:pt idx="4">
                  <c:v>Gifts</c:v>
                </c:pt>
                <c:pt idx="5">
                  <c:v>Charity</c:v>
                </c:pt>
                <c:pt idx="6">
                  <c:v>Entertainment</c:v>
                </c:pt>
                <c:pt idx="7">
                  <c:v>Dining</c:v>
                </c:pt>
                <c:pt idx="8">
                  <c:v>Shopping</c:v>
                </c:pt>
                <c:pt idx="9">
                  <c:v>Travel</c:v>
                </c:pt>
                <c:pt idx="10">
                  <c:v>Home Improvements</c:v>
                </c:pt>
              </c:strCache>
            </c:strRef>
          </c:cat>
          <c:val>
            <c:numRef>
              <c:f>'Annual cash flow'!$Y$11:$Y$22</c:f>
              <c:numCache>
                <c:formatCode>"$"#,##0</c:formatCode>
                <c:ptCount val="11"/>
                <c:pt idx="0">
                  <c:v>0</c:v>
                </c:pt>
                <c:pt idx="1">
                  <c:v>0</c:v>
                </c:pt>
                <c:pt idx="2">
                  <c:v>300</c:v>
                </c:pt>
                <c:pt idx="3">
                  <c:v>300</c:v>
                </c:pt>
                <c:pt idx="4">
                  <c:v>600</c:v>
                </c:pt>
                <c:pt idx="5">
                  <c:v>600</c:v>
                </c:pt>
                <c:pt idx="6">
                  <c:v>1200</c:v>
                </c:pt>
                <c:pt idx="7">
                  <c:v>1200</c:v>
                </c:pt>
                <c:pt idx="8">
                  <c:v>2000</c:v>
                </c:pt>
                <c:pt idx="9">
                  <c:v>2250</c:v>
                </c:pt>
                <c:pt idx="10">
                  <c:v>4800</c:v>
                </c:pt>
              </c:numCache>
            </c:numRef>
          </c:val>
          <c:extLst>
            <c:ext xmlns:c16="http://schemas.microsoft.com/office/drawing/2014/chart" uri="{C3380CC4-5D6E-409C-BE32-E72D297353CC}">
              <c16:uniqueId val="{00000000-074B-420E-B9AF-5801DF72E864}"/>
            </c:ext>
          </c:extLst>
        </c:ser>
        <c:dLbls>
          <c:showLegendKey val="0"/>
          <c:showVal val="0"/>
          <c:showCatName val="0"/>
          <c:showSerName val="0"/>
          <c:showPercent val="0"/>
          <c:showBubbleSize val="0"/>
        </c:dLbls>
        <c:gapWidth val="100"/>
        <c:axId val="512411144"/>
        <c:axId val="512410816"/>
      </c:barChart>
      <c:catAx>
        <c:axId val="5124111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2410816"/>
        <c:crosses val="autoZero"/>
        <c:auto val="1"/>
        <c:lblAlgn val="ctr"/>
        <c:lblOffset val="100"/>
        <c:noMultiLvlLbl val="0"/>
      </c:catAx>
      <c:valAx>
        <c:axId val="512410816"/>
        <c:scaling>
          <c:orientation val="minMax"/>
        </c:scaling>
        <c:delete val="0"/>
        <c:axPos val="b"/>
        <c:numFmt formatCode="&quot;$&quot;#,##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2411144"/>
        <c:crosses val="autoZero"/>
        <c:crossBetween val="between"/>
        <c:majorUnit val="2000"/>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[tf03107654_wac_v2.xlsx]Annual cash flow!PVT_Expenses1</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'Annual cash flow'!$V$10</c:f>
              <c:strCache>
                <c:ptCount val="1"/>
                <c:pt idx="0">
                  <c:v>Total</c:v>
                </c:pt>
              </c:strCache>
            </c:strRef>
          </c:tx>
          <c:spPr>
            <a:solidFill>
              <a:schemeClr val="accent1"/>
            </a:solidFill>
            <a:ln>
              <a:noFill/>
            </a:ln>
            <a:effectLst/>
          </c:spPr>
          <c:invertIfNegative val="0"/>
          <c:cat>
            <c:strRef>
              <c:f>'Annual cash flow'!$U$11:$U$29</c:f>
              <c:strCache>
                <c:ptCount val="18"/>
                <c:pt idx="0">
                  <c:v>Other 1</c:v>
                </c:pt>
                <c:pt idx="1">
                  <c:v>Other 2</c:v>
                </c:pt>
                <c:pt idx="2">
                  <c:v>Garbage</c:v>
                </c:pt>
                <c:pt idx="3">
                  <c:v>Vehicle Tax/Fees</c:v>
                </c:pt>
                <c:pt idx="4">
                  <c:v>Insurance</c:v>
                </c:pt>
                <c:pt idx="5">
                  <c:v>Internet</c:v>
                </c:pt>
                <c:pt idx="6">
                  <c:v>Gas</c:v>
                </c:pt>
                <c:pt idx="7">
                  <c:v>Water/Sewer</c:v>
                </c:pt>
                <c:pt idx="8">
                  <c:v>Phone</c:v>
                </c:pt>
                <c:pt idx="9">
                  <c:v>Medical/Dental/Rx</c:v>
                </c:pt>
                <c:pt idx="10">
                  <c:v>Electricity</c:v>
                </c:pt>
                <c:pt idx="11">
                  <c:v>Clothing</c:v>
                </c:pt>
                <c:pt idx="12">
                  <c:v>Disability Premiums</c:v>
                </c:pt>
                <c:pt idx="13">
                  <c:v>State Income Tax</c:v>
                </c:pt>
                <c:pt idx="14">
                  <c:v>Vehicle Payments</c:v>
                </c:pt>
                <c:pt idx="15">
                  <c:v>Food</c:v>
                </c:pt>
                <c:pt idx="16">
                  <c:v>Federal/SS/Medicare</c:v>
                </c:pt>
                <c:pt idx="17">
                  <c:v>Mortgage/Rent</c:v>
                </c:pt>
              </c:strCache>
            </c:strRef>
          </c:cat>
          <c:val>
            <c:numRef>
              <c:f>'Annual cash flow'!$V$11:$V$29</c:f>
              <c:numCache>
                <c:formatCode>"$"#,##0_);\("$"#,##0\)</c:formatCode>
                <c:ptCount val="18"/>
                <c:pt idx="0">
                  <c:v>0</c:v>
                </c:pt>
                <c:pt idx="1">
                  <c:v>0</c:v>
                </c:pt>
                <c:pt idx="2">
                  <c:v>150</c:v>
                </c:pt>
                <c:pt idx="3">
                  <c:v>200</c:v>
                </c:pt>
                <c:pt idx="4">
                  <c:v>250</c:v>
                </c:pt>
                <c:pt idx="5">
                  <c:v>600</c:v>
                </c:pt>
                <c:pt idx="6">
                  <c:v>600</c:v>
                </c:pt>
                <c:pt idx="7">
                  <c:v>600</c:v>
                </c:pt>
                <c:pt idx="8">
                  <c:v>600</c:v>
                </c:pt>
                <c:pt idx="9">
                  <c:v>600</c:v>
                </c:pt>
                <c:pt idx="10">
                  <c:v>1200</c:v>
                </c:pt>
                <c:pt idx="11">
                  <c:v>1200</c:v>
                </c:pt>
                <c:pt idx="12">
                  <c:v>1500</c:v>
                </c:pt>
                <c:pt idx="13">
                  <c:v>2500</c:v>
                </c:pt>
                <c:pt idx="14">
                  <c:v>4000</c:v>
                </c:pt>
                <c:pt idx="15">
                  <c:v>5000</c:v>
                </c:pt>
                <c:pt idx="16">
                  <c:v>12500</c:v>
                </c:pt>
                <c:pt idx="17">
                  <c:v>15000</c:v>
                </c:pt>
              </c:numCache>
            </c:numRef>
          </c:val>
          <c:extLst>
            <c:ext xmlns:c16="http://schemas.microsoft.com/office/drawing/2014/chart" uri="{C3380CC4-5D6E-409C-BE32-E72D297353CC}">
              <c16:uniqueId val="{00000000-CCFA-4E31-A5EE-15A6F7C97F89}"/>
            </c:ext>
          </c:extLst>
        </c:ser>
        <c:dLbls>
          <c:showLegendKey val="0"/>
          <c:showVal val="0"/>
          <c:showCatName val="0"/>
          <c:showSerName val="0"/>
          <c:showPercent val="0"/>
          <c:showBubbleSize val="0"/>
        </c:dLbls>
        <c:gapWidth val="100"/>
        <c:axId val="287964960"/>
        <c:axId val="287968896"/>
      </c:barChart>
      <c:catAx>
        <c:axId val="2879649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7968896"/>
        <c:crosses val="autoZero"/>
        <c:auto val="1"/>
        <c:lblAlgn val="ctr"/>
        <c:lblOffset val="100"/>
        <c:noMultiLvlLbl val="0"/>
      </c:catAx>
      <c:valAx>
        <c:axId val="287968896"/>
        <c:scaling>
          <c:orientation val="minMax"/>
        </c:scaling>
        <c:delete val="0"/>
        <c:axPos val="b"/>
        <c:numFmt formatCode="&quot;$&quot;#,##0_);\(&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7964960"/>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[tf03107654_wac_v2.xlsx]Annual cash flow!PVT_Savings</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'Annual cash flow'!$AB$10</c:f>
              <c:strCache>
                <c:ptCount val="1"/>
                <c:pt idx="0">
                  <c:v>Total</c:v>
                </c:pt>
              </c:strCache>
            </c:strRef>
          </c:tx>
          <c:spPr>
            <a:solidFill>
              <a:schemeClr val="accent1"/>
            </a:solidFill>
            <a:ln>
              <a:noFill/>
            </a:ln>
            <a:effectLst/>
          </c:spPr>
          <c:invertIfNegative val="0"/>
          <c:cat>
            <c:strRef>
              <c:f>'Annual cash flow'!$AA$11:$AA$16</c:f>
              <c:strCache>
                <c:ptCount val="5"/>
                <c:pt idx="0">
                  <c:v>Other 1</c:v>
                </c:pt>
                <c:pt idx="1">
                  <c:v>Other 2</c:v>
                </c:pt>
                <c:pt idx="2">
                  <c:v>Cash Reserves</c:v>
                </c:pt>
                <c:pt idx="3">
                  <c:v>Savings/Investment</c:v>
                </c:pt>
                <c:pt idx="4">
                  <c:v>401(k)/Etc</c:v>
                </c:pt>
              </c:strCache>
            </c:strRef>
          </c:cat>
          <c:val>
            <c:numRef>
              <c:f>'Annual cash flow'!$AB$11:$AB$16</c:f>
              <c:numCache>
                <c:formatCode>"$"#,##0</c:formatCode>
                <c:ptCount val="5"/>
                <c:pt idx="0">
                  <c:v>0</c:v>
                </c:pt>
                <c:pt idx="1">
                  <c:v>0</c:v>
                </c:pt>
                <c:pt idx="2">
                  <c:v>5000</c:v>
                </c:pt>
                <c:pt idx="3">
                  <c:v>6000</c:v>
                </c:pt>
                <c:pt idx="4">
                  <c:v>12000</c:v>
                </c:pt>
              </c:numCache>
            </c:numRef>
          </c:val>
          <c:extLst>
            <c:ext xmlns:c16="http://schemas.microsoft.com/office/drawing/2014/chart" uri="{C3380CC4-5D6E-409C-BE32-E72D297353CC}">
              <c16:uniqueId val="{00000000-84FD-47D2-AE12-940F8BD2E877}"/>
            </c:ext>
          </c:extLst>
        </c:ser>
        <c:dLbls>
          <c:showLegendKey val="0"/>
          <c:showVal val="0"/>
          <c:showCatName val="0"/>
          <c:showSerName val="0"/>
          <c:showPercent val="0"/>
          <c:showBubbleSize val="0"/>
        </c:dLbls>
        <c:gapWidth val="100"/>
        <c:axId val="527863088"/>
        <c:axId val="527863416"/>
      </c:barChart>
      <c:catAx>
        <c:axId val="5278630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7863416"/>
        <c:crosses val="autoZero"/>
        <c:auto val="1"/>
        <c:lblAlgn val="ctr"/>
        <c:lblOffset val="100"/>
        <c:noMultiLvlLbl val="0"/>
      </c:catAx>
      <c:valAx>
        <c:axId val="527863416"/>
        <c:scaling>
          <c:orientation val="minMax"/>
        </c:scaling>
        <c:delete val="0"/>
        <c:axPos val="b"/>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7863088"/>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5.xml.rels>&#65279;<?xml version="1.0" encoding="utf-8"?><Relationships xmlns="http://schemas.openxmlformats.org/package/2006/relationships"><Relationship Type="http://schemas.openxmlformats.org/officeDocument/2006/relationships/hyperlink" Target="#'Annual Cash Flow'!A1" TargetMode="External" Id="rId3" /><Relationship Type="http://schemas.openxmlformats.org/officeDocument/2006/relationships/hyperlink" Target="#'Daily Cash Flow'!A1" TargetMode="External" Id="rId2" /><Relationship Type="http://schemas.openxmlformats.org/officeDocument/2006/relationships/hyperlink" Target="#Guide!A1" TargetMode="External" Id="rId1" /><Relationship Type="http://schemas.openxmlformats.org/officeDocument/2006/relationships/hyperlink" Target="#'Monthly Cash Flow'!A1" TargetMode="External" Id="rId4" /></Relationships>
</file>

<file path=xl/drawings/_rels/drawing24.xml.rels>&#65279;<?xml version="1.0" encoding="utf-8"?><Relationships xmlns="http://schemas.openxmlformats.org/package/2006/relationships"><Relationship Type="http://schemas.openxmlformats.org/officeDocument/2006/relationships/hyperlink" Target="#'Annual Cash Flow'!A1" TargetMode="External" Id="rId3" /><Relationship Type="http://schemas.openxmlformats.org/officeDocument/2006/relationships/hyperlink" Target="#'Daily Cash Flow'!A1" TargetMode="External" Id="rId2" /><Relationship Type="http://schemas.openxmlformats.org/officeDocument/2006/relationships/hyperlink" Target="#Guide!A1" TargetMode="External" Id="rId1" /><Relationship Type="http://schemas.openxmlformats.org/officeDocument/2006/relationships/hyperlink" Target="#'Monthly Cash Flow'!A1" TargetMode="External" Id="rId4" /></Relationships>
</file>

<file path=xl/drawings/_rels/drawing32.xml.rels>&#65279;<?xml version="1.0" encoding="utf-8"?><Relationships xmlns="http://schemas.openxmlformats.org/package/2006/relationships"><Relationship Type="http://schemas.openxmlformats.org/officeDocument/2006/relationships/hyperlink" Target="#'Annual Cash Flow'!A1" TargetMode="External" Id="rId3" /><Relationship Type="http://schemas.openxmlformats.org/officeDocument/2006/relationships/hyperlink" Target="#'Daily Cash Flow'!A1" TargetMode="External" Id="rId2" /><Relationship Type="http://schemas.openxmlformats.org/officeDocument/2006/relationships/hyperlink" Target="#Guide!A1" TargetMode="External" Id="rId1" /><Relationship Type="http://schemas.openxmlformats.org/officeDocument/2006/relationships/hyperlink" Target="#'Monthly Cash Flow'!A1" TargetMode="External" Id="rId4" /></Relationships>
</file>

<file path=xl/drawings/_rels/drawing48.xml.rels>&#65279;<?xml version="1.0" encoding="utf-8"?><Relationships xmlns="http://schemas.openxmlformats.org/package/2006/relationships"><Relationship Type="http://schemas.openxmlformats.org/officeDocument/2006/relationships/chart" Target="/xl/charts/chart31.xml" Id="rId3" /><Relationship Type="http://schemas.openxmlformats.org/officeDocument/2006/relationships/chart" Target="/xl/charts/chart22.xml" Id="rId2" /><Relationship Type="http://schemas.openxmlformats.org/officeDocument/2006/relationships/chart" Target="/xl/charts/chart13.xml" Id="rId1" /><Relationship Type="http://schemas.openxmlformats.org/officeDocument/2006/relationships/chart" Target="/xl/charts/chart44.xml" Id="rId4" /><Relationship Type="http://schemas.openxmlformats.org/officeDocument/2006/relationships/hyperlink" Target="#Savings!A1" TargetMode="External" Id="rId8" /><Relationship Type="http://schemas.openxmlformats.org/officeDocument/2006/relationships/hyperlink" Target="#'Annual Cash Flow'!A1" TargetMode="External" Id="rId7" /><Relationship Type="http://schemas.openxmlformats.org/officeDocument/2006/relationships/hyperlink" Target="#Discretionary!A1" TargetMode="External" Id="rId6" /><Relationship Type="http://schemas.openxmlformats.org/officeDocument/2006/relationships/hyperlink" Target="#Guide!A1" TargetMode="External" Id="rId5" /><Relationship Type="http://schemas.openxmlformats.org/officeDocument/2006/relationships/hyperlink" Target="#Income!A1" TargetMode="External" Id="rId10" /><Relationship Type="http://schemas.openxmlformats.org/officeDocument/2006/relationships/hyperlink" Target="#Expenses!A1" TargetMode="External" Id="rId9" /></Relationships>
</file>

<file path=xl/drawings/_rels/drawing57.xml.rels>&#65279;<?xml version="1.0" encoding="utf-8"?><Relationships xmlns="http://schemas.openxmlformats.org/package/2006/relationships"><Relationship Type="http://schemas.openxmlformats.org/officeDocument/2006/relationships/hyperlink" Target="#'Annual Cash Flow'!A1" TargetMode="External" Id="rId3" /><Relationship Type="http://schemas.openxmlformats.org/officeDocument/2006/relationships/hyperlink" Target="#Discretionary!A1" TargetMode="External" Id="rId2" /><Relationship Type="http://schemas.openxmlformats.org/officeDocument/2006/relationships/hyperlink" Target="#Guide!A1" TargetMode="External" Id="rId1" /><Relationship Type="http://schemas.openxmlformats.org/officeDocument/2006/relationships/hyperlink" Target="#Income!A1" TargetMode="External" Id="rId6" /><Relationship Type="http://schemas.openxmlformats.org/officeDocument/2006/relationships/hyperlink" Target="#Expenses!A1" TargetMode="External" Id="rId5" /><Relationship Type="http://schemas.openxmlformats.org/officeDocument/2006/relationships/hyperlink" Target="#Savings!A1" TargetMode="External" Id="rId4" /></Relationships>
</file>

<file path=xl/drawings/_rels/drawing66.xml.rels>&#65279;<?xml version="1.0" encoding="utf-8"?><Relationships xmlns="http://schemas.openxmlformats.org/package/2006/relationships"><Relationship Type="http://schemas.openxmlformats.org/officeDocument/2006/relationships/hyperlink" Target="#'Annual Cash Flow'!A1" TargetMode="External" Id="rId3" /><Relationship Type="http://schemas.openxmlformats.org/officeDocument/2006/relationships/hyperlink" Target="#Discretionary!A1" TargetMode="External" Id="rId2" /><Relationship Type="http://schemas.openxmlformats.org/officeDocument/2006/relationships/hyperlink" Target="#Guide!A1" TargetMode="External" Id="rId1" /><Relationship Type="http://schemas.openxmlformats.org/officeDocument/2006/relationships/hyperlink" Target="#Income!A1" TargetMode="External" Id="rId6" /><Relationship Type="http://schemas.openxmlformats.org/officeDocument/2006/relationships/hyperlink" Target="#Expenses!A1" TargetMode="External" Id="rId5" /><Relationship Type="http://schemas.openxmlformats.org/officeDocument/2006/relationships/hyperlink" Target="#Savings!A1" TargetMode="External" Id="rId4" /></Relationships>
</file>

<file path=xl/drawings/_rels/drawing73.xml.rels>&#65279;<?xml version="1.0" encoding="utf-8"?><Relationships xmlns="http://schemas.openxmlformats.org/package/2006/relationships"><Relationship Type="http://schemas.openxmlformats.org/officeDocument/2006/relationships/hyperlink" Target="#'Annual Cash Flow'!A1" TargetMode="External" Id="rId3" /><Relationship Type="http://schemas.openxmlformats.org/officeDocument/2006/relationships/hyperlink" Target="#Discretionary!A1" TargetMode="External" Id="rId2" /><Relationship Type="http://schemas.openxmlformats.org/officeDocument/2006/relationships/hyperlink" Target="#Guide!A1" TargetMode="External" Id="rId1" /><Relationship Type="http://schemas.openxmlformats.org/officeDocument/2006/relationships/hyperlink" Target="#Income!A1" TargetMode="External" Id="rId6" /><Relationship Type="http://schemas.openxmlformats.org/officeDocument/2006/relationships/hyperlink" Target="#Expenses!A1" TargetMode="External" Id="rId5" /><Relationship Type="http://schemas.openxmlformats.org/officeDocument/2006/relationships/hyperlink" Target="#Savings!A1" TargetMode="External" Id="rId4" /></Relationships>
</file>

<file path=xl/drawings/_rels/drawing81.xml.rels>&#65279;<?xml version="1.0" encoding="utf-8"?><Relationships xmlns="http://schemas.openxmlformats.org/package/2006/relationships"><Relationship Type="http://schemas.openxmlformats.org/officeDocument/2006/relationships/hyperlink" Target="#'Annual Cash Flow'!A1" TargetMode="External" Id="rId3" /><Relationship Type="http://schemas.openxmlformats.org/officeDocument/2006/relationships/hyperlink" Target="#Discretionary!A1" TargetMode="External" Id="rId2" /><Relationship Type="http://schemas.openxmlformats.org/officeDocument/2006/relationships/hyperlink" Target="#Guide!A1" TargetMode="External" Id="rId1" /><Relationship Type="http://schemas.openxmlformats.org/officeDocument/2006/relationships/hyperlink" Target="#Income!A1" TargetMode="External" Id="rId6" /><Relationship Type="http://schemas.openxmlformats.org/officeDocument/2006/relationships/hyperlink" Target="#Expenses!A1" TargetMode="External" Id="rId5" /><Relationship Type="http://schemas.openxmlformats.org/officeDocument/2006/relationships/hyperlink" Target="#Savings!A1" TargetMode="External" Id="rId4" /></Relationships>
</file>

<file path=xl/drawings/drawing15.xml><?xml version="1.0" encoding="utf-8"?>
<xdr:wsDr xmlns:xdr="http://schemas.openxmlformats.org/drawingml/2006/spreadsheetDrawing" xmlns:a="http://schemas.openxmlformats.org/drawingml/2006/main">
  <xdr:twoCellAnchor editAs="absolute">
    <xdr:from>
      <xdr:col>12</xdr:col>
      <xdr:colOff>353568</xdr:colOff>
      <xdr:row>0</xdr:row>
      <xdr:rowOff>57150</xdr:rowOff>
    </xdr:from>
    <xdr:to>
      <xdr:col>14</xdr:col>
      <xdr:colOff>9144</xdr:colOff>
      <xdr:row>0</xdr:row>
      <xdr:rowOff>496062</xdr:rowOff>
    </xdr:to>
    <xdr:sp macro="" textlink="">
      <xdr:nvSpPr>
        <xdr:cNvPr id="2" name="Rounded Rectangle 1">
          <a:hlinkClick xmlns:r="http://schemas.openxmlformats.org/officeDocument/2006/relationships" r:id="rId1"/>
          <a:extLst>
            <a:ext uri="{FF2B5EF4-FFF2-40B4-BE49-F238E27FC236}">
              <a16:creationId xmlns:a16="http://schemas.microsoft.com/office/drawing/2014/main" id="{00000000-0008-0000-0000-000002000000}"/>
            </a:ext>
          </a:extLst>
        </xdr:cNvPr>
        <xdr:cNvSpPr/>
      </xdr:nvSpPr>
      <xdr:spPr>
        <a:xfrm>
          <a:off x="11640693" y="57150"/>
          <a:ext cx="1179576" cy="438912"/>
        </a:xfrm>
        <a:prstGeom prst="roundRect">
          <a:avLst/>
        </a:prstGeom>
        <a:solidFill>
          <a:schemeClr val="tx2">
            <a:lumMod val="75000"/>
            <a:lumOff val="25000"/>
          </a:schemeClr>
        </a:solidFill>
        <a:ln w="12700">
          <a:solidFill>
            <a:schemeClr val="accent1">
              <a:lumMod val="40000"/>
              <a:lumOff val="6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900">
              <a:solidFill>
                <a:schemeClr val="accent1">
                  <a:lumMod val="40000"/>
                  <a:lumOff val="60000"/>
                </a:schemeClr>
              </a:solidFill>
              <a:latin typeface="+mn-lt"/>
            </a:rPr>
            <a:t>GUIDE</a:t>
          </a:r>
        </a:p>
      </xdr:txBody>
    </xdr:sp>
    <xdr:clientData fPrintsWithSheet="0"/>
  </xdr:twoCellAnchor>
  <xdr:twoCellAnchor editAs="absolute">
    <xdr:from>
      <xdr:col>7</xdr:col>
      <xdr:colOff>2011146</xdr:colOff>
      <xdr:row>0</xdr:row>
      <xdr:rowOff>56768</xdr:rowOff>
    </xdr:from>
    <xdr:to>
      <xdr:col>9</xdr:col>
      <xdr:colOff>476097</xdr:colOff>
      <xdr:row>0</xdr:row>
      <xdr:rowOff>495680</xdr:rowOff>
    </xdr:to>
    <xdr:sp macro="" textlink="">
      <xdr:nvSpPr>
        <xdr:cNvPr id="4" name="Rounded Rectangle 3">
          <a:hlinkClick xmlns:r="http://schemas.openxmlformats.org/officeDocument/2006/relationships" r:id="rId2"/>
          <a:extLst>
            <a:ext uri="{FF2B5EF4-FFF2-40B4-BE49-F238E27FC236}">
              <a16:creationId xmlns:a16="http://schemas.microsoft.com/office/drawing/2014/main" id="{00000000-0008-0000-0000-000004000000}"/>
            </a:ext>
          </a:extLst>
        </xdr:cNvPr>
        <xdr:cNvSpPr/>
      </xdr:nvSpPr>
      <xdr:spPr>
        <a:xfrm>
          <a:off x="7897596" y="56768"/>
          <a:ext cx="1179576" cy="438912"/>
        </a:xfrm>
        <a:prstGeom prst="roundRect">
          <a:avLst/>
        </a:prstGeom>
        <a:solidFill>
          <a:schemeClr val="tx2">
            <a:lumMod val="75000"/>
            <a:lumOff val="25000"/>
          </a:schemeClr>
        </a:solidFill>
        <a:ln w="12700">
          <a:solidFill>
            <a:schemeClr val="tx2">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900">
              <a:solidFill>
                <a:schemeClr val="tx2">
                  <a:lumMod val="10000"/>
                  <a:lumOff val="90000"/>
                </a:schemeClr>
              </a:solidFill>
              <a:latin typeface="+mn-lt"/>
            </a:rPr>
            <a:t>DAILY</a:t>
          </a:r>
          <a:br>
            <a:rPr lang="en-US" sz="900">
              <a:solidFill>
                <a:schemeClr val="tx2">
                  <a:lumMod val="10000"/>
                  <a:lumOff val="90000"/>
                </a:schemeClr>
              </a:solidFill>
              <a:latin typeface="+mn-lt"/>
            </a:rPr>
          </a:br>
          <a:r>
            <a:rPr lang="en-US" sz="900">
              <a:solidFill>
                <a:schemeClr val="tx2">
                  <a:lumMod val="10000"/>
                  <a:lumOff val="90000"/>
                </a:schemeClr>
              </a:solidFill>
              <a:latin typeface="+mn-lt"/>
            </a:rPr>
            <a:t>CASH FLOW</a:t>
          </a:r>
        </a:p>
      </xdr:txBody>
    </xdr:sp>
    <xdr:clientData fPrintsWithSheet="0"/>
  </xdr:twoCellAnchor>
  <xdr:twoCellAnchor editAs="absolute">
    <xdr:from>
      <xdr:col>10</xdr:col>
      <xdr:colOff>525094</xdr:colOff>
      <xdr:row>0</xdr:row>
      <xdr:rowOff>57150</xdr:rowOff>
    </xdr:from>
    <xdr:to>
      <xdr:col>12</xdr:col>
      <xdr:colOff>285445</xdr:colOff>
      <xdr:row>0</xdr:row>
      <xdr:rowOff>496062</xdr:rowOff>
    </xdr:to>
    <xdr:sp macro="" textlink="">
      <xdr:nvSpPr>
        <xdr:cNvPr id="6" name="Rounded Rectangle 5">
          <a:hlinkClick xmlns:r="http://schemas.openxmlformats.org/officeDocument/2006/relationships" r:id="rId3"/>
          <a:extLst>
            <a:ext uri="{FF2B5EF4-FFF2-40B4-BE49-F238E27FC236}">
              <a16:creationId xmlns:a16="http://schemas.microsoft.com/office/drawing/2014/main" id="{00000000-0008-0000-0000-000006000000}"/>
            </a:ext>
          </a:extLst>
        </xdr:cNvPr>
        <xdr:cNvSpPr/>
      </xdr:nvSpPr>
      <xdr:spPr>
        <a:xfrm>
          <a:off x="10392994" y="57150"/>
          <a:ext cx="1179576" cy="438912"/>
        </a:xfrm>
        <a:prstGeom prst="roundRect">
          <a:avLst/>
        </a:prstGeom>
        <a:solidFill>
          <a:schemeClr val="tx2">
            <a:lumMod val="75000"/>
            <a:lumOff val="25000"/>
          </a:schemeClr>
        </a:solidFill>
        <a:ln w="12700">
          <a:solidFill>
            <a:schemeClr val="tx2">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900">
              <a:solidFill>
                <a:schemeClr val="tx2">
                  <a:lumMod val="10000"/>
                  <a:lumOff val="90000"/>
                </a:schemeClr>
              </a:solidFill>
              <a:latin typeface="+mn-lt"/>
            </a:rPr>
            <a:t>ANNUAL </a:t>
          </a:r>
          <a:br>
            <a:rPr lang="en-US" sz="900">
              <a:solidFill>
                <a:schemeClr val="tx2">
                  <a:lumMod val="10000"/>
                  <a:lumOff val="90000"/>
                </a:schemeClr>
              </a:solidFill>
              <a:latin typeface="+mn-lt"/>
            </a:rPr>
          </a:br>
          <a:r>
            <a:rPr lang="en-US" sz="900">
              <a:solidFill>
                <a:schemeClr val="tx2">
                  <a:lumMod val="10000"/>
                  <a:lumOff val="90000"/>
                </a:schemeClr>
              </a:solidFill>
              <a:latin typeface="+mn-lt"/>
            </a:rPr>
            <a:t>CASH FLOW</a:t>
          </a:r>
        </a:p>
      </xdr:txBody>
    </xdr:sp>
    <xdr:clientData fPrintsWithSheet="0"/>
  </xdr:twoCellAnchor>
  <xdr:twoCellAnchor editAs="absolute">
    <xdr:from>
      <xdr:col>9</xdr:col>
      <xdr:colOff>544220</xdr:colOff>
      <xdr:row>0</xdr:row>
      <xdr:rowOff>57150</xdr:rowOff>
    </xdr:from>
    <xdr:to>
      <xdr:col>10</xdr:col>
      <xdr:colOff>456971</xdr:colOff>
      <xdr:row>0</xdr:row>
      <xdr:rowOff>496062</xdr:rowOff>
    </xdr:to>
    <xdr:sp macro="" textlink="">
      <xdr:nvSpPr>
        <xdr:cNvPr id="7" name="Rounded Rectangle 6">
          <a:hlinkClick xmlns:r="http://schemas.openxmlformats.org/officeDocument/2006/relationships" r:id="rId4"/>
          <a:extLst>
            <a:ext uri="{FF2B5EF4-FFF2-40B4-BE49-F238E27FC236}">
              <a16:creationId xmlns:a16="http://schemas.microsoft.com/office/drawing/2014/main" id="{00000000-0008-0000-0000-000007000000}"/>
            </a:ext>
          </a:extLst>
        </xdr:cNvPr>
        <xdr:cNvSpPr/>
      </xdr:nvSpPr>
      <xdr:spPr>
        <a:xfrm>
          <a:off x="9145295" y="57150"/>
          <a:ext cx="1179576" cy="438912"/>
        </a:xfrm>
        <a:prstGeom prst="roundRect">
          <a:avLst/>
        </a:prstGeom>
        <a:solidFill>
          <a:schemeClr val="tx2">
            <a:lumMod val="75000"/>
            <a:lumOff val="25000"/>
          </a:schemeClr>
        </a:solidFill>
        <a:ln w="12700">
          <a:solidFill>
            <a:schemeClr val="tx2">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900">
              <a:solidFill>
                <a:schemeClr val="tx2">
                  <a:lumMod val="10000"/>
                  <a:lumOff val="90000"/>
                </a:schemeClr>
              </a:solidFill>
              <a:latin typeface="+mn-lt"/>
            </a:rPr>
            <a:t>MONTHLY </a:t>
          </a:r>
          <a:br>
            <a:rPr lang="en-US" sz="900">
              <a:solidFill>
                <a:schemeClr val="tx2">
                  <a:lumMod val="10000"/>
                  <a:lumOff val="90000"/>
                </a:schemeClr>
              </a:solidFill>
              <a:latin typeface="+mn-lt"/>
            </a:rPr>
          </a:br>
          <a:r>
            <a:rPr lang="en-US" sz="900">
              <a:solidFill>
                <a:schemeClr val="tx2">
                  <a:lumMod val="10000"/>
                  <a:lumOff val="90000"/>
                </a:schemeClr>
              </a:solidFill>
              <a:latin typeface="+mn-lt"/>
            </a:rPr>
            <a:t>CASH FLOW</a:t>
          </a:r>
        </a:p>
      </xdr:txBody>
    </xdr:sp>
    <xdr:clientData fPrintsWithSheet="0"/>
  </xdr:twoCellAnchor>
</xdr:wsDr>
</file>

<file path=xl/drawings/drawing24.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3</xdr:col>
      <xdr:colOff>1371600</xdr:colOff>
      <xdr:row>2</xdr:row>
      <xdr:rowOff>0</xdr:rowOff>
    </xdr:to>
    <xdr:sp macro="" textlink="">
      <xdr:nvSpPr>
        <xdr:cNvPr id="3" name="Round Same Side Corner Rectangle 2" descr="Rounded rectangle">
          <a:extLst>
            <a:ext uri="{FF2B5EF4-FFF2-40B4-BE49-F238E27FC236}">
              <a16:creationId xmlns:a16="http://schemas.microsoft.com/office/drawing/2014/main" id="{00000000-0008-0000-0100-000003000000}"/>
            </a:ext>
          </a:extLst>
        </xdr:cNvPr>
        <xdr:cNvSpPr/>
      </xdr:nvSpPr>
      <xdr:spPr>
        <a:xfrm>
          <a:off x="152400" y="552450"/>
          <a:ext cx="4248150" cy="552450"/>
        </a:xfrm>
        <a:prstGeom prst="round2SameRect">
          <a:avLst>
            <a:gd name="adj1" fmla="val 0"/>
            <a:gd name="adj2" fmla="val 25491"/>
          </a:avLst>
        </a:prstGeom>
        <a:noFill/>
        <a:ln w="9525">
          <a:solidFill>
            <a:schemeClr val="tx2">
              <a:lumMod val="75000"/>
              <a:lumOff val="2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endParaRPr lang="en-US" sz="1600" b="1">
            <a:solidFill>
              <a:schemeClr val="tx2">
                <a:lumMod val="75000"/>
                <a:lumOff val="25000"/>
              </a:schemeClr>
            </a:solidFill>
          </a:endParaRPr>
        </a:p>
      </xdr:txBody>
    </xdr:sp>
    <xdr:clientData/>
  </xdr:twoCellAnchor>
  <xdr:twoCellAnchor editAs="absolute">
    <xdr:from>
      <xdr:col>10</xdr:col>
      <xdr:colOff>534543</xdr:colOff>
      <xdr:row>0</xdr:row>
      <xdr:rowOff>57150</xdr:rowOff>
    </xdr:from>
    <xdr:to>
      <xdr:col>11</xdr:col>
      <xdr:colOff>285369</xdr:colOff>
      <xdr:row>0</xdr:row>
      <xdr:rowOff>496062</xdr:rowOff>
    </xdr:to>
    <xdr:sp macro="" textlink="">
      <xdr:nvSpPr>
        <xdr:cNvPr id="10" name="Rounded Rectangle 9">
          <a:hlinkClick xmlns:r="http://schemas.openxmlformats.org/officeDocument/2006/relationships" r:id="rId1"/>
          <a:extLst>
            <a:ext uri="{FF2B5EF4-FFF2-40B4-BE49-F238E27FC236}">
              <a16:creationId xmlns:a16="http://schemas.microsoft.com/office/drawing/2014/main" id="{00000000-0008-0000-0100-00000A000000}"/>
            </a:ext>
          </a:extLst>
        </xdr:cNvPr>
        <xdr:cNvSpPr/>
      </xdr:nvSpPr>
      <xdr:spPr>
        <a:xfrm>
          <a:off x="11640693" y="57150"/>
          <a:ext cx="1179576" cy="438912"/>
        </a:xfrm>
        <a:prstGeom prst="roundRect">
          <a:avLst/>
        </a:prstGeom>
        <a:solidFill>
          <a:schemeClr val="tx2">
            <a:lumMod val="75000"/>
            <a:lumOff val="25000"/>
          </a:schemeClr>
        </a:solidFill>
        <a:ln w="12700">
          <a:solidFill>
            <a:schemeClr val="tx2">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900">
              <a:solidFill>
                <a:schemeClr val="tx2">
                  <a:lumMod val="10000"/>
                  <a:lumOff val="90000"/>
                </a:schemeClr>
              </a:solidFill>
              <a:latin typeface="+mn-lt"/>
            </a:rPr>
            <a:t>GUIDE</a:t>
          </a:r>
        </a:p>
      </xdr:txBody>
    </xdr:sp>
    <xdr:clientData fPrintsWithSheet="0"/>
  </xdr:twoCellAnchor>
  <xdr:twoCellAnchor editAs="absolute">
    <xdr:from>
      <xdr:col>6</xdr:col>
      <xdr:colOff>744321</xdr:colOff>
      <xdr:row>0</xdr:row>
      <xdr:rowOff>56768</xdr:rowOff>
    </xdr:from>
    <xdr:to>
      <xdr:col>7</xdr:col>
      <xdr:colOff>657072</xdr:colOff>
      <xdr:row>0</xdr:row>
      <xdr:rowOff>495680</xdr:rowOff>
    </xdr:to>
    <xdr:sp macro="" textlink="">
      <xdr:nvSpPr>
        <xdr:cNvPr id="11" name="Rounded Rectangle 10">
          <a:hlinkClick xmlns:r="http://schemas.openxmlformats.org/officeDocument/2006/relationships" r:id="rId2"/>
          <a:extLst>
            <a:ext uri="{FF2B5EF4-FFF2-40B4-BE49-F238E27FC236}">
              <a16:creationId xmlns:a16="http://schemas.microsoft.com/office/drawing/2014/main" id="{00000000-0008-0000-0100-00000B000000}"/>
            </a:ext>
          </a:extLst>
        </xdr:cNvPr>
        <xdr:cNvSpPr/>
      </xdr:nvSpPr>
      <xdr:spPr>
        <a:xfrm>
          <a:off x="7897596" y="56768"/>
          <a:ext cx="1179576" cy="438912"/>
        </a:xfrm>
        <a:prstGeom prst="roundRect">
          <a:avLst/>
        </a:prstGeom>
        <a:solidFill>
          <a:schemeClr val="tx2">
            <a:lumMod val="75000"/>
            <a:lumOff val="25000"/>
          </a:schemeClr>
        </a:solidFill>
        <a:ln w="12700">
          <a:solidFill>
            <a:schemeClr val="accent1">
              <a:lumMod val="40000"/>
              <a:lumOff val="6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900">
              <a:solidFill>
                <a:schemeClr val="accent1">
                  <a:lumMod val="40000"/>
                  <a:lumOff val="60000"/>
                </a:schemeClr>
              </a:solidFill>
              <a:latin typeface="+mn-lt"/>
            </a:rPr>
            <a:t>DAILY</a:t>
          </a:r>
          <a:br>
            <a:rPr lang="en-US" sz="900">
              <a:solidFill>
                <a:schemeClr val="accent1">
                  <a:lumMod val="40000"/>
                  <a:lumOff val="60000"/>
                </a:schemeClr>
              </a:solidFill>
              <a:latin typeface="+mn-lt"/>
            </a:rPr>
          </a:br>
          <a:r>
            <a:rPr lang="en-US" sz="900">
              <a:solidFill>
                <a:schemeClr val="accent1">
                  <a:lumMod val="40000"/>
                  <a:lumOff val="60000"/>
                </a:schemeClr>
              </a:solidFill>
              <a:latin typeface="+mn-lt"/>
            </a:rPr>
            <a:t>CASH FLOW</a:t>
          </a:r>
        </a:p>
      </xdr:txBody>
    </xdr:sp>
    <xdr:clientData fPrintsWithSheet="0"/>
  </xdr:twoCellAnchor>
  <xdr:twoCellAnchor editAs="absolute">
    <xdr:from>
      <xdr:col>8</xdr:col>
      <xdr:colOff>706069</xdr:colOff>
      <xdr:row>0</xdr:row>
      <xdr:rowOff>57150</xdr:rowOff>
    </xdr:from>
    <xdr:to>
      <xdr:col>10</xdr:col>
      <xdr:colOff>466420</xdr:colOff>
      <xdr:row>0</xdr:row>
      <xdr:rowOff>496062</xdr:rowOff>
    </xdr:to>
    <xdr:sp macro="" textlink="">
      <xdr:nvSpPr>
        <xdr:cNvPr id="12" name="Rounded Rectangle 11">
          <a:hlinkClick xmlns:r="http://schemas.openxmlformats.org/officeDocument/2006/relationships" r:id="rId3"/>
          <a:extLst>
            <a:ext uri="{FF2B5EF4-FFF2-40B4-BE49-F238E27FC236}">
              <a16:creationId xmlns:a16="http://schemas.microsoft.com/office/drawing/2014/main" id="{00000000-0008-0000-0100-00000C000000}"/>
            </a:ext>
          </a:extLst>
        </xdr:cNvPr>
        <xdr:cNvSpPr/>
      </xdr:nvSpPr>
      <xdr:spPr>
        <a:xfrm>
          <a:off x="10392994" y="57150"/>
          <a:ext cx="1179576" cy="438912"/>
        </a:xfrm>
        <a:prstGeom prst="roundRect">
          <a:avLst/>
        </a:prstGeom>
        <a:solidFill>
          <a:schemeClr val="tx2">
            <a:lumMod val="75000"/>
            <a:lumOff val="25000"/>
          </a:schemeClr>
        </a:solidFill>
        <a:ln w="12700">
          <a:solidFill>
            <a:schemeClr val="tx2">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900">
              <a:solidFill>
                <a:schemeClr val="tx2">
                  <a:lumMod val="10000"/>
                  <a:lumOff val="90000"/>
                </a:schemeClr>
              </a:solidFill>
              <a:latin typeface="+mn-lt"/>
            </a:rPr>
            <a:t>ANNUAL </a:t>
          </a:r>
          <a:endParaRPr lang="en-US" sz="900" baseline="0">
            <a:solidFill>
              <a:schemeClr val="tx2">
                <a:lumMod val="10000"/>
                <a:lumOff val="90000"/>
              </a:schemeClr>
            </a:solidFill>
            <a:latin typeface="+mn-lt"/>
          </a:endParaRPr>
        </a:p>
        <a:p>
          <a:pPr algn="ctr"/>
          <a:r>
            <a:rPr lang="en-US" sz="900">
              <a:solidFill>
                <a:schemeClr val="tx2">
                  <a:lumMod val="10000"/>
                  <a:lumOff val="90000"/>
                </a:schemeClr>
              </a:solidFill>
              <a:latin typeface="+mn-lt"/>
            </a:rPr>
            <a:t>CASH FLOW</a:t>
          </a:r>
        </a:p>
      </xdr:txBody>
    </xdr:sp>
    <xdr:clientData fPrintsWithSheet="0"/>
  </xdr:twoCellAnchor>
  <xdr:twoCellAnchor editAs="absolute">
    <xdr:from>
      <xdr:col>7</xdr:col>
      <xdr:colOff>725195</xdr:colOff>
      <xdr:row>0</xdr:row>
      <xdr:rowOff>57150</xdr:rowOff>
    </xdr:from>
    <xdr:to>
      <xdr:col>8</xdr:col>
      <xdr:colOff>637946</xdr:colOff>
      <xdr:row>0</xdr:row>
      <xdr:rowOff>496062</xdr:rowOff>
    </xdr:to>
    <xdr:sp macro="" textlink="">
      <xdr:nvSpPr>
        <xdr:cNvPr id="13" name="Rounded Rectangle 12">
          <a:hlinkClick xmlns:r="http://schemas.openxmlformats.org/officeDocument/2006/relationships" r:id="rId4"/>
          <a:extLst>
            <a:ext uri="{FF2B5EF4-FFF2-40B4-BE49-F238E27FC236}">
              <a16:creationId xmlns:a16="http://schemas.microsoft.com/office/drawing/2014/main" id="{00000000-0008-0000-0100-00000D000000}"/>
            </a:ext>
          </a:extLst>
        </xdr:cNvPr>
        <xdr:cNvSpPr/>
      </xdr:nvSpPr>
      <xdr:spPr>
        <a:xfrm>
          <a:off x="9145295" y="57150"/>
          <a:ext cx="1179576" cy="438912"/>
        </a:xfrm>
        <a:prstGeom prst="roundRect">
          <a:avLst/>
        </a:prstGeom>
        <a:solidFill>
          <a:schemeClr val="tx2">
            <a:lumMod val="75000"/>
            <a:lumOff val="25000"/>
          </a:schemeClr>
        </a:solidFill>
        <a:ln w="12700">
          <a:solidFill>
            <a:schemeClr val="tx2">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900">
              <a:solidFill>
                <a:schemeClr val="tx2">
                  <a:lumMod val="10000"/>
                  <a:lumOff val="90000"/>
                </a:schemeClr>
              </a:solidFill>
              <a:latin typeface="+mn-lt"/>
            </a:rPr>
            <a:t>MONTHLY </a:t>
          </a:r>
          <a:br>
            <a:rPr lang="en-US" sz="900">
              <a:solidFill>
                <a:schemeClr val="tx2">
                  <a:lumMod val="10000"/>
                  <a:lumOff val="90000"/>
                </a:schemeClr>
              </a:solidFill>
              <a:latin typeface="+mn-lt"/>
            </a:rPr>
          </a:br>
          <a:r>
            <a:rPr lang="en-US" sz="900">
              <a:solidFill>
                <a:schemeClr val="tx2">
                  <a:lumMod val="10000"/>
                  <a:lumOff val="90000"/>
                </a:schemeClr>
              </a:solidFill>
              <a:latin typeface="+mn-lt"/>
            </a:rPr>
            <a:t>CASH FLOW</a:t>
          </a:r>
        </a:p>
      </xdr:txBody>
    </xdr:sp>
    <xdr:clientData fPrintsWithSheet="0"/>
  </xdr:twoCellAnchor>
</xdr:wsDr>
</file>

<file path=xl/drawings/drawing32.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4</xdr:col>
      <xdr:colOff>276225</xdr:colOff>
      <xdr:row>2</xdr:row>
      <xdr:rowOff>0</xdr:rowOff>
    </xdr:to>
    <xdr:sp macro="" textlink="">
      <xdr:nvSpPr>
        <xdr:cNvPr id="6" name="Round Same Side Corner Rectangle 5" descr="Rounded rectangle">
          <a:extLst>
            <a:ext uri="{FF2B5EF4-FFF2-40B4-BE49-F238E27FC236}">
              <a16:creationId xmlns:a16="http://schemas.microsoft.com/office/drawing/2014/main" id="{00000000-0008-0000-0200-000006000000}"/>
            </a:ext>
          </a:extLst>
        </xdr:cNvPr>
        <xdr:cNvSpPr/>
      </xdr:nvSpPr>
      <xdr:spPr>
        <a:xfrm>
          <a:off x="152400" y="552450"/>
          <a:ext cx="4248150" cy="552450"/>
        </a:xfrm>
        <a:prstGeom prst="round2SameRect">
          <a:avLst>
            <a:gd name="adj1" fmla="val 0"/>
            <a:gd name="adj2" fmla="val 25491"/>
          </a:avLst>
        </a:prstGeom>
        <a:noFill/>
        <a:ln w="9525">
          <a:solidFill>
            <a:schemeClr val="tx2">
              <a:lumMod val="75000"/>
              <a:lumOff val="2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endParaRPr lang="en-US" sz="1600" b="1">
            <a:solidFill>
              <a:schemeClr val="tx2">
                <a:lumMod val="75000"/>
                <a:lumOff val="25000"/>
              </a:schemeClr>
            </a:solidFill>
          </a:endParaRPr>
        </a:p>
      </xdr:txBody>
    </xdr:sp>
    <xdr:clientData/>
  </xdr:twoCellAnchor>
  <xdr:twoCellAnchor editAs="absolute">
    <xdr:from>
      <xdr:col>9</xdr:col>
      <xdr:colOff>1182243</xdr:colOff>
      <xdr:row>0</xdr:row>
      <xdr:rowOff>57150</xdr:rowOff>
    </xdr:from>
    <xdr:to>
      <xdr:col>10</xdr:col>
      <xdr:colOff>1094994</xdr:colOff>
      <xdr:row>0</xdr:row>
      <xdr:rowOff>496062</xdr:rowOff>
    </xdr:to>
    <xdr:sp macro="" textlink="">
      <xdr:nvSpPr>
        <xdr:cNvPr id="3" name="Rounded Rectangle 2">
          <a:hlinkClick xmlns:r="http://schemas.openxmlformats.org/officeDocument/2006/relationships" r:id="rId1"/>
          <a:extLst>
            <a:ext uri="{FF2B5EF4-FFF2-40B4-BE49-F238E27FC236}">
              <a16:creationId xmlns:a16="http://schemas.microsoft.com/office/drawing/2014/main" id="{00000000-0008-0000-0200-000003000000}"/>
            </a:ext>
          </a:extLst>
        </xdr:cNvPr>
        <xdr:cNvSpPr/>
      </xdr:nvSpPr>
      <xdr:spPr>
        <a:xfrm>
          <a:off x="11640693" y="57150"/>
          <a:ext cx="1179576" cy="438912"/>
        </a:xfrm>
        <a:prstGeom prst="roundRect">
          <a:avLst/>
        </a:prstGeom>
        <a:solidFill>
          <a:schemeClr val="tx2">
            <a:lumMod val="75000"/>
            <a:lumOff val="25000"/>
          </a:schemeClr>
        </a:solidFill>
        <a:ln w="12700">
          <a:solidFill>
            <a:schemeClr val="tx2">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900">
              <a:solidFill>
                <a:schemeClr val="tx2">
                  <a:lumMod val="10000"/>
                  <a:lumOff val="90000"/>
                </a:schemeClr>
              </a:solidFill>
              <a:latin typeface="+mn-lt"/>
            </a:rPr>
            <a:t>GUIDE</a:t>
          </a:r>
        </a:p>
      </xdr:txBody>
    </xdr:sp>
    <xdr:clientData fPrintsWithSheet="0"/>
  </xdr:twoCellAnchor>
  <xdr:twoCellAnchor editAs="absolute">
    <xdr:from>
      <xdr:col>6</xdr:col>
      <xdr:colOff>1239621</xdr:colOff>
      <xdr:row>0</xdr:row>
      <xdr:rowOff>56768</xdr:rowOff>
    </xdr:from>
    <xdr:to>
      <xdr:col>7</xdr:col>
      <xdr:colOff>1152372</xdr:colOff>
      <xdr:row>0</xdr:row>
      <xdr:rowOff>495680</xdr:rowOff>
    </xdr:to>
    <xdr:sp macro="" textlink="">
      <xdr:nvSpPr>
        <xdr:cNvPr id="4" name="Rounded Rectangle 3">
          <a:hlinkClick xmlns:r="http://schemas.openxmlformats.org/officeDocument/2006/relationships" r:id="rId2"/>
          <a:extLst>
            <a:ext uri="{FF2B5EF4-FFF2-40B4-BE49-F238E27FC236}">
              <a16:creationId xmlns:a16="http://schemas.microsoft.com/office/drawing/2014/main" id="{00000000-0008-0000-0200-000004000000}"/>
            </a:ext>
          </a:extLst>
        </xdr:cNvPr>
        <xdr:cNvSpPr/>
      </xdr:nvSpPr>
      <xdr:spPr>
        <a:xfrm>
          <a:off x="7897596" y="56768"/>
          <a:ext cx="1179576" cy="438912"/>
        </a:xfrm>
        <a:prstGeom prst="roundRect">
          <a:avLst/>
        </a:prstGeom>
        <a:solidFill>
          <a:schemeClr val="tx2">
            <a:lumMod val="75000"/>
            <a:lumOff val="25000"/>
          </a:schemeClr>
        </a:solidFill>
        <a:ln w="12700">
          <a:solidFill>
            <a:schemeClr val="tx2">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900">
              <a:solidFill>
                <a:schemeClr val="tx2">
                  <a:lumMod val="10000"/>
                  <a:lumOff val="90000"/>
                </a:schemeClr>
              </a:solidFill>
              <a:latin typeface="+mn-lt"/>
            </a:rPr>
            <a:t>DAILY</a:t>
          </a:r>
          <a:br>
            <a:rPr lang="en-US" sz="900">
              <a:solidFill>
                <a:schemeClr val="tx2">
                  <a:lumMod val="10000"/>
                  <a:lumOff val="90000"/>
                </a:schemeClr>
              </a:solidFill>
              <a:latin typeface="+mn-lt"/>
            </a:rPr>
          </a:br>
          <a:r>
            <a:rPr lang="en-US" sz="900">
              <a:solidFill>
                <a:schemeClr val="tx2">
                  <a:lumMod val="10000"/>
                  <a:lumOff val="90000"/>
                </a:schemeClr>
              </a:solidFill>
              <a:latin typeface="+mn-lt"/>
            </a:rPr>
            <a:t>CASH FLOW</a:t>
          </a:r>
        </a:p>
      </xdr:txBody>
    </xdr:sp>
    <xdr:clientData fPrintsWithSheet="0"/>
  </xdr:twoCellAnchor>
  <xdr:twoCellAnchor editAs="absolute">
    <xdr:from>
      <xdr:col>8</xdr:col>
      <xdr:colOff>1201369</xdr:colOff>
      <xdr:row>0</xdr:row>
      <xdr:rowOff>57150</xdr:rowOff>
    </xdr:from>
    <xdr:to>
      <xdr:col>9</xdr:col>
      <xdr:colOff>1114120</xdr:colOff>
      <xdr:row>0</xdr:row>
      <xdr:rowOff>496062</xdr:rowOff>
    </xdr:to>
    <xdr:sp macro="" textlink="">
      <xdr:nvSpPr>
        <xdr:cNvPr id="5" name="Rounded Rectangle 4">
          <a:hlinkClick xmlns:r="http://schemas.openxmlformats.org/officeDocument/2006/relationships" r:id="rId3"/>
          <a:extLst>
            <a:ext uri="{FF2B5EF4-FFF2-40B4-BE49-F238E27FC236}">
              <a16:creationId xmlns:a16="http://schemas.microsoft.com/office/drawing/2014/main" id="{00000000-0008-0000-0200-000005000000}"/>
            </a:ext>
          </a:extLst>
        </xdr:cNvPr>
        <xdr:cNvSpPr/>
      </xdr:nvSpPr>
      <xdr:spPr>
        <a:xfrm>
          <a:off x="10392994" y="57150"/>
          <a:ext cx="1179576" cy="438912"/>
        </a:xfrm>
        <a:prstGeom prst="roundRect">
          <a:avLst/>
        </a:prstGeom>
        <a:solidFill>
          <a:schemeClr val="tx2">
            <a:lumMod val="75000"/>
            <a:lumOff val="25000"/>
          </a:schemeClr>
        </a:solidFill>
        <a:ln w="12700">
          <a:solidFill>
            <a:schemeClr val="tx2">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900">
              <a:solidFill>
                <a:schemeClr val="tx2">
                  <a:lumMod val="10000"/>
                  <a:lumOff val="90000"/>
                </a:schemeClr>
              </a:solidFill>
              <a:latin typeface="+mn-lt"/>
            </a:rPr>
            <a:t>ANNUAL </a:t>
          </a:r>
          <a:br>
            <a:rPr lang="en-US" sz="900">
              <a:solidFill>
                <a:schemeClr val="tx2">
                  <a:lumMod val="10000"/>
                  <a:lumOff val="90000"/>
                </a:schemeClr>
              </a:solidFill>
              <a:latin typeface="+mn-lt"/>
            </a:rPr>
          </a:br>
          <a:r>
            <a:rPr lang="en-US" sz="900">
              <a:solidFill>
                <a:schemeClr val="tx2">
                  <a:lumMod val="10000"/>
                  <a:lumOff val="90000"/>
                </a:schemeClr>
              </a:solidFill>
              <a:latin typeface="+mn-lt"/>
            </a:rPr>
            <a:t>CASH FLOW</a:t>
          </a:r>
        </a:p>
      </xdr:txBody>
    </xdr:sp>
    <xdr:clientData fPrintsWithSheet="0"/>
  </xdr:twoCellAnchor>
  <xdr:twoCellAnchor editAs="absolute">
    <xdr:from>
      <xdr:col>7</xdr:col>
      <xdr:colOff>1220495</xdr:colOff>
      <xdr:row>0</xdr:row>
      <xdr:rowOff>57150</xdr:rowOff>
    </xdr:from>
    <xdr:to>
      <xdr:col>8</xdr:col>
      <xdr:colOff>1133246</xdr:colOff>
      <xdr:row>0</xdr:row>
      <xdr:rowOff>496062</xdr:rowOff>
    </xdr:to>
    <xdr:sp macro="" textlink="">
      <xdr:nvSpPr>
        <xdr:cNvPr id="7" name="Rounded Rectangle 6">
          <a:hlinkClick xmlns:r="http://schemas.openxmlformats.org/officeDocument/2006/relationships" r:id="rId4"/>
          <a:extLst>
            <a:ext uri="{FF2B5EF4-FFF2-40B4-BE49-F238E27FC236}">
              <a16:creationId xmlns:a16="http://schemas.microsoft.com/office/drawing/2014/main" id="{00000000-0008-0000-0200-000007000000}"/>
            </a:ext>
          </a:extLst>
        </xdr:cNvPr>
        <xdr:cNvSpPr/>
      </xdr:nvSpPr>
      <xdr:spPr>
        <a:xfrm>
          <a:off x="9145295" y="57150"/>
          <a:ext cx="1179576" cy="438912"/>
        </a:xfrm>
        <a:prstGeom prst="roundRect">
          <a:avLst/>
        </a:prstGeom>
        <a:solidFill>
          <a:schemeClr val="tx2">
            <a:lumMod val="75000"/>
            <a:lumOff val="25000"/>
          </a:schemeClr>
        </a:solidFill>
        <a:ln w="12700">
          <a:solidFill>
            <a:schemeClr val="accent1">
              <a:lumMod val="40000"/>
              <a:lumOff val="6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900">
              <a:solidFill>
                <a:schemeClr val="accent1">
                  <a:lumMod val="40000"/>
                  <a:lumOff val="60000"/>
                </a:schemeClr>
              </a:solidFill>
              <a:latin typeface="+mn-lt"/>
            </a:rPr>
            <a:t>MONTHLY </a:t>
          </a:r>
          <a:br>
            <a:rPr lang="en-US" sz="900">
              <a:solidFill>
                <a:schemeClr val="accent1">
                  <a:lumMod val="40000"/>
                  <a:lumOff val="60000"/>
                </a:schemeClr>
              </a:solidFill>
              <a:latin typeface="+mn-lt"/>
            </a:rPr>
          </a:br>
          <a:r>
            <a:rPr lang="en-US" sz="900">
              <a:solidFill>
                <a:schemeClr val="accent1">
                  <a:lumMod val="40000"/>
                  <a:lumOff val="60000"/>
                </a:schemeClr>
              </a:solidFill>
              <a:latin typeface="+mn-lt"/>
            </a:rPr>
            <a:t>CASH FLOW</a:t>
          </a:r>
        </a:p>
      </xdr:txBody>
    </xdr:sp>
    <xdr:clientData fPrintsWithSheet="0"/>
  </xdr:twoCellAnchor>
</xdr:wsDr>
</file>

<file path=xl/drawings/drawing48.xml><?xml version="1.0" encoding="utf-8"?>
<xdr:wsDr xmlns:xdr="http://schemas.openxmlformats.org/drawingml/2006/spreadsheetDrawing" xmlns:a="http://schemas.openxmlformats.org/drawingml/2006/main">
  <xdr:twoCellAnchor editAs="oneCell">
    <xdr:from>
      <xdr:col>1</xdr:col>
      <xdr:colOff>0</xdr:colOff>
      <xdr:row>1</xdr:row>
      <xdr:rowOff>3176</xdr:rowOff>
    </xdr:from>
    <xdr:to>
      <xdr:col>5</xdr:col>
      <xdr:colOff>0</xdr:colOff>
      <xdr:row>2</xdr:row>
      <xdr:rowOff>0</xdr:rowOff>
    </xdr:to>
    <xdr:sp macro="" textlink="">
      <xdr:nvSpPr>
        <xdr:cNvPr id="2" name="Round Same Side Corner Rectangle 18" descr="Rounded rectangle">
          <a:extLst>
            <a:ext uri="{FF2B5EF4-FFF2-40B4-BE49-F238E27FC236}">
              <a16:creationId xmlns:a16="http://schemas.microsoft.com/office/drawing/2014/main" id="{00000000-0008-0000-0300-000002000000}"/>
            </a:ext>
          </a:extLst>
        </xdr:cNvPr>
        <xdr:cNvSpPr/>
      </xdr:nvSpPr>
      <xdr:spPr>
        <a:xfrm>
          <a:off x="152400" y="555626"/>
          <a:ext cx="4029075" cy="549274"/>
        </a:xfrm>
        <a:prstGeom prst="round2SameRect">
          <a:avLst>
            <a:gd name="adj1" fmla="val 0"/>
            <a:gd name="adj2" fmla="val 25491"/>
          </a:avLst>
        </a:prstGeom>
        <a:noFill/>
        <a:ln w="9525">
          <a:solidFill>
            <a:schemeClr val="tx2">
              <a:lumMod val="75000"/>
              <a:lumOff val="2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endParaRPr lang="en-US" sz="1600" b="1">
            <a:solidFill>
              <a:schemeClr val="tx2">
                <a:lumMod val="75000"/>
                <a:lumOff val="25000"/>
              </a:schemeClr>
            </a:solidFill>
            <a:latin typeface="Cambria" panose="02040503050406030204" pitchFamily="18" charset="0"/>
            <a:ea typeface="Cambria" panose="02040503050406030204" pitchFamily="18" charset="0"/>
          </a:endParaRPr>
        </a:p>
      </xdr:txBody>
    </xdr:sp>
    <xdr:clientData/>
  </xdr:twoCellAnchor>
  <xdr:twoCellAnchor>
    <xdr:from>
      <xdr:col>1</xdr:col>
      <xdr:colOff>0</xdr:colOff>
      <xdr:row>5</xdr:row>
      <xdr:rowOff>0</xdr:rowOff>
    </xdr:from>
    <xdr:to>
      <xdr:col>4</xdr:col>
      <xdr:colOff>0</xdr:colOff>
      <xdr:row>6</xdr:row>
      <xdr:rowOff>0</xdr:rowOff>
    </xdr:to>
    <xdr:graphicFrame macro="">
      <xdr:nvGraphicFramePr>
        <xdr:cNvPr id="4" name="Chart 3" descr="Pivot bar chart showing income from various sources">
          <a:extLst>
            <a:ext uri="{FF2B5EF4-FFF2-40B4-BE49-F238E27FC236}">
              <a16:creationId xmlns:a16="http://schemas.microsoft.com/office/drawing/2014/main" id="{00000000-0008-0000-03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5</xdr:row>
      <xdr:rowOff>0</xdr:rowOff>
    </xdr:from>
    <xdr:to>
      <xdr:col>12</xdr:col>
      <xdr:colOff>0</xdr:colOff>
      <xdr:row>6</xdr:row>
      <xdr:rowOff>0</xdr:rowOff>
    </xdr:to>
    <xdr:graphicFrame macro="">
      <xdr:nvGraphicFramePr>
        <xdr:cNvPr id="8" name="Chart 7" descr="Pivot bar chart showing discretionary expenses">
          <a:extLst>
            <a:ext uri="{FF2B5EF4-FFF2-40B4-BE49-F238E27FC236}">
              <a16:creationId xmlns:a16="http://schemas.microsoft.com/office/drawing/2014/main" id="{00000000-0008-0000-03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5</xdr:row>
      <xdr:rowOff>0</xdr:rowOff>
    </xdr:from>
    <xdr:to>
      <xdr:col>8</xdr:col>
      <xdr:colOff>0</xdr:colOff>
      <xdr:row>6</xdr:row>
      <xdr:rowOff>0</xdr:rowOff>
    </xdr:to>
    <xdr:graphicFrame macro="">
      <xdr:nvGraphicFramePr>
        <xdr:cNvPr id="9" name="Chart 8" descr="Pivot bar chart showing discretionary expenses">
          <a:extLst>
            <a:ext uri="{FF2B5EF4-FFF2-40B4-BE49-F238E27FC236}">
              <a16:creationId xmlns:a16="http://schemas.microsoft.com/office/drawing/2014/main" id="{00000000-0008-0000-03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0</xdr:colOff>
      <xdr:row>4</xdr:row>
      <xdr:rowOff>428624</xdr:rowOff>
    </xdr:from>
    <xdr:to>
      <xdr:col>16</xdr:col>
      <xdr:colOff>0</xdr:colOff>
      <xdr:row>5</xdr:row>
      <xdr:rowOff>4314824</xdr:rowOff>
    </xdr:to>
    <xdr:graphicFrame macro="">
      <xdr:nvGraphicFramePr>
        <xdr:cNvPr id="10" name="Chart 9" descr="Pivot bar chart showing savings and investments">
          <a:extLst>
            <a:ext uri="{FF2B5EF4-FFF2-40B4-BE49-F238E27FC236}">
              <a16:creationId xmlns:a16="http://schemas.microsoft.com/office/drawing/2014/main" id="{00000000-0008-0000-03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absolute">
    <xdr:from>
      <xdr:col>11</xdr:col>
      <xdr:colOff>896493</xdr:colOff>
      <xdr:row>0</xdr:row>
      <xdr:rowOff>57150</xdr:rowOff>
    </xdr:from>
    <xdr:to>
      <xdr:col>13</xdr:col>
      <xdr:colOff>580644</xdr:colOff>
      <xdr:row>0</xdr:row>
      <xdr:rowOff>496062</xdr:rowOff>
    </xdr:to>
    <xdr:sp macro="" textlink="">
      <xdr:nvSpPr>
        <xdr:cNvPr id="7" name="Rounded Rectangle 6">
          <a:hlinkClick xmlns:r="http://schemas.openxmlformats.org/officeDocument/2006/relationships" r:id="rId5"/>
          <a:extLst>
            <a:ext uri="{FF2B5EF4-FFF2-40B4-BE49-F238E27FC236}">
              <a16:creationId xmlns:a16="http://schemas.microsoft.com/office/drawing/2014/main" id="{00000000-0008-0000-0300-000007000000}"/>
            </a:ext>
          </a:extLst>
        </xdr:cNvPr>
        <xdr:cNvSpPr/>
      </xdr:nvSpPr>
      <xdr:spPr>
        <a:xfrm>
          <a:off x="11640693" y="57150"/>
          <a:ext cx="1179576" cy="438912"/>
        </a:xfrm>
        <a:prstGeom prst="roundRect">
          <a:avLst/>
        </a:prstGeom>
        <a:solidFill>
          <a:schemeClr val="tx2">
            <a:lumMod val="75000"/>
            <a:lumOff val="25000"/>
          </a:schemeClr>
        </a:solidFill>
        <a:ln w="12700">
          <a:solidFill>
            <a:schemeClr val="tx2">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900">
              <a:solidFill>
                <a:schemeClr val="tx2">
                  <a:lumMod val="10000"/>
                  <a:lumOff val="90000"/>
                </a:schemeClr>
              </a:solidFill>
              <a:latin typeface="+mn-lt"/>
            </a:rPr>
            <a:t>GUIDE</a:t>
          </a:r>
        </a:p>
      </xdr:txBody>
    </xdr:sp>
    <xdr:clientData fPrintsWithSheet="0"/>
  </xdr:twoCellAnchor>
  <xdr:twoCellAnchor editAs="absolute">
    <xdr:from>
      <xdr:col>7</xdr:col>
      <xdr:colOff>1182471</xdr:colOff>
      <xdr:row>0</xdr:row>
      <xdr:rowOff>56768</xdr:rowOff>
    </xdr:from>
    <xdr:to>
      <xdr:col>9</xdr:col>
      <xdr:colOff>866622</xdr:colOff>
      <xdr:row>0</xdr:row>
      <xdr:rowOff>495680</xdr:rowOff>
    </xdr:to>
    <xdr:sp macro="" textlink="">
      <xdr:nvSpPr>
        <xdr:cNvPr id="11" name="Rounded Rectangle 10">
          <a:hlinkClick xmlns:r="http://schemas.openxmlformats.org/officeDocument/2006/relationships" r:id="rId6"/>
          <a:extLst>
            <a:ext uri="{FF2B5EF4-FFF2-40B4-BE49-F238E27FC236}">
              <a16:creationId xmlns:a16="http://schemas.microsoft.com/office/drawing/2014/main" id="{00000000-0008-0000-0300-00000B000000}"/>
            </a:ext>
          </a:extLst>
        </xdr:cNvPr>
        <xdr:cNvSpPr/>
      </xdr:nvSpPr>
      <xdr:spPr>
        <a:xfrm>
          <a:off x="7897596" y="56768"/>
          <a:ext cx="1179576" cy="438912"/>
        </a:xfrm>
        <a:prstGeom prst="roundRect">
          <a:avLst/>
        </a:prstGeom>
        <a:solidFill>
          <a:schemeClr val="tx2">
            <a:lumMod val="75000"/>
            <a:lumOff val="25000"/>
          </a:schemeClr>
        </a:solidFill>
        <a:ln w="12700">
          <a:solidFill>
            <a:schemeClr val="tx2">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900">
              <a:solidFill>
                <a:schemeClr val="tx2">
                  <a:lumMod val="10000"/>
                  <a:lumOff val="90000"/>
                </a:schemeClr>
              </a:solidFill>
              <a:latin typeface="+mn-lt"/>
            </a:rPr>
            <a:t>DISCRETIONARY</a:t>
          </a:r>
        </a:p>
      </xdr:txBody>
    </xdr:sp>
    <xdr:clientData fPrintsWithSheet="0"/>
  </xdr:twoCellAnchor>
  <xdr:twoCellAnchor editAs="absolute">
    <xdr:from>
      <xdr:col>10</xdr:col>
      <xdr:colOff>915619</xdr:colOff>
      <xdr:row>0</xdr:row>
      <xdr:rowOff>57150</xdr:rowOff>
    </xdr:from>
    <xdr:to>
      <xdr:col>11</xdr:col>
      <xdr:colOff>828370</xdr:colOff>
      <xdr:row>0</xdr:row>
      <xdr:rowOff>496062</xdr:rowOff>
    </xdr:to>
    <xdr:sp macro="" textlink="">
      <xdr:nvSpPr>
        <xdr:cNvPr id="12" name="Rounded Rectangle 11">
          <a:hlinkClick xmlns:r="http://schemas.openxmlformats.org/officeDocument/2006/relationships" r:id="rId7"/>
          <a:extLst>
            <a:ext uri="{FF2B5EF4-FFF2-40B4-BE49-F238E27FC236}">
              <a16:creationId xmlns:a16="http://schemas.microsoft.com/office/drawing/2014/main" id="{00000000-0008-0000-0300-00000C000000}"/>
            </a:ext>
          </a:extLst>
        </xdr:cNvPr>
        <xdr:cNvSpPr/>
      </xdr:nvSpPr>
      <xdr:spPr>
        <a:xfrm>
          <a:off x="10392994" y="57150"/>
          <a:ext cx="1179576" cy="438912"/>
        </a:xfrm>
        <a:prstGeom prst="roundRect">
          <a:avLst/>
        </a:prstGeom>
        <a:solidFill>
          <a:schemeClr val="tx2">
            <a:lumMod val="75000"/>
            <a:lumOff val="25000"/>
          </a:schemeClr>
        </a:solidFill>
        <a:ln w="12700">
          <a:solidFill>
            <a:schemeClr val="accent1">
              <a:lumMod val="40000"/>
              <a:lumOff val="6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900">
              <a:solidFill>
                <a:schemeClr val="accent1">
                  <a:lumMod val="40000"/>
                  <a:lumOff val="60000"/>
                </a:schemeClr>
              </a:solidFill>
              <a:latin typeface="+mn-lt"/>
            </a:rPr>
            <a:t>ANNUAL </a:t>
          </a:r>
        </a:p>
        <a:p>
          <a:pPr algn="ctr"/>
          <a:r>
            <a:rPr lang="en-US" sz="900">
              <a:solidFill>
                <a:schemeClr val="accent1">
                  <a:lumMod val="40000"/>
                  <a:lumOff val="60000"/>
                </a:schemeClr>
              </a:solidFill>
              <a:latin typeface="+mn-lt"/>
            </a:rPr>
            <a:t>CASH FLOW</a:t>
          </a:r>
        </a:p>
      </xdr:txBody>
    </xdr:sp>
    <xdr:clientData fPrintsWithSheet="0"/>
  </xdr:twoCellAnchor>
  <xdr:twoCellAnchor editAs="absolute">
    <xdr:from>
      <xdr:col>9</xdr:col>
      <xdr:colOff>934745</xdr:colOff>
      <xdr:row>0</xdr:row>
      <xdr:rowOff>57150</xdr:rowOff>
    </xdr:from>
    <xdr:to>
      <xdr:col>10</xdr:col>
      <xdr:colOff>847496</xdr:colOff>
      <xdr:row>0</xdr:row>
      <xdr:rowOff>496062</xdr:rowOff>
    </xdr:to>
    <xdr:sp macro="" textlink="">
      <xdr:nvSpPr>
        <xdr:cNvPr id="13" name="Rounded Rectangle 12">
          <a:hlinkClick xmlns:r="http://schemas.openxmlformats.org/officeDocument/2006/relationships" r:id="rId8"/>
          <a:extLst>
            <a:ext uri="{FF2B5EF4-FFF2-40B4-BE49-F238E27FC236}">
              <a16:creationId xmlns:a16="http://schemas.microsoft.com/office/drawing/2014/main" id="{00000000-0008-0000-0300-00000D000000}"/>
            </a:ext>
          </a:extLst>
        </xdr:cNvPr>
        <xdr:cNvSpPr/>
      </xdr:nvSpPr>
      <xdr:spPr>
        <a:xfrm>
          <a:off x="9145295" y="57150"/>
          <a:ext cx="1179576" cy="438912"/>
        </a:xfrm>
        <a:prstGeom prst="roundRect">
          <a:avLst/>
        </a:prstGeom>
        <a:solidFill>
          <a:schemeClr val="tx2">
            <a:lumMod val="75000"/>
            <a:lumOff val="25000"/>
          </a:schemeClr>
        </a:solidFill>
        <a:ln w="12700">
          <a:solidFill>
            <a:schemeClr val="tx2">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900">
              <a:solidFill>
                <a:schemeClr val="tx2">
                  <a:lumMod val="10000"/>
                  <a:lumOff val="90000"/>
                </a:schemeClr>
              </a:solidFill>
              <a:latin typeface="+mn-lt"/>
            </a:rPr>
            <a:t>SAVINGS</a:t>
          </a:r>
        </a:p>
      </xdr:txBody>
    </xdr:sp>
    <xdr:clientData fPrintsWithSheet="0"/>
  </xdr:twoCellAnchor>
  <xdr:twoCellAnchor editAs="absolute">
    <xdr:from>
      <xdr:col>6</xdr:col>
      <xdr:colOff>1201597</xdr:colOff>
      <xdr:row>0</xdr:row>
      <xdr:rowOff>56768</xdr:rowOff>
    </xdr:from>
    <xdr:to>
      <xdr:col>7</xdr:col>
      <xdr:colOff>1114348</xdr:colOff>
      <xdr:row>0</xdr:row>
      <xdr:rowOff>495680</xdr:rowOff>
    </xdr:to>
    <xdr:sp macro="" textlink="">
      <xdr:nvSpPr>
        <xdr:cNvPr id="14" name="Rounded Rectangle 13">
          <a:hlinkClick xmlns:r="http://schemas.openxmlformats.org/officeDocument/2006/relationships" r:id="rId9"/>
          <a:extLst>
            <a:ext uri="{FF2B5EF4-FFF2-40B4-BE49-F238E27FC236}">
              <a16:creationId xmlns:a16="http://schemas.microsoft.com/office/drawing/2014/main" id="{00000000-0008-0000-0300-00000E000000}"/>
            </a:ext>
          </a:extLst>
        </xdr:cNvPr>
        <xdr:cNvSpPr/>
      </xdr:nvSpPr>
      <xdr:spPr>
        <a:xfrm>
          <a:off x="6649897" y="56768"/>
          <a:ext cx="1179576" cy="438912"/>
        </a:xfrm>
        <a:prstGeom prst="roundRect">
          <a:avLst/>
        </a:prstGeom>
        <a:solidFill>
          <a:schemeClr val="tx2">
            <a:lumMod val="75000"/>
            <a:lumOff val="25000"/>
          </a:schemeClr>
        </a:solidFill>
        <a:ln w="12700">
          <a:solidFill>
            <a:schemeClr val="tx2">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900">
              <a:solidFill>
                <a:schemeClr val="tx2">
                  <a:lumMod val="10000"/>
                  <a:lumOff val="90000"/>
                </a:schemeClr>
              </a:solidFill>
              <a:latin typeface="+mn-lt"/>
            </a:rPr>
            <a:t>EXPENSES</a:t>
          </a:r>
        </a:p>
      </xdr:txBody>
    </xdr:sp>
    <xdr:clientData fPrintsWithSheet="0"/>
  </xdr:twoCellAnchor>
  <xdr:twoCellAnchor editAs="absolute">
    <xdr:from>
      <xdr:col>5</xdr:col>
      <xdr:colOff>1219200</xdr:colOff>
      <xdr:row>0</xdr:row>
      <xdr:rowOff>56768</xdr:rowOff>
    </xdr:from>
    <xdr:to>
      <xdr:col>6</xdr:col>
      <xdr:colOff>1131951</xdr:colOff>
      <xdr:row>0</xdr:row>
      <xdr:rowOff>495680</xdr:rowOff>
    </xdr:to>
    <xdr:sp macro="" textlink="">
      <xdr:nvSpPr>
        <xdr:cNvPr id="16" name="Rounded Rectangle 15">
          <a:hlinkClick xmlns:r="http://schemas.openxmlformats.org/officeDocument/2006/relationships" r:id="rId10"/>
          <a:extLst>
            <a:ext uri="{FF2B5EF4-FFF2-40B4-BE49-F238E27FC236}">
              <a16:creationId xmlns:a16="http://schemas.microsoft.com/office/drawing/2014/main" id="{00000000-0008-0000-0300-000010000000}"/>
            </a:ext>
          </a:extLst>
        </xdr:cNvPr>
        <xdr:cNvSpPr/>
      </xdr:nvSpPr>
      <xdr:spPr>
        <a:xfrm>
          <a:off x="5400675" y="56768"/>
          <a:ext cx="1179576" cy="438912"/>
        </a:xfrm>
        <a:prstGeom prst="roundRect">
          <a:avLst/>
        </a:prstGeom>
        <a:solidFill>
          <a:schemeClr val="tx2">
            <a:lumMod val="75000"/>
            <a:lumOff val="25000"/>
          </a:schemeClr>
        </a:solidFill>
        <a:ln w="12700">
          <a:solidFill>
            <a:schemeClr val="tx2">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900">
              <a:solidFill>
                <a:schemeClr val="tx2">
                  <a:lumMod val="10000"/>
                  <a:lumOff val="90000"/>
                </a:schemeClr>
              </a:solidFill>
              <a:latin typeface="+mn-lt"/>
            </a:rPr>
            <a:t>INCOME</a:t>
          </a:r>
        </a:p>
      </xdr:txBody>
    </xdr:sp>
    <xdr:clientData fPrintsWithSheet="0"/>
  </xdr:twoCellAnchor>
</xdr:wsDr>
</file>

<file path=xl/drawings/drawing57.xml><?xml version="1.0" encoding="utf-8"?>
<xdr:wsDr xmlns:xdr="http://schemas.openxmlformats.org/drawingml/2006/spreadsheetDrawing" xmlns:a="http://schemas.openxmlformats.org/drawingml/2006/main">
  <xdr:twoCellAnchor editAs="oneCell">
    <xdr:from>
      <xdr:col>1</xdr:col>
      <xdr:colOff>142875</xdr:colOff>
      <xdr:row>1</xdr:row>
      <xdr:rowOff>31750</xdr:rowOff>
    </xdr:from>
    <xdr:to>
      <xdr:col>4</xdr:col>
      <xdr:colOff>495300</xdr:colOff>
      <xdr:row>2</xdr:row>
      <xdr:rowOff>31750</xdr:rowOff>
    </xdr:to>
    <xdr:sp macro="" textlink="">
      <xdr:nvSpPr>
        <xdr:cNvPr id="2" name="Round Same Side Corner Rectangle 18" descr="Rounded rectangle">
          <a:extLst>
            <a:ext uri="{FF2B5EF4-FFF2-40B4-BE49-F238E27FC236}">
              <a16:creationId xmlns:a16="http://schemas.microsoft.com/office/drawing/2014/main" id="{00000000-0008-0000-0400-000002000000}"/>
            </a:ext>
          </a:extLst>
        </xdr:cNvPr>
        <xdr:cNvSpPr/>
      </xdr:nvSpPr>
      <xdr:spPr>
        <a:xfrm>
          <a:off x="301625" y="590550"/>
          <a:ext cx="4829175" cy="558800"/>
        </a:xfrm>
        <a:prstGeom prst="round2SameRect">
          <a:avLst>
            <a:gd name="adj1" fmla="val 0"/>
            <a:gd name="adj2" fmla="val 25491"/>
          </a:avLst>
        </a:prstGeom>
        <a:solidFill>
          <a:schemeClr val="tx2">
            <a:alpha val="0"/>
          </a:schemeClr>
        </a:solidFill>
        <a:ln w="9525">
          <a:solidFill>
            <a:schemeClr val="tx2">
              <a:lumMod val="75000"/>
              <a:lumOff val="2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endParaRPr lang="en-US" sz="1600" b="1">
            <a:solidFill>
              <a:schemeClr val="tx2">
                <a:lumMod val="75000"/>
                <a:lumOff val="25000"/>
              </a:schemeClr>
            </a:solidFill>
          </a:endParaRPr>
        </a:p>
      </xdr:txBody>
    </xdr:sp>
    <xdr:clientData/>
  </xdr:twoCellAnchor>
  <xdr:twoCellAnchor editAs="absolute">
    <xdr:from>
      <xdr:col>10</xdr:col>
      <xdr:colOff>686943</xdr:colOff>
      <xdr:row>0</xdr:row>
      <xdr:rowOff>57150</xdr:rowOff>
    </xdr:from>
    <xdr:to>
      <xdr:col>11</xdr:col>
      <xdr:colOff>437769</xdr:colOff>
      <xdr:row>0</xdr:row>
      <xdr:rowOff>496062</xdr:rowOff>
    </xdr:to>
    <xdr:sp macro="" textlink="">
      <xdr:nvSpPr>
        <xdr:cNvPr id="15" name="Rounded Rectangle 14">
          <a:hlinkClick xmlns:r="http://schemas.openxmlformats.org/officeDocument/2006/relationships" r:id="rId1"/>
          <a:extLst>
            <a:ext uri="{FF2B5EF4-FFF2-40B4-BE49-F238E27FC236}">
              <a16:creationId xmlns:a16="http://schemas.microsoft.com/office/drawing/2014/main" id="{00000000-0008-0000-0400-00000F000000}"/>
            </a:ext>
          </a:extLst>
        </xdr:cNvPr>
        <xdr:cNvSpPr/>
      </xdr:nvSpPr>
      <xdr:spPr>
        <a:xfrm>
          <a:off x="11640693" y="57150"/>
          <a:ext cx="1179576" cy="438912"/>
        </a:xfrm>
        <a:prstGeom prst="roundRect">
          <a:avLst/>
        </a:prstGeom>
        <a:solidFill>
          <a:schemeClr val="tx2">
            <a:lumMod val="75000"/>
            <a:lumOff val="25000"/>
          </a:schemeClr>
        </a:solidFill>
        <a:ln w="12700">
          <a:solidFill>
            <a:schemeClr val="tx2">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900">
              <a:solidFill>
                <a:schemeClr val="tx2">
                  <a:lumMod val="10000"/>
                  <a:lumOff val="90000"/>
                </a:schemeClr>
              </a:solidFill>
              <a:latin typeface="+mn-lt"/>
            </a:rPr>
            <a:t>GUIDE</a:t>
          </a:r>
        </a:p>
      </xdr:txBody>
    </xdr:sp>
    <xdr:clientData fPrintsWithSheet="0"/>
  </xdr:twoCellAnchor>
  <xdr:twoCellAnchor editAs="absolute">
    <xdr:from>
      <xdr:col>6</xdr:col>
      <xdr:colOff>896721</xdr:colOff>
      <xdr:row>0</xdr:row>
      <xdr:rowOff>56768</xdr:rowOff>
    </xdr:from>
    <xdr:to>
      <xdr:col>7</xdr:col>
      <xdr:colOff>809472</xdr:colOff>
      <xdr:row>0</xdr:row>
      <xdr:rowOff>495680</xdr:rowOff>
    </xdr:to>
    <xdr:sp macro="" textlink="">
      <xdr:nvSpPr>
        <xdr:cNvPr id="16" name="Rounded Rectangle 15">
          <a:hlinkClick xmlns:r="http://schemas.openxmlformats.org/officeDocument/2006/relationships" r:id="rId2"/>
          <a:extLst>
            <a:ext uri="{FF2B5EF4-FFF2-40B4-BE49-F238E27FC236}">
              <a16:creationId xmlns:a16="http://schemas.microsoft.com/office/drawing/2014/main" id="{00000000-0008-0000-0400-000010000000}"/>
            </a:ext>
          </a:extLst>
        </xdr:cNvPr>
        <xdr:cNvSpPr/>
      </xdr:nvSpPr>
      <xdr:spPr>
        <a:xfrm>
          <a:off x="7897596" y="56768"/>
          <a:ext cx="1179576" cy="438912"/>
        </a:xfrm>
        <a:prstGeom prst="roundRect">
          <a:avLst/>
        </a:prstGeom>
        <a:solidFill>
          <a:schemeClr val="tx2">
            <a:lumMod val="75000"/>
            <a:lumOff val="25000"/>
          </a:schemeClr>
        </a:solidFill>
        <a:ln w="12700">
          <a:solidFill>
            <a:schemeClr val="tx2">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900">
              <a:solidFill>
                <a:schemeClr val="tx2">
                  <a:lumMod val="10000"/>
                  <a:lumOff val="90000"/>
                </a:schemeClr>
              </a:solidFill>
              <a:latin typeface="+mn-lt"/>
            </a:rPr>
            <a:t>DISCRETIONARY</a:t>
          </a:r>
        </a:p>
      </xdr:txBody>
    </xdr:sp>
    <xdr:clientData fPrintsWithSheet="0"/>
  </xdr:twoCellAnchor>
  <xdr:twoCellAnchor editAs="absolute">
    <xdr:from>
      <xdr:col>8</xdr:col>
      <xdr:colOff>858469</xdr:colOff>
      <xdr:row>0</xdr:row>
      <xdr:rowOff>57150</xdr:rowOff>
    </xdr:from>
    <xdr:to>
      <xdr:col>10</xdr:col>
      <xdr:colOff>618820</xdr:colOff>
      <xdr:row>0</xdr:row>
      <xdr:rowOff>496062</xdr:rowOff>
    </xdr:to>
    <xdr:sp macro="" textlink="">
      <xdr:nvSpPr>
        <xdr:cNvPr id="17" name="Rounded Rectangle 16">
          <a:hlinkClick xmlns:r="http://schemas.openxmlformats.org/officeDocument/2006/relationships" r:id="rId3"/>
          <a:extLst>
            <a:ext uri="{FF2B5EF4-FFF2-40B4-BE49-F238E27FC236}">
              <a16:creationId xmlns:a16="http://schemas.microsoft.com/office/drawing/2014/main" id="{00000000-0008-0000-0400-000011000000}"/>
            </a:ext>
          </a:extLst>
        </xdr:cNvPr>
        <xdr:cNvSpPr/>
      </xdr:nvSpPr>
      <xdr:spPr>
        <a:xfrm>
          <a:off x="10392994" y="57150"/>
          <a:ext cx="1179576" cy="438912"/>
        </a:xfrm>
        <a:prstGeom prst="roundRect">
          <a:avLst/>
        </a:prstGeom>
        <a:solidFill>
          <a:schemeClr val="tx2">
            <a:lumMod val="75000"/>
            <a:lumOff val="25000"/>
          </a:schemeClr>
        </a:solidFill>
        <a:ln w="12700">
          <a:solidFill>
            <a:schemeClr val="tx2">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900">
              <a:solidFill>
                <a:schemeClr val="tx2">
                  <a:lumMod val="10000"/>
                  <a:lumOff val="90000"/>
                </a:schemeClr>
              </a:solidFill>
              <a:latin typeface="+mn-lt"/>
            </a:rPr>
            <a:t>ANNUAL </a:t>
          </a:r>
        </a:p>
        <a:p>
          <a:pPr algn="ctr"/>
          <a:r>
            <a:rPr lang="en-US" sz="900">
              <a:solidFill>
                <a:schemeClr val="tx2">
                  <a:lumMod val="10000"/>
                  <a:lumOff val="90000"/>
                </a:schemeClr>
              </a:solidFill>
              <a:latin typeface="+mn-lt"/>
            </a:rPr>
            <a:t>CASH FLOW</a:t>
          </a:r>
        </a:p>
      </xdr:txBody>
    </xdr:sp>
    <xdr:clientData fPrintsWithSheet="0"/>
  </xdr:twoCellAnchor>
  <xdr:twoCellAnchor editAs="absolute">
    <xdr:from>
      <xdr:col>7</xdr:col>
      <xdr:colOff>877595</xdr:colOff>
      <xdr:row>0</xdr:row>
      <xdr:rowOff>57150</xdr:rowOff>
    </xdr:from>
    <xdr:to>
      <xdr:col>8</xdr:col>
      <xdr:colOff>790346</xdr:colOff>
      <xdr:row>0</xdr:row>
      <xdr:rowOff>496062</xdr:rowOff>
    </xdr:to>
    <xdr:sp macro="" textlink="">
      <xdr:nvSpPr>
        <xdr:cNvPr id="18" name="Rounded Rectangle 17">
          <a:hlinkClick xmlns:r="http://schemas.openxmlformats.org/officeDocument/2006/relationships" r:id="rId4"/>
          <a:extLst>
            <a:ext uri="{FF2B5EF4-FFF2-40B4-BE49-F238E27FC236}">
              <a16:creationId xmlns:a16="http://schemas.microsoft.com/office/drawing/2014/main" id="{00000000-0008-0000-0400-000012000000}"/>
            </a:ext>
          </a:extLst>
        </xdr:cNvPr>
        <xdr:cNvSpPr/>
      </xdr:nvSpPr>
      <xdr:spPr>
        <a:xfrm>
          <a:off x="9145295" y="57150"/>
          <a:ext cx="1179576" cy="438912"/>
        </a:xfrm>
        <a:prstGeom prst="roundRect">
          <a:avLst/>
        </a:prstGeom>
        <a:solidFill>
          <a:schemeClr val="tx2">
            <a:lumMod val="75000"/>
            <a:lumOff val="25000"/>
          </a:schemeClr>
        </a:solidFill>
        <a:ln w="12700">
          <a:solidFill>
            <a:schemeClr val="tx2">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900">
              <a:solidFill>
                <a:schemeClr val="tx2">
                  <a:lumMod val="10000"/>
                  <a:lumOff val="90000"/>
                </a:schemeClr>
              </a:solidFill>
              <a:latin typeface="+mn-lt"/>
            </a:rPr>
            <a:t>SAVINGS</a:t>
          </a:r>
        </a:p>
      </xdr:txBody>
    </xdr:sp>
    <xdr:clientData fPrintsWithSheet="0"/>
  </xdr:twoCellAnchor>
  <xdr:twoCellAnchor editAs="absolute">
    <xdr:from>
      <xdr:col>5</xdr:col>
      <xdr:colOff>915847</xdr:colOff>
      <xdr:row>0</xdr:row>
      <xdr:rowOff>56768</xdr:rowOff>
    </xdr:from>
    <xdr:to>
      <xdr:col>6</xdr:col>
      <xdr:colOff>828598</xdr:colOff>
      <xdr:row>0</xdr:row>
      <xdr:rowOff>495680</xdr:rowOff>
    </xdr:to>
    <xdr:sp macro="" textlink="">
      <xdr:nvSpPr>
        <xdr:cNvPr id="19" name="Rounded Rectangle 18">
          <a:hlinkClick xmlns:r="http://schemas.openxmlformats.org/officeDocument/2006/relationships" r:id="rId5"/>
          <a:extLst>
            <a:ext uri="{FF2B5EF4-FFF2-40B4-BE49-F238E27FC236}">
              <a16:creationId xmlns:a16="http://schemas.microsoft.com/office/drawing/2014/main" id="{00000000-0008-0000-0400-000013000000}"/>
            </a:ext>
          </a:extLst>
        </xdr:cNvPr>
        <xdr:cNvSpPr/>
      </xdr:nvSpPr>
      <xdr:spPr>
        <a:xfrm>
          <a:off x="6649897" y="56768"/>
          <a:ext cx="1179576" cy="438912"/>
        </a:xfrm>
        <a:prstGeom prst="roundRect">
          <a:avLst/>
        </a:prstGeom>
        <a:solidFill>
          <a:schemeClr val="tx2">
            <a:lumMod val="75000"/>
            <a:lumOff val="25000"/>
          </a:schemeClr>
        </a:solidFill>
        <a:ln w="12700">
          <a:solidFill>
            <a:schemeClr val="tx2">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900">
              <a:solidFill>
                <a:schemeClr val="tx2">
                  <a:lumMod val="10000"/>
                  <a:lumOff val="90000"/>
                </a:schemeClr>
              </a:solidFill>
              <a:latin typeface="+mn-lt"/>
            </a:rPr>
            <a:t>EXPENSES</a:t>
          </a:r>
        </a:p>
      </xdr:txBody>
    </xdr:sp>
    <xdr:clientData fPrintsWithSheet="0"/>
  </xdr:twoCellAnchor>
  <xdr:twoCellAnchor editAs="absolute">
    <xdr:from>
      <xdr:col>4</xdr:col>
      <xdr:colOff>933450</xdr:colOff>
      <xdr:row>0</xdr:row>
      <xdr:rowOff>56768</xdr:rowOff>
    </xdr:from>
    <xdr:to>
      <xdr:col>5</xdr:col>
      <xdr:colOff>846201</xdr:colOff>
      <xdr:row>0</xdr:row>
      <xdr:rowOff>495680</xdr:rowOff>
    </xdr:to>
    <xdr:sp macro="" textlink="">
      <xdr:nvSpPr>
        <xdr:cNvPr id="21" name="Rounded Rectangle 20">
          <a:hlinkClick xmlns:r="http://schemas.openxmlformats.org/officeDocument/2006/relationships" r:id="rId6"/>
          <a:extLst>
            <a:ext uri="{FF2B5EF4-FFF2-40B4-BE49-F238E27FC236}">
              <a16:creationId xmlns:a16="http://schemas.microsoft.com/office/drawing/2014/main" id="{00000000-0008-0000-0400-000015000000}"/>
            </a:ext>
          </a:extLst>
        </xdr:cNvPr>
        <xdr:cNvSpPr/>
      </xdr:nvSpPr>
      <xdr:spPr>
        <a:xfrm>
          <a:off x="5400675" y="56768"/>
          <a:ext cx="1179576" cy="438912"/>
        </a:xfrm>
        <a:prstGeom prst="roundRect">
          <a:avLst/>
        </a:prstGeom>
        <a:solidFill>
          <a:schemeClr val="tx2">
            <a:lumMod val="75000"/>
            <a:lumOff val="25000"/>
          </a:schemeClr>
        </a:solidFill>
        <a:ln w="12700">
          <a:solidFill>
            <a:schemeClr val="accent1">
              <a:lumMod val="40000"/>
              <a:lumOff val="6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900">
              <a:solidFill>
                <a:schemeClr val="accent1">
                  <a:lumMod val="40000"/>
                  <a:lumOff val="60000"/>
                </a:schemeClr>
              </a:solidFill>
              <a:latin typeface="+mn-lt"/>
            </a:rPr>
            <a:t>INCOME</a:t>
          </a:r>
        </a:p>
      </xdr:txBody>
    </xdr:sp>
    <xdr:clientData fPrintsWithSheet="0"/>
  </xdr:twoCellAnchor>
</xdr:wsDr>
</file>

<file path=xl/drawings/drawing66.xml><?xml version="1.0" encoding="utf-8"?>
<xdr:wsDr xmlns:xdr="http://schemas.openxmlformats.org/drawingml/2006/spreadsheetDrawing" xmlns:a="http://schemas.openxmlformats.org/drawingml/2006/main">
  <xdr:twoCellAnchor editAs="oneCell">
    <xdr:from>
      <xdr:col>1</xdr:col>
      <xdr:colOff>50800</xdr:colOff>
      <xdr:row>1</xdr:row>
      <xdr:rowOff>31750</xdr:rowOff>
    </xdr:from>
    <xdr:to>
      <xdr:col>4</xdr:col>
      <xdr:colOff>403225</xdr:colOff>
      <xdr:row>2</xdr:row>
      <xdr:rowOff>31750</xdr:rowOff>
    </xdr:to>
    <xdr:sp macro="" textlink="">
      <xdr:nvSpPr>
        <xdr:cNvPr id="4" name="Round Same Side Corner Rectangle 18" descr="Rounded rectangle">
          <a:extLst>
            <a:ext uri="{FF2B5EF4-FFF2-40B4-BE49-F238E27FC236}">
              <a16:creationId xmlns:a16="http://schemas.microsoft.com/office/drawing/2014/main" id="{00000000-0008-0000-0500-000004000000}"/>
            </a:ext>
          </a:extLst>
        </xdr:cNvPr>
        <xdr:cNvSpPr/>
      </xdr:nvSpPr>
      <xdr:spPr>
        <a:xfrm>
          <a:off x="209550" y="590550"/>
          <a:ext cx="4829175" cy="558800"/>
        </a:xfrm>
        <a:prstGeom prst="round2SameRect">
          <a:avLst>
            <a:gd name="adj1" fmla="val 0"/>
            <a:gd name="adj2" fmla="val 25491"/>
          </a:avLst>
        </a:prstGeom>
        <a:solidFill>
          <a:schemeClr val="tx2">
            <a:alpha val="0"/>
          </a:schemeClr>
        </a:solidFill>
        <a:ln w="9525">
          <a:solidFill>
            <a:schemeClr val="tx2">
              <a:lumMod val="75000"/>
              <a:lumOff val="2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endParaRPr lang="en-US" sz="1600" b="1">
            <a:solidFill>
              <a:schemeClr val="tx2">
                <a:lumMod val="75000"/>
                <a:lumOff val="25000"/>
              </a:schemeClr>
            </a:solidFill>
          </a:endParaRPr>
        </a:p>
      </xdr:txBody>
    </xdr:sp>
    <xdr:clientData/>
  </xdr:twoCellAnchor>
  <xdr:twoCellAnchor editAs="absolute">
    <xdr:from>
      <xdr:col>10</xdr:col>
      <xdr:colOff>686943</xdr:colOff>
      <xdr:row>0</xdr:row>
      <xdr:rowOff>57150</xdr:rowOff>
    </xdr:from>
    <xdr:to>
      <xdr:col>11</xdr:col>
      <xdr:colOff>437769</xdr:colOff>
      <xdr:row>0</xdr:row>
      <xdr:rowOff>496062</xdr:rowOff>
    </xdr:to>
    <xdr:sp macro="" textlink="">
      <xdr:nvSpPr>
        <xdr:cNvPr id="16" name="Rounded Rectangle 15">
          <a:hlinkClick xmlns:r="http://schemas.openxmlformats.org/officeDocument/2006/relationships" r:id="rId1"/>
          <a:extLst>
            <a:ext uri="{FF2B5EF4-FFF2-40B4-BE49-F238E27FC236}">
              <a16:creationId xmlns:a16="http://schemas.microsoft.com/office/drawing/2014/main" id="{00000000-0008-0000-0500-000010000000}"/>
            </a:ext>
          </a:extLst>
        </xdr:cNvPr>
        <xdr:cNvSpPr/>
      </xdr:nvSpPr>
      <xdr:spPr>
        <a:xfrm>
          <a:off x="11640693" y="57150"/>
          <a:ext cx="1179576" cy="438912"/>
        </a:xfrm>
        <a:prstGeom prst="roundRect">
          <a:avLst/>
        </a:prstGeom>
        <a:solidFill>
          <a:schemeClr val="tx2">
            <a:lumMod val="75000"/>
            <a:lumOff val="25000"/>
          </a:schemeClr>
        </a:solidFill>
        <a:ln w="12700">
          <a:solidFill>
            <a:schemeClr val="tx2">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900">
              <a:solidFill>
                <a:schemeClr val="tx2">
                  <a:lumMod val="10000"/>
                  <a:lumOff val="90000"/>
                </a:schemeClr>
              </a:solidFill>
              <a:latin typeface="+mn-lt"/>
            </a:rPr>
            <a:t>GUIDE</a:t>
          </a:r>
        </a:p>
      </xdr:txBody>
    </xdr:sp>
    <xdr:clientData fPrintsWithSheet="0"/>
  </xdr:twoCellAnchor>
  <xdr:twoCellAnchor editAs="absolute">
    <xdr:from>
      <xdr:col>6</xdr:col>
      <xdr:colOff>896721</xdr:colOff>
      <xdr:row>0</xdr:row>
      <xdr:rowOff>56768</xdr:rowOff>
    </xdr:from>
    <xdr:to>
      <xdr:col>7</xdr:col>
      <xdr:colOff>809472</xdr:colOff>
      <xdr:row>0</xdr:row>
      <xdr:rowOff>495680</xdr:rowOff>
    </xdr:to>
    <xdr:sp macro="" textlink="">
      <xdr:nvSpPr>
        <xdr:cNvPr id="17" name="Rounded Rectangle 16">
          <a:hlinkClick xmlns:r="http://schemas.openxmlformats.org/officeDocument/2006/relationships" r:id="rId2"/>
          <a:extLst>
            <a:ext uri="{FF2B5EF4-FFF2-40B4-BE49-F238E27FC236}">
              <a16:creationId xmlns:a16="http://schemas.microsoft.com/office/drawing/2014/main" id="{00000000-0008-0000-0500-000011000000}"/>
            </a:ext>
          </a:extLst>
        </xdr:cNvPr>
        <xdr:cNvSpPr/>
      </xdr:nvSpPr>
      <xdr:spPr>
        <a:xfrm>
          <a:off x="7897596" y="56768"/>
          <a:ext cx="1179576" cy="438912"/>
        </a:xfrm>
        <a:prstGeom prst="roundRect">
          <a:avLst/>
        </a:prstGeom>
        <a:solidFill>
          <a:schemeClr val="tx2">
            <a:lumMod val="75000"/>
            <a:lumOff val="25000"/>
          </a:schemeClr>
        </a:solidFill>
        <a:ln w="12700">
          <a:solidFill>
            <a:schemeClr val="tx2">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900">
              <a:solidFill>
                <a:schemeClr val="tx2">
                  <a:lumMod val="10000"/>
                  <a:lumOff val="90000"/>
                </a:schemeClr>
              </a:solidFill>
              <a:latin typeface="+mn-lt"/>
            </a:rPr>
            <a:t>DISCRETIONARY</a:t>
          </a:r>
        </a:p>
      </xdr:txBody>
    </xdr:sp>
    <xdr:clientData fPrintsWithSheet="0"/>
  </xdr:twoCellAnchor>
  <xdr:twoCellAnchor editAs="absolute">
    <xdr:from>
      <xdr:col>8</xdr:col>
      <xdr:colOff>858469</xdr:colOff>
      <xdr:row>0</xdr:row>
      <xdr:rowOff>57150</xdr:rowOff>
    </xdr:from>
    <xdr:to>
      <xdr:col>10</xdr:col>
      <xdr:colOff>618820</xdr:colOff>
      <xdr:row>0</xdr:row>
      <xdr:rowOff>496062</xdr:rowOff>
    </xdr:to>
    <xdr:sp macro="" textlink="">
      <xdr:nvSpPr>
        <xdr:cNvPr id="18" name="Rounded Rectangle 17">
          <a:hlinkClick xmlns:r="http://schemas.openxmlformats.org/officeDocument/2006/relationships" r:id="rId3"/>
          <a:extLst>
            <a:ext uri="{FF2B5EF4-FFF2-40B4-BE49-F238E27FC236}">
              <a16:creationId xmlns:a16="http://schemas.microsoft.com/office/drawing/2014/main" id="{00000000-0008-0000-0500-000012000000}"/>
            </a:ext>
          </a:extLst>
        </xdr:cNvPr>
        <xdr:cNvSpPr/>
      </xdr:nvSpPr>
      <xdr:spPr>
        <a:xfrm>
          <a:off x="10392994" y="57150"/>
          <a:ext cx="1179576" cy="438912"/>
        </a:xfrm>
        <a:prstGeom prst="roundRect">
          <a:avLst/>
        </a:prstGeom>
        <a:solidFill>
          <a:schemeClr val="tx2">
            <a:lumMod val="75000"/>
            <a:lumOff val="25000"/>
          </a:schemeClr>
        </a:solidFill>
        <a:ln w="12700">
          <a:solidFill>
            <a:schemeClr val="tx2">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900">
              <a:solidFill>
                <a:schemeClr val="tx2">
                  <a:lumMod val="10000"/>
                  <a:lumOff val="90000"/>
                </a:schemeClr>
              </a:solidFill>
              <a:latin typeface="+mn-lt"/>
            </a:rPr>
            <a:t>ANNUAL </a:t>
          </a:r>
        </a:p>
        <a:p>
          <a:pPr algn="ctr"/>
          <a:r>
            <a:rPr lang="en-US" sz="900">
              <a:solidFill>
                <a:schemeClr val="tx2">
                  <a:lumMod val="10000"/>
                  <a:lumOff val="90000"/>
                </a:schemeClr>
              </a:solidFill>
              <a:latin typeface="+mn-lt"/>
            </a:rPr>
            <a:t>CASH FLOW</a:t>
          </a:r>
        </a:p>
      </xdr:txBody>
    </xdr:sp>
    <xdr:clientData fPrintsWithSheet="0"/>
  </xdr:twoCellAnchor>
  <xdr:twoCellAnchor editAs="absolute">
    <xdr:from>
      <xdr:col>7</xdr:col>
      <xdr:colOff>877595</xdr:colOff>
      <xdr:row>0</xdr:row>
      <xdr:rowOff>57150</xdr:rowOff>
    </xdr:from>
    <xdr:to>
      <xdr:col>8</xdr:col>
      <xdr:colOff>790346</xdr:colOff>
      <xdr:row>0</xdr:row>
      <xdr:rowOff>496062</xdr:rowOff>
    </xdr:to>
    <xdr:sp macro="" textlink="">
      <xdr:nvSpPr>
        <xdr:cNvPr id="19" name="Rounded Rectangle 18">
          <a:hlinkClick xmlns:r="http://schemas.openxmlformats.org/officeDocument/2006/relationships" r:id="rId4"/>
          <a:extLst>
            <a:ext uri="{FF2B5EF4-FFF2-40B4-BE49-F238E27FC236}">
              <a16:creationId xmlns:a16="http://schemas.microsoft.com/office/drawing/2014/main" id="{00000000-0008-0000-0500-000013000000}"/>
            </a:ext>
          </a:extLst>
        </xdr:cNvPr>
        <xdr:cNvSpPr/>
      </xdr:nvSpPr>
      <xdr:spPr>
        <a:xfrm>
          <a:off x="9145295" y="57150"/>
          <a:ext cx="1179576" cy="438912"/>
        </a:xfrm>
        <a:prstGeom prst="roundRect">
          <a:avLst/>
        </a:prstGeom>
        <a:solidFill>
          <a:schemeClr val="tx2">
            <a:lumMod val="75000"/>
            <a:lumOff val="25000"/>
          </a:schemeClr>
        </a:solidFill>
        <a:ln w="12700">
          <a:solidFill>
            <a:schemeClr val="tx2">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900">
              <a:solidFill>
                <a:schemeClr val="tx2">
                  <a:lumMod val="10000"/>
                  <a:lumOff val="90000"/>
                </a:schemeClr>
              </a:solidFill>
              <a:latin typeface="+mn-lt"/>
            </a:rPr>
            <a:t>SAVINGS</a:t>
          </a:r>
        </a:p>
      </xdr:txBody>
    </xdr:sp>
    <xdr:clientData fPrintsWithSheet="0"/>
  </xdr:twoCellAnchor>
  <xdr:twoCellAnchor editAs="absolute">
    <xdr:from>
      <xdr:col>5</xdr:col>
      <xdr:colOff>915847</xdr:colOff>
      <xdr:row>0</xdr:row>
      <xdr:rowOff>56768</xdr:rowOff>
    </xdr:from>
    <xdr:to>
      <xdr:col>6</xdr:col>
      <xdr:colOff>828598</xdr:colOff>
      <xdr:row>0</xdr:row>
      <xdr:rowOff>495680</xdr:rowOff>
    </xdr:to>
    <xdr:sp macro="" textlink="">
      <xdr:nvSpPr>
        <xdr:cNvPr id="20" name="Rounded Rectangle 19">
          <a:hlinkClick xmlns:r="http://schemas.openxmlformats.org/officeDocument/2006/relationships" r:id="rId5"/>
          <a:extLst>
            <a:ext uri="{FF2B5EF4-FFF2-40B4-BE49-F238E27FC236}">
              <a16:creationId xmlns:a16="http://schemas.microsoft.com/office/drawing/2014/main" id="{00000000-0008-0000-0500-000014000000}"/>
            </a:ext>
          </a:extLst>
        </xdr:cNvPr>
        <xdr:cNvSpPr/>
      </xdr:nvSpPr>
      <xdr:spPr>
        <a:xfrm>
          <a:off x="6649897" y="56768"/>
          <a:ext cx="1179576" cy="438912"/>
        </a:xfrm>
        <a:prstGeom prst="roundRect">
          <a:avLst/>
        </a:prstGeom>
        <a:solidFill>
          <a:schemeClr val="tx2">
            <a:lumMod val="75000"/>
            <a:lumOff val="25000"/>
          </a:schemeClr>
        </a:solidFill>
        <a:ln w="12700">
          <a:solidFill>
            <a:schemeClr val="accent1">
              <a:lumMod val="40000"/>
              <a:lumOff val="6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900">
              <a:solidFill>
                <a:schemeClr val="accent1">
                  <a:lumMod val="40000"/>
                  <a:lumOff val="60000"/>
                </a:schemeClr>
              </a:solidFill>
              <a:latin typeface="+mn-lt"/>
            </a:rPr>
            <a:t>EXPENSES</a:t>
          </a:r>
        </a:p>
      </xdr:txBody>
    </xdr:sp>
    <xdr:clientData fPrintsWithSheet="0"/>
  </xdr:twoCellAnchor>
  <xdr:twoCellAnchor editAs="absolute">
    <xdr:from>
      <xdr:col>4</xdr:col>
      <xdr:colOff>933450</xdr:colOff>
      <xdr:row>0</xdr:row>
      <xdr:rowOff>56768</xdr:rowOff>
    </xdr:from>
    <xdr:to>
      <xdr:col>5</xdr:col>
      <xdr:colOff>846201</xdr:colOff>
      <xdr:row>0</xdr:row>
      <xdr:rowOff>495680</xdr:rowOff>
    </xdr:to>
    <xdr:sp macro="" textlink="">
      <xdr:nvSpPr>
        <xdr:cNvPr id="22" name="Rounded Rectangle 21">
          <a:hlinkClick xmlns:r="http://schemas.openxmlformats.org/officeDocument/2006/relationships" r:id="rId6"/>
          <a:extLst>
            <a:ext uri="{FF2B5EF4-FFF2-40B4-BE49-F238E27FC236}">
              <a16:creationId xmlns:a16="http://schemas.microsoft.com/office/drawing/2014/main" id="{00000000-0008-0000-0500-000016000000}"/>
            </a:ext>
          </a:extLst>
        </xdr:cNvPr>
        <xdr:cNvSpPr/>
      </xdr:nvSpPr>
      <xdr:spPr>
        <a:xfrm>
          <a:off x="5400675" y="56768"/>
          <a:ext cx="1179576" cy="438912"/>
        </a:xfrm>
        <a:prstGeom prst="roundRect">
          <a:avLst/>
        </a:prstGeom>
        <a:solidFill>
          <a:schemeClr val="tx2">
            <a:lumMod val="75000"/>
            <a:lumOff val="25000"/>
          </a:schemeClr>
        </a:solidFill>
        <a:ln w="12700">
          <a:solidFill>
            <a:schemeClr val="tx2">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900">
              <a:solidFill>
                <a:schemeClr val="tx2">
                  <a:lumMod val="10000"/>
                  <a:lumOff val="90000"/>
                </a:schemeClr>
              </a:solidFill>
              <a:latin typeface="+mn-lt"/>
            </a:rPr>
            <a:t>INCOME</a:t>
          </a:r>
        </a:p>
      </xdr:txBody>
    </xdr:sp>
    <xdr:clientData fPrintsWithSheet="0"/>
  </xdr:twoCellAnchor>
</xdr:wsDr>
</file>

<file path=xl/drawings/drawing73.xml><?xml version="1.0" encoding="utf-8"?>
<xdr:wsDr xmlns:xdr="http://schemas.openxmlformats.org/drawingml/2006/spreadsheetDrawing" xmlns:a="http://schemas.openxmlformats.org/drawingml/2006/main">
  <xdr:twoCellAnchor editAs="oneCell">
    <xdr:from>
      <xdr:col>0</xdr:col>
      <xdr:colOff>69850</xdr:colOff>
      <xdr:row>1</xdr:row>
      <xdr:rowOff>38100</xdr:rowOff>
    </xdr:from>
    <xdr:to>
      <xdr:col>4</xdr:col>
      <xdr:colOff>263525</xdr:colOff>
      <xdr:row>2</xdr:row>
      <xdr:rowOff>38100</xdr:rowOff>
    </xdr:to>
    <xdr:sp macro="" textlink="">
      <xdr:nvSpPr>
        <xdr:cNvPr id="4" name="Round Same Side Corner Rectangle 18" descr="Rounded rectangle">
          <a:extLst>
            <a:ext uri="{FF2B5EF4-FFF2-40B4-BE49-F238E27FC236}">
              <a16:creationId xmlns:a16="http://schemas.microsoft.com/office/drawing/2014/main" id="{00000000-0008-0000-0600-000004000000}"/>
            </a:ext>
          </a:extLst>
        </xdr:cNvPr>
        <xdr:cNvSpPr/>
      </xdr:nvSpPr>
      <xdr:spPr>
        <a:xfrm>
          <a:off x="69850" y="596900"/>
          <a:ext cx="4829175" cy="558800"/>
        </a:xfrm>
        <a:prstGeom prst="round2SameRect">
          <a:avLst>
            <a:gd name="adj1" fmla="val 0"/>
            <a:gd name="adj2" fmla="val 25491"/>
          </a:avLst>
        </a:prstGeom>
        <a:solidFill>
          <a:schemeClr val="tx2">
            <a:alpha val="0"/>
          </a:schemeClr>
        </a:solidFill>
        <a:ln w="9525">
          <a:solidFill>
            <a:schemeClr val="tx2">
              <a:lumMod val="75000"/>
              <a:lumOff val="2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endParaRPr lang="en-US" sz="1600" b="1">
            <a:solidFill>
              <a:schemeClr val="tx2">
                <a:lumMod val="75000"/>
                <a:lumOff val="25000"/>
              </a:schemeClr>
            </a:solidFill>
          </a:endParaRPr>
        </a:p>
      </xdr:txBody>
    </xdr:sp>
    <xdr:clientData/>
  </xdr:twoCellAnchor>
  <xdr:twoCellAnchor editAs="absolute">
    <xdr:from>
      <xdr:col>10</xdr:col>
      <xdr:colOff>686943</xdr:colOff>
      <xdr:row>0</xdr:row>
      <xdr:rowOff>57150</xdr:rowOff>
    </xdr:from>
    <xdr:to>
      <xdr:col>11</xdr:col>
      <xdr:colOff>437769</xdr:colOff>
      <xdr:row>0</xdr:row>
      <xdr:rowOff>496062</xdr:rowOff>
    </xdr:to>
    <xdr:sp macro="" textlink="">
      <xdr:nvSpPr>
        <xdr:cNvPr id="16" name="Rounded Rectangle 15">
          <a:hlinkClick xmlns:r="http://schemas.openxmlformats.org/officeDocument/2006/relationships" r:id="rId1"/>
          <a:extLst>
            <a:ext uri="{FF2B5EF4-FFF2-40B4-BE49-F238E27FC236}">
              <a16:creationId xmlns:a16="http://schemas.microsoft.com/office/drawing/2014/main" id="{00000000-0008-0000-0600-000010000000}"/>
            </a:ext>
          </a:extLst>
        </xdr:cNvPr>
        <xdr:cNvSpPr/>
      </xdr:nvSpPr>
      <xdr:spPr>
        <a:xfrm>
          <a:off x="11640693" y="57150"/>
          <a:ext cx="1179576" cy="438912"/>
        </a:xfrm>
        <a:prstGeom prst="roundRect">
          <a:avLst/>
        </a:prstGeom>
        <a:solidFill>
          <a:schemeClr val="tx2">
            <a:lumMod val="75000"/>
            <a:lumOff val="25000"/>
          </a:schemeClr>
        </a:solidFill>
        <a:ln w="12700">
          <a:solidFill>
            <a:schemeClr val="tx2">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900">
              <a:solidFill>
                <a:schemeClr val="tx2">
                  <a:lumMod val="10000"/>
                  <a:lumOff val="90000"/>
                </a:schemeClr>
              </a:solidFill>
              <a:latin typeface="+mn-lt"/>
            </a:rPr>
            <a:t>GUIDE</a:t>
          </a:r>
        </a:p>
      </xdr:txBody>
    </xdr:sp>
    <xdr:clientData fPrintsWithSheet="0"/>
  </xdr:twoCellAnchor>
  <xdr:twoCellAnchor editAs="absolute">
    <xdr:from>
      <xdr:col>6</xdr:col>
      <xdr:colOff>896721</xdr:colOff>
      <xdr:row>0</xdr:row>
      <xdr:rowOff>56768</xdr:rowOff>
    </xdr:from>
    <xdr:to>
      <xdr:col>7</xdr:col>
      <xdr:colOff>809472</xdr:colOff>
      <xdr:row>0</xdr:row>
      <xdr:rowOff>495680</xdr:rowOff>
    </xdr:to>
    <xdr:sp macro="" textlink="">
      <xdr:nvSpPr>
        <xdr:cNvPr id="17" name="Rounded Rectangle 16">
          <a:hlinkClick xmlns:r="http://schemas.openxmlformats.org/officeDocument/2006/relationships" r:id="rId2"/>
          <a:extLst>
            <a:ext uri="{FF2B5EF4-FFF2-40B4-BE49-F238E27FC236}">
              <a16:creationId xmlns:a16="http://schemas.microsoft.com/office/drawing/2014/main" id="{00000000-0008-0000-0600-000011000000}"/>
            </a:ext>
          </a:extLst>
        </xdr:cNvPr>
        <xdr:cNvSpPr/>
      </xdr:nvSpPr>
      <xdr:spPr>
        <a:xfrm>
          <a:off x="7897596" y="56768"/>
          <a:ext cx="1179576" cy="438912"/>
        </a:xfrm>
        <a:prstGeom prst="roundRect">
          <a:avLst/>
        </a:prstGeom>
        <a:solidFill>
          <a:schemeClr val="tx2">
            <a:lumMod val="75000"/>
            <a:lumOff val="25000"/>
          </a:schemeClr>
        </a:solidFill>
        <a:ln w="12700">
          <a:solidFill>
            <a:schemeClr val="accent1">
              <a:lumMod val="40000"/>
              <a:lumOff val="6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900">
              <a:solidFill>
                <a:schemeClr val="accent1">
                  <a:lumMod val="40000"/>
                  <a:lumOff val="60000"/>
                </a:schemeClr>
              </a:solidFill>
              <a:latin typeface="+mn-lt"/>
            </a:rPr>
            <a:t>DISCRETIONARY</a:t>
          </a:r>
        </a:p>
      </xdr:txBody>
    </xdr:sp>
    <xdr:clientData fPrintsWithSheet="0"/>
  </xdr:twoCellAnchor>
  <xdr:twoCellAnchor editAs="absolute">
    <xdr:from>
      <xdr:col>8</xdr:col>
      <xdr:colOff>858469</xdr:colOff>
      <xdr:row>0</xdr:row>
      <xdr:rowOff>57150</xdr:rowOff>
    </xdr:from>
    <xdr:to>
      <xdr:col>10</xdr:col>
      <xdr:colOff>618820</xdr:colOff>
      <xdr:row>0</xdr:row>
      <xdr:rowOff>496062</xdr:rowOff>
    </xdr:to>
    <xdr:sp macro="" textlink="">
      <xdr:nvSpPr>
        <xdr:cNvPr id="18" name="Rounded Rectangle 17">
          <a:hlinkClick xmlns:r="http://schemas.openxmlformats.org/officeDocument/2006/relationships" r:id="rId3"/>
          <a:extLst>
            <a:ext uri="{FF2B5EF4-FFF2-40B4-BE49-F238E27FC236}">
              <a16:creationId xmlns:a16="http://schemas.microsoft.com/office/drawing/2014/main" id="{00000000-0008-0000-0600-000012000000}"/>
            </a:ext>
          </a:extLst>
        </xdr:cNvPr>
        <xdr:cNvSpPr/>
      </xdr:nvSpPr>
      <xdr:spPr>
        <a:xfrm>
          <a:off x="10392994" y="57150"/>
          <a:ext cx="1179576" cy="438912"/>
        </a:xfrm>
        <a:prstGeom prst="roundRect">
          <a:avLst/>
        </a:prstGeom>
        <a:solidFill>
          <a:schemeClr val="tx2">
            <a:lumMod val="75000"/>
            <a:lumOff val="25000"/>
          </a:schemeClr>
        </a:solidFill>
        <a:ln w="12700">
          <a:solidFill>
            <a:schemeClr val="tx2">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900">
              <a:solidFill>
                <a:schemeClr val="tx2">
                  <a:lumMod val="10000"/>
                  <a:lumOff val="90000"/>
                </a:schemeClr>
              </a:solidFill>
              <a:latin typeface="+mn-lt"/>
            </a:rPr>
            <a:t>ANNUAL </a:t>
          </a:r>
        </a:p>
        <a:p>
          <a:pPr algn="ctr"/>
          <a:r>
            <a:rPr lang="en-US" sz="900">
              <a:solidFill>
                <a:schemeClr val="tx2">
                  <a:lumMod val="10000"/>
                  <a:lumOff val="90000"/>
                </a:schemeClr>
              </a:solidFill>
              <a:latin typeface="+mn-lt"/>
            </a:rPr>
            <a:t>CASH FLOW</a:t>
          </a:r>
        </a:p>
      </xdr:txBody>
    </xdr:sp>
    <xdr:clientData fPrintsWithSheet="0"/>
  </xdr:twoCellAnchor>
  <xdr:twoCellAnchor editAs="absolute">
    <xdr:from>
      <xdr:col>7</xdr:col>
      <xdr:colOff>877595</xdr:colOff>
      <xdr:row>0</xdr:row>
      <xdr:rowOff>57150</xdr:rowOff>
    </xdr:from>
    <xdr:to>
      <xdr:col>8</xdr:col>
      <xdr:colOff>790346</xdr:colOff>
      <xdr:row>0</xdr:row>
      <xdr:rowOff>496062</xdr:rowOff>
    </xdr:to>
    <xdr:sp macro="" textlink="">
      <xdr:nvSpPr>
        <xdr:cNvPr id="19" name="Rounded Rectangle 18">
          <a:hlinkClick xmlns:r="http://schemas.openxmlformats.org/officeDocument/2006/relationships" r:id="rId4"/>
          <a:extLst>
            <a:ext uri="{FF2B5EF4-FFF2-40B4-BE49-F238E27FC236}">
              <a16:creationId xmlns:a16="http://schemas.microsoft.com/office/drawing/2014/main" id="{00000000-0008-0000-0600-000013000000}"/>
            </a:ext>
          </a:extLst>
        </xdr:cNvPr>
        <xdr:cNvSpPr/>
      </xdr:nvSpPr>
      <xdr:spPr>
        <a:xfrm>
          <a:off x="9145295" y="57150"/>
          <a:ext cx="1179576" cy="438912"/>
        </a:xfrm>
        <a:prstGeom prst="roundRect">
          <a:avLst/>
        </a:prstGeom>
        <a:solidFill>
          <a:schemeClr val="tx2">
            <a:lumMod val="75000"/>
            <a:lumOff val="25000"/>
          </a:schemeClr>
        </a:solidFill>
        <a:ln w="12700">
          <a:solidFill>
            <a:schemeClr val="tx2">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900">
              <a:solidFill>
                <a:schemeClr val="tx2">
                  <a:lumMod val="10000"/>
                  <a:lumOff val="90000"/>
                </a:schemeClr>
              </a:solidFill>
              <a:latin typeface="+mn-lt"/>
            </a:rPr>
            <a:t>SAVINGS</a:t>
          </a:r>
        </a:p>
      </xdr:txBody>
    </xdr:sp>
    <xdr:clientData fPrintsWithSheet="0"/>
  </xdr:twoCellAnchor>
  <xdr:twoCellAnchor editAs="absolute">
    <xdr:from>
      <xdr:col>5</xdr:col>
      <xdr:colOff>915847</xdr:colOff>
      <xdr:row>0</xdr:row>
      <xdr:rowOff>56768</xdr:rowOff>
    </xdr:from>
    <xdr:to>
      <xdr:col>6</xdr:col>
      <xdr:colOff>828598</xdr:colOff>
      <xdr:row>0</xdr:row>
      <xdr:rowOff>495680</xdr:rowOff>
    </xdr:to>
    <xdr:sp macro="" textlink="">
      <xdr:nvSpPr>
        <xdr:cNvPr id="20" name="Rounded Rectangle 19">
          <a:hlinkClick xmlns:r="http://schemas.openxmlformats.org/officeDocument/2006/relationships" r:id="rId5"/>
          <a:extLst>
            <a:ext uri="{FF2B5EF4-FFF2-40B4-BE49-F238E27FC236}">
              <a16:creationId xmlns:a16="http://schemas.microsoft.com/office/drawing/2014/main" id="{00000000-0008-0000-0600-000014000000}"/>
            </a:ext>
          </a:extLst>
        </xdr:cNvPr>
        <xdr:cNvSpPr/>
      </xdr:nvSpPr>
      <xdr:spPr>
        <a:xfrm>
          <a:off x="6649897" y="56768"/>
          <a:ext cx="1179576" cy="438912"/>
        </a:xfrm>
        <a:prstGeom prst="roundRect">
          <a:avLst/>
        </a:prstGeom>
        <a:solidFill>
          <a:schemeClr val="tx2">
            <a:lumMod val="75000"/>
            <a:lumOff val="25000"/>
          </a:schemeClr>
        </a:solidFill>
        <a:ln w="12700">
          <a:solidFill>
            <a:schemeClr val="tx2">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900">
              <a:solidFill>
                <a:schemeClr val="tx2">
                  <a:lumMod val="10000"/>
                  <a:lumOff val="90000"/>
                </a:schemeClr>
              </a:solidFill>
              <a:latin typeface="+mn-lt"/>
            </a:rPr>
            <a:t>EXPENSES</a:t>
          </a:r>
        </a:p>
      </xdr:txBody>
    </xdr:sp>
    <xdr:clientData fPrintsWithSheet="0"/>
  </xdr:twoCellAnchor>
  <xdr:twoCellAnchor editAs="absolute">
    <xdr:from>
      <xdr:col>4</xdr:col>
      <xdr:colOff>933450</xdr:colOff>
      <xdr:row>0</xdr:row>
      <xdr:rowOff>56768</xdr:rowOff>
    </xdr:from>
    <xdr:to>
      <xdr:col>5</xdr:col>
      <xdr:colOff>846201</xdr:colOff>
      <xdr:row>0</xdr:row>
      <xdr:rowOff>495680</xdr:rowOff>
    </xdr:to>
    <xdr:sp macro="" textlink="">
      <xdr:nvSpPr>
        <xdr:cNvPr id="22" name="Rounded Rectangle 21">
          <a:hlinkClick xmlns:r="http://schemas.openxmlformats.org/officeDocument/2006/relationships" r:id="rId6"/>
          <a:extLst>
            <a:ext uri="{FF2B5EF4-FFF2-40B4-BE49-F238E27FC236}">
              <a16:creationId xmlns:a16="http://schemas.microsoft.com/office/drawing/2014/main" id="{00000000-0008-0000-0600-000016000000}"/>
            </a:ext>
          </a:extLst>
        </xdr:cNvPr>
        <xdr:cNvSpPr/>
      </xdr:nvSpPr>
      <xdr:spPr>
        <a:xfrm>
          <a:off x="5400675" y="56768"/>
          <a:ext cx="1179576" cy="438912"/>
        </a:xfrm>
        <a:prstGeom prst="roundRect">
          <a:avLst/>
        </a:prstGeom>
        <a:solidFill>
          <a:schemeClr val="tx2">
            <a:lumMod val="75000"/>
            <a:lumOff val="25000"/>
          </a:schemeClr>
        </a:solidFill>
        <a:ln w="12700">
          <a:solidFill>
            <a:schemeClr val="tx2">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900">
              <a:solidFill>
                <a:schemeClr val="tx2">
                  <a:lumMod val="10000"/>
                  <a:lumOff val="90000"/>
                </a:schemeClr>
              </a:solidFill>
              <a:latin typeface="+mn-lt"/>
            </a:rPr>
            <a:t>INCOME</a:t>
          </a:r>
        </a:p>
      </xdr:txBody>
    </xdr:sp>
    <xdr:clientData fPrintsWithSheet="0"/>
  </xdr:twoCellAnchor>
</xdr:wsDr>
</file>

<file path=xl/drawings/drawing81.xml><?xml version="1.0" encoding="utf-8"?>
<xdr:wsDr xmlns:xdr="http://schemas.openxmlformats.org/drawingml/2006/spreadsheetDrawing" xmlns:a="http://schemas.openxmlformats.org/drawingml/2006/main">
  <xdr:twoCellAnchor editAs="oneCell">
    <xdr:from>
      <xdr:col>1</xdr:col>
      <xdr:colOff>31750</xdr:colOff>
      <xdr:row>1</xdr:row>
      <xdr:rowOff>31750</xdr:rowOff>
    </xdr:from>
    <xdr:to>
      <xdr:col>4</xdr:col>
      <xdr:colOff>384175</xdr:colOff>
      <xdr:row>2</xdr:row>
      <xdr:rowOff>31750</xdr:rowOff>
    </xdr:to>
    <xdr:sp macro="" textlink="">
      <xdr:nvSpPr>
        <xdr:cNvPr id="4" name="Round Same Side Corner Rectangle 18" descr="Rounded rectangle">
          <a:extLst>
            <a:ext uri="{FF2B5EF4-FFF2-40B4-BE49-F238E27FC236}">
              <a16:creationId xmlns:a16="http://schemas.microsoft.com/office/drawing/2014/main" id="{00000000-0008-0000-0700-000004000000}"/>
            </a:ext>
          </a:extLst>
        </xdr:cNvPr>
        <xdr:cNvSpPr/>
      </xdr:nvSpPr>
      <xdr:spPr>
        <a:xfrm>
          <a:off x="190500" y="590550"/>
          <a:ext cx="4829175" cy="558800"/>
        </a:xfrm>
        <a:prstGeom prst="round2SameRect">
          <a:avLst>
            <a:gd name="adj1" fmla="val 0"/>
            <a:gd name="adj2" fmla="val 25491"/>
          </a:avLst>
        </a:prstGeom>
        <a:solidFill>
          <a:schemeClr val="tx2">
            <a:alpha val="0"/>
          </a:schemeClr>
        </a:solidFill>
        <a:ln w="9525">
          <a:solidFill>
            <a:schemeClr val="tx2">
              <a:lumMod val="75000"/>
              <a:lumOff val="2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endParaRPr lang="en-US" sz="1600" b="1">
            <a:solidFill>
              <a:schemeClr val="tx2">
                <a:lumMod val="75000"/>
                <a:lumOff val="25000"/>
              </a:schemeClr>
            </a:solidFill>
          </a:endParaRPr>
        </a:p>
      </xdr:txBody>
    </xdr:sp>
    <xdr:clientData/>
  </xdr:twoCellAnchor>
  <xdr:twoCellAnchor editAs="absolute">
    <xdr:from>
      <xdr:col>10</xdr:col>
      <xdr:colOff>686943</xdr:colOff>
      <xdr:row>0</xdr:row>
      <xdr:rowOff>57150</xdr:rowOff>
    </xdr:from>
    <xdr:to>
      <xdr:col>11</xdr:col>
      <xdr:colOff>437769</xdr:colOff>
      <xdr:row>0</xdr:row>
      <xdr:rowOff>496062</xdr:rowOff>
    </xdr:to>
    <xdr:sp macro="" textlink="">
      <xdr:nvSpPr>
        <xdr:cNvPr id="16" name="Rounded Rectangle 15">
          <a:hlinkClick xmlns:r="http://schemas.openxmlformats.org/officeDocument/2006/relationships" r:id="rId1"/>
          <a:extLst>
            <a:ext uri="{FF2B5EF4-FFF2-40B4-BE49-F238E27FC236}">
              <a16:creationId xmlns:a16="http://schemas.microsoft.com/office/drawing/2014/main" id="{00000000-0008-0000-0700-000010000000}"/>
            </a:ext>
          </a:extLst>
        </xdr:cNvPr>
        <xdr:cNvSpPr/>
      </xdr:nvSpPr>
      <xdr:spPr>
        <a:xfrm>
          <a:off x="11640693" y="57150"/>
          <a:ext cx="1179576" cy="438912"/>
        </a:xfrm>
        <a:prstGeom prst="roundRect">
          <a:avLst/>
        </a:prstGeom>
        <a:solidFill>
          <a:schemeClr val="tx2">
            <a:lumMod val="75000"/>
            <a:lumOff val="25000"/>
          </a:schemeClr>
        </a:solidFill>
        <a:ln w="12700">
          <a:solidFill>
            <a:schemeClr val="tx2">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900">
              <a:solidFill>
                <a:schemeClr val="tx2">
                  <a:lumMod val="10000"/>
                  <a:lumOff val="90000"/>
                </a:schemeClr>
              </a:solidFill>
              <a:latin typeface="+mn-lt"/>
            </a:rPr>
            <a:t>GUIDE</a:t>
          </a:r>
        </a:p>
      </xdr:txBody>
    </xdr:sp>
    <xdr:clientData fPrintsWithSheet="0"/>
  </xdr:twoCellAnchor>
  <xdr:twoCellAnchor editAs="absolute">
    <xdr:from>
      <xdr:col>6</xdr:col>
      <xdr:colOff>896721</xdr:colOff>
      <xdr:row>0</xdr:row>
      <xdr:rowOff>56768</xdr:rowOff>
    </xdr:from>
    <xdr:to>
      <xdr:col>7</xdr:col>
      <xdr:colOff>809472</xdr:colOff>
      <xdr:row>0</xdr:row>
      <xdr:rowOff>495680</xdr:rowOff>
    </xdr:to>
    <xdr:sp macro="" textlink="">
      <xdr:nvSpPr>
        <xdr:cNvPr id="17" name="Rounded Rectangle 16">
          <a:hlinkClick xmlns:r="http://schemas.openxmlformats.org/officeDocument/2006/relationships" r:id="rId2"/>
          <a:extLst>
            <a:ext uri="{FF2B5EF4-FFF2-40B4-BE49-F238E27FC236}">
              <a16:creationId xmlns:a16="http://schemas.microsoft.com/office/drawing/2014/main" id="{00000000-0008-0000-0700-000011000000}"/>
            </a:ext>
          </a:extLst>
        </xdr:cNvPr>
        <xdr:cNvSpPr/>
      </xdr:nvSpPr>
      <xdr:spPr>
        <a:xfrm>
          <a:off x="7897596" y="56768"/>
          <a:ext cx="1179576" cy="438912"/>
        </a:xfrm>
        <a:prstGeom prst="roundRect">
          <a:avLst/>
        </a:prstGeom>
        <a:solidFill>
          <a:schemeClr val="tx2">
            <a:lumMod val="75000"/>
            <a:lumOff val="25000"/>
          </a:schemeClr>
        </a:solidFill>
        <a:ln w="12700">
          <a:solidFill>
            <a:schemeClr val="tx2">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900">
              <a:solidFill>
                <a:schemeClr val="tx2">
                  <a:lumMod val="10000"/>
                  <a:lumOff val="90000"/>
                </a:schemeClr>
              </a:solidFill>
              <a:latin typeface="+mn-lt"/>
            </a:rPr>
            <a:t>DISCRETIONARY</a:t>
          </a:r>
        </a:p>
      </xdr:txBody>
    </xdr:sp>
    <xdr:clientData fPrintsWithSheet="0"/>
  </xdr:twoCellAnchor>
  <xdr:twoCellAnchor editAs="absolute">
    <xdr:from>
      <xdr:col>8</xdr:col>
      <xdr:colOff>858469</xdr:colOff>
      <xdr:row>0</xdr:row>
      <xdr:rowOff>57150</xdr:rowOff>
    </xdr:from>
    <xdr:to>
      <xdr:col>10</xdr:col>
      <xdr:colOff>618820</xdr:colOff>
      <xdr:row>0</xdr:row>
      <xdr:rowOff>496062</xdr:rowOff>
    </xdr:to>
    <xdr:sp macro="" textlink="">
      <xdr:nvSpPr>
        <xdr:cNvPr id="18" name="Rounded Rectangle 17">
          <a:hlinkClick xmlns:r="http://schemas.openxmlformats.org/officeDocument/2006/relationships" r:id="rId3"/>
          <a:extLst>
            <a:ext uri="{FF2B5EF4-FFF2-40B4-BE49-F238E27FC236}">
              <a16:creationId xmlns:a16="http://schemas.microsoft.com/office/drawing/2014/main" id="{00000000-0008-0000-0700-000012000000}"/>
            </a:ext>
          </a:extLst>
        </xdr:cNvPr>
        <xdr:cNvSpPr/>
      </xdr:nvSpPr>
      <xdr:spPr>
        <a:xfrm>
          <a:off x="10392994" y="57150"/>
          <a:ext cx="1179576" cy="438912"/>
        </a:xfrm>
        <a:prstGeom prst="roundRect">
          <a:avLst/>
        </a:prstGeom>
        <a:solidFill>
          <a:schemeClr val="tx2">
            <a:lumMod val="75000"/>
            <a:lumOff val="25000"/>
          </a:schemeClr>
        </a:solidFill>
        <a:ln w="12700">
          <a:solidFill>
            <a:schemeClr val="tx2">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900">
              <a:solidFill>
                <a:schemeClr val="tx2">
                  <a:lumMod val="10000"/>
                  <a:lumOff val="90000"/>
                </a:schemeClr>
              </a:solidFill>
              <a:latin typeface="+mn-lt"/>
            </a:rPr>
            <a:t>ANNUAL </a:t>
          </a:r>
        </a:p>
        <a:p>
          <a:pPr algn="ctr"/>
          <a:r>
            <a:rPr lang="en-US" sz="900">
              <a:solidFill>
                <a:schemeClr val="tx2">
                  <a:lumMod val="10000"/>
                  <a:lumOff val="90000"/>
                </a:schemeClr>
              </a:solidFill>
              <a:latin typeface="+mn-lt"/>
            </a:rPr>
            <a:t>CASH FLOW</a:t>
          </a:r>
        </a:p>
      </xdr:txBody>
    </xdr:sp>
    <xdr:clientData fPrintsWithSheet="0"/>
  </xdr:twoCellAnchor>
  <xdr:twoCellAnchor editAs="absolute">
    <xdr:from>
      <xdr:col>7</xdr:col>
      <xdr:colOff>877595</xdr:colOff>
      <xdr:row>0</xdr:row>
      <xdr:rowOff>57150</xdr:rowOff>
    </xdr:from>
    <xdr:to>
      <xdr:col>8</xdr:col>
      <xdr:colOff>790346</xdr:colOff>
      <xdr:row>0</xdr:row>
      <xdr:rowOff>496062</xdr:rowOff>
    </xdr:to>
    <xdr:sp macro="" textlink="">
      <xdr:nvSpPr>
        <xdr:cNvPr id="19" name="Rounded Rectangle 18">
          <a:hlinkClick xmlns:r="http://schemas.openxmlformats.org/officeDocument/2006/relationships" r:id="rId4"/>
          <a:extLst>
            <a:ext uri="{FF2B5EF4-FFF2-40B4-BE49-F238E27FC236}">
              <a16:creationId xmlns:a16="http://schemas.microsoft.com/office/drawing/2014/main" id="{00000000-0008-0000-0700-000013000000}"/>
            </a:ext>
          </a:extLst>
        </xdr:cNvPr>
        <xdr:cNvSpPr/>
      </xdr:nvSpPr>
      <xdr:spPr>
        <a:xfrm>
          <a:off x="9145295" y="57150"/>
          <a:ext cx="1179576" cy="438912"/>
        </a:xfrm>
        <a:prstGeom prst="roundRect">
          <a:avLst/>
        </a:prstGeom>
        <a:solidFill>
          <a:schemeClr val="tx2">
            <a:lumMod val="75000"/>
            <a:lumOff val="25000"/>
          </a:schemeClr>
        </a:solidFill>
        <a:ln w="12700">
          <a:solidFill>
            <a:schemeClr val="accent1">
              <a:lumMod val="40000"/>
              <a:lumOff val="6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900">
              <a:solidFill>
                <a:schemeClr val="accent1">
                  <a:lumMod val="40000"/>
                  <a:lumOff val="60000"/>
                </a:schemeClr>
              </a:solidFill>
              <a:latin typeface="+mn-lt"/>
            </a:rPr>
            <a:t>SAVINGS</a:t>
          </a:r>
        </a:p>
      </xdr:txBody>
    </xdr:sp>
    <xdr:clientData fPrintsWithSheet="0"/>
  </xdr:twoCellAnchor>
  <xdr:twoCellAnchor editAs="absolute">
    <xdr:from>
      <xdr:col>5</xdr:col>
      <xdr:colOff>915847</xdr:colOff>
      <xdr:row>0</xdr:row>
      <xdr:rowOff>56768</xdr:rowOff>
    </xdr:from>
    <xdr:to>
      <xdr:col>6</xdr:col>
      <xdr:colOff>828598</xdr:colOff>
      <xdr:row>0</xdr:row>
      <xdr:rowOff>495680</xdr:rowOff>
    </xdr:to>
    <xdr:sp macro="" textlink="">
      <xdr:nvSpPr>
        <xdr:cNvPr id="20" name="Rounded Rectangle 19">
          <a:hlinkClick xmlns:r="http://schemas.openxmlformats.org/officeDocument/2006/relationships" r:id="rId5"/>
          <a:extLst>
            <a:ext uri="{FF2B5EF4-FFF2-40B4-BE49-F238E27FC236}">
              <a16:creationId xmlns:a16="http://schemas.microsoft.com/office/drawing/2014/main" id="{00000000-0008-0000-0700-000014000000}"/>
            </a:ext>
          </a:extLst>
        </xdr:cNvPr>
        <xdr:cNvSpPr/>
      </xdr:nvSpPr>
      <xdr:spPr>
        <a:xfrm>
          <a:off x="6649897" y="56768"/>
          <a:ext cx="1179576" cy="438912"/>
        </a:xfrm>
        <a:prstGeom prst="roundRect">
          <a:avLst/>
        </a:prstGeom>
        <a:solidFill>
          <a:schemeClr val="tx2">
            <a:lumMod val="75000"/>
            <a:lumOff val="25000"/>
          </a:schemeClr>
        </a:solidFill>
        <a:ln w="12700">
          <a:solidFill>
            <a:schemeClr val="tx2">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900">
              <a:solidFill>
                <a:schemeClr val="tx2">
                  <a:lumMod val="10000"/>
                  <a:lumOff val="90000"/>
                </a:schemeClr>
              </a:solidFill>
              <a:latin typeface="+mn-lt"/>
            </a:rPr>
            <a:t>EXPENSES</a:t>
          </a:r>
        </a:p>
      </xdr:txBody>
    </xdr:sp>
    <xdr:clientData fPrintsWithSheet="0"/>
  </xdr:twoCellAnchor>
  <xdr:twoCellAnchor editAs="absolute">
    <xdr:from>
      <xdr:col>4</xdr:col>
      <xdr:colOff>933450</xdr:colOff>
      <xdr:row>0</xdr:row>
      <xdr:rowOff>56768</xdr:rowOff>
    </xdr:from>
    <xdr:to>
      <xdr:col>5</xdr:col>
      <xdr:colOff>846201</xdr:colOff>
      <xdr:row>0</xdr:row>
      <xdr:rowOff>495680</xdr:rowOff>
    </xdr:to>
    <xdr:sp macro="" textlink="">
      <xdr:nvSpPr>
        <xdr:cNvPr id="22" name="Rounded Rectangle 21">
          <a:hlinkClick xmlns:r="http://schemas.openxmlformats.org/officeDocument/2006/relationships" r:id="rId6"/>
          <a:extLst>
            <a:ext uri="{FF2B5EF4-FFF2-40B4-BE49-F238E27FC236}">
              <a16:creationId xmlns:a16="http://schemas.microsoft.com/office/drawing/2014/main" id="{00000000-0008-0000-0700-000016000000}"/>
            </a:ext>
          </a:extLst>
        </xdr:cNvPr>
        <xdr:cNvSpPr/>
      </xdr:nvSpPr>
      <xdr:spPr>
        <a:xfrm>
          <a:off x="5400675" y="56768"/>
          <a:ext cx="1179576" cy="438912"/>
        </a:xfrm>
        <a:prstGeom prst="roundRect">
          <a:avLst/>
        </a:prstGeom>
        <a:solidFill>
          <a:schemeClr val="tx2">
            <a:lumMod val="75000"/>
            <a:lumOff val="25000"/>
          </a:schemeClr>
        </a:solidFill>
        <a:ln w="12700">
          <a:solidFill>
            <a:schemeClr val="tx2">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900">
              <a:solidFill>
                <a:schemeClr val="tx2">
                  <a:lumMod val="10000"/>
                  <a:lumOff val="90000"/>
                </a:schemeClr>
              </a:solidFill>
              <a:latin typeface="+mn-lt"/>
            </a:rPr>
            <a:t>INCOME</a:t>
          </a:r>
        </a:p>
      </xdr:txBody>
    </xdr:sp>
    <xdr:clientData fPrintsWithSheet="0"/>
  </xdr:twoCellAnchor>
</xdr:wsDr>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4946.463417939813" backgroundQuery="1" createdVersion="6" refreshedVersion="8" minRefreshableVersion="3" recordCount="0" supportSubquery="1" supportAdvancedDrill="1" xr:uid="{00000000-000A-0000-FFFF-FFFF03000000}">
  <cacheSource type="external" connectionId="1"/>
  <cacheFields count="2">
    <cacheField name="[Savings].[Savings].[Savings]" caption="Savings" numFmtId="0" hierarchy="9" level="1">
      <sharedItems count="5">
        <s v="401(k)/Etc"/>
        <s v="Cash Reserves"/>
        <s v="Other 1"/>
        <s v="Other 2"/>
        <s v="Savings/Investment"/>
      </sharedItems>
    </cacheField>
    <cacheField name="[Measures].[Sum of Annual 4]" caption="Sum of Annual 4" numFmtId="0" hierarchy="21" level="32767"/>
  </cacheFields>
  <cacheHierarchies count="22">
    <cacheHierarchy uniqueName="[Discretionary].[Expenses]" caption="Expenses" attribute="1" defaultMemberUniqueName="[Discretionary].[Expenses].[All]" allUniqueName="[Discretionary].[Expenses].[All]" dimensionUniqueName="[Discretionary]" displayFolder="" count="0" memberValueDatatype="130" unbalanced="0"/>
    <cacheHierarchy uniqueName="[Discretionary].[Annual]" caption="Annual" attribute="1" defaultMemberUniqueName="[Discretionary].[Annual].[All]" allUniqueName="[Discretionary].[Annual].[All]" dimensionUniqueName="[Discretionary]" displayFolder="" count="0" memberValueDatatype="20" unbalanced="0"/>
    <cacheHierarchy uniqueName="[Discretionary].[Monthly]" caption="Monthly" attribute="1" defaultMemberUniqueName="[Discretionary].[Monthly].[All]" allUniqueName="[Discretionary].[Monthly].[All]" dimensionUniqueName="[Discretionary]" displayFolder="" count="0" memberValueDatatype="5" unbalanced="0"/>
    <cacheHierarchy uniqueName="[Expenses].[Expenses]" caption="Expenses" attribute="1" defaultMemberUniqueName="[Expenses].[Expenses].[All]" allUniqueName="[Expenses].[Expenses].[All]" dimensionUniqueName="[Expenses]" displayFolder="" count="0" memberValueDatatype="130" unbalanced="0"/>
    <cacheHierarchy uniqueName="[Expenses].[Annual]" caption="Annual" attribute="1" defaultMemberUniqueName="[Expenses].[Annual].[All]" allUniqueName="[Expenses].[Annual].[All]" dimensionUniqueName="[Expenses]" displayFolder="" count="0" memberValueDatatype="20" unbalanced="0"/>
    <cacheHierarchy uniqueName="[Expenses].[Monthly]" caption="Monthly" attribute="1" defaultMemberUniqueName="[Expenses].[Monthly].[All]" allUniqueName="[Expenses].[Monthly].[All]" dimensionUniqueName="[Expenses]" displayFolder="" count="0" memberValueDatatype="5" unbalanced="0"/>
    <cacheHierarchy uniqueName="[Income].[Income]" caption="Income" attribute="1" defaultMemberUniqueName="[Income].[Income].[All]" allUniqueName="[Income].[Income].[All]" dimensionUniqueName="[Income]" displayFolder="" count="0" memberValueDatatype="130" unbalanced="0"/>
    <cacheHierarchy uniqueName="[Income].[Annual]" caption="Annual" attribute="1" defaultMemberUniqueName="[Income].[Annual].[All]" allUniqueName="[Income].[Annual].[All]" dimensionUniqueName="[Income]" displayFolder="" count="0" memberValueDatatype="20" unbalanced="0"/>
    <cacheHierarchy uniqueName="[Income].[Monthly]" caption="Monthly" attribute="1" defaultMemberUniqueName="[Income].[Monthly].[All]" allUniqueName="[Income].[Monthly].[All]" dimensionUniqueName="[Income]" displayFolder="" count="0" memberValueDatatype="5" unbalanced="0"/>
    <cacheHierarchy uniqueName="[Savings].[Savings]" caption="Savings" attribute="1" defaultMemberUniqueName="[Savings].[Savings].[All]" allUniqueName="[Savings].[Savings].[All]" dimensionUniqueName="[Savings]" displayFolder="" count="2" memberValueDatatype="130" unbalanced="0">
      <fieldsUsage count="2">
        <fieldUsage x="-1"/>
        <fieldUsage x="0"/>
      </fieldsUsage>
    </cacheHierarchy>
    <cacheHierarchy uniqueName="[Savings].[Annual]" caption="Annual" attribute="1" defaultMemberUniqueName="[Savings].[Annual].[All]" allUniqueName="[Savings].[Annual].[All]" dimensionUniqueName="[Savings]" displayFolder="" count="0" memberValueDatatype="20" unbalanced="0"/>
    <cacheHierarchy uniqueName="[Savings].[Monthly]" caption="Monthly" attribute="1" defaultMemberUniqueName="[Savings].[Monthly].[All]" allUniqueName="[Savings].[Monthly].[All]" dimensionUniqueName="[Savings]" displayFolder="" count="0" memberValueDatatype="5" unbalanced="0"/>
    <cacheHierarchy uniqueName="[Measures].[__XL_Count Income]" caption="__XL_Count Income" measure="1" displayFolder="" measureGroup="Income" count="0" hidden="1"/>
    <cacheHierarchy uniqueName="[Measures].[__XL_Count Discretionary]" caption="__XL_Count Discretionary" measure="1" displayFolder="" measureGroup="Discretionary" count="0" hidden="1"/>
    <cacheHierarchy uniqueName="[Measures].[__XL_Count Expenses]" caption="__XL_Count Expenses" measure="1" displayFolder="" measureGroup="Expenses" count="0" hidden="1"/>
    <cacheHierarchy uniqueName="[Measures].[__XL_Count Savings]" caption="__XL_Count Savings" measure="1" displayFolder="" measureGroup="Savings" count="0" hidden="1"/>
    <cacheHierarchy uniqueName="[Measures].[__No measures defined]" caption="__No measures defined" measure="1" displayFolder="" count="0" hidden="1"/>
    <cacheHierarchy uniqueName="[Measures].[Sum of Annual]" caption="Sum of Annual" measure="1" displayFolder="" measureGroup="Income" count="0" hidden="1">
      <extLst>
        <ext xmlns:x15="http://schemas.microsoft.com/office/spreadsheetml/2010/11/main" uri="{B97F6D7D-B522-45F9-BDA1-12C45D357490}">
          <x15:cacheHierarchy aggregatedColumn="7"/>
        </ext>
      </extLst>
    </cacheHierarchy>
    <cacheHierarchy uniqueName="[Measures].[Sum of Annual 2]" caption="Sum of Annual 2" measure="1" displayFolder="" measureGroup="Discretionary" count="0" hidden="1">
      <extLst>
        <ext xmlns:x15="http://schemas.microsoft.com/office/spreadsheetml/2010/11/main" uri="{B97F6D7D-B522-45F9-BDA1-12C45D357490}">
          <x15:cacheHierarchy aggregatedColumn="1"/>
        </ext>
      </extLst>
    </cacheHierarchy>
    <cacheHierarchy uniqueName="[Measures].[Sum of Monthly]" caption="Sum of Monthly" measure="1" displayFolder="" measureGroup="Discretionary" count="0" hidden="1">
      <extLst>
        <ext xmlns:x15="http://schemas.microsoft.com/office/spreadsheetml/2010/11/main" uri="{B97F6D7D-B522-45F9-BDA1-12C45D357490}">
          <x15:cacheHierarchy aggregatedColumn="2"/>
        </ext>
      </extLst>
    </cacheHierarchy>
    <cacheHierarchy uniqueName="[Measures].[Sum of Annual 3]" caption="Sum of Annual 3" measure="1" displayFolder="" measureGroup="Expenses" count="0" hidden="1">
      <extLst>
        <ext xmlns:x15="http://schemas.microsoft.com/office/spreadsheetml/2010/11/main" uri="{B97F6D7D-B522-45F9-BDA1-12C45D357490}">
          <x15:cacheHierarchy aggregatedColumn="4"/>
        </ext>
      </extLst>
    </cacheHierarchy>
    <cacheHierarchy uniqueName="[Measures].[Sum of Annual 4]" caption="Sum of Annual 4" measure="1" displayFolder="" measureGroup="Savings" count="0" oneField="1" hidden="1">
      <fieldsUsage count="1">
        <fieldUsage x="1"/>
      </fieldsUsage>
      <extLst>
        <ext xmlns:x15="http://schemas.microsoft.com/office/spreadsheetml/2010/11/main" uri="{B97F6D7D-B522-45F9-BDA1-12C45D357490}">
          <x15:cacheHierarchy aggregatedColumn="10"/>
        </ext>
      </extLst>
    </cacheHierarchy>
  </cacheHierarchies>
  <kpis count="0"/>
  <dimensions count="5">
    <dimension name="Discretionary" uniqueName="[Discretionary]" caption="Discretionary"/>
    <dimension name="Expenses" uniqueName="[Expenses]" caption="Expenses"/>
    <dimension name="Income" uniqueName="[Income]" caption="Income"/>
    <dimension measure="1" name="Measures" uniqueName="[Measures]" caption="Measures"/>
    <dimension name="Savings" uniqueName="[Savings]" caption="Savings"/>
  </dimensions>
  <measureGroups count="4">
    <measureGroup name="Discretionary" caption="Discretionary"/>
    <measureGroup name="Expenses" caption="Expenses"/>
    <measureGroup name="Income" caption="Income"/>
    <measureGroup name="Savings" caption="Savings"/>
  </measureGroups>
  <maps count="4">
    <map measureGroup="0" dimension="0"/>
    <map measureGroup="1" dimension="1"/>
    <map measureGroup="2" dimension="2"/>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4946.463421527777" backgroundQuery="1" createdVersion="6" refreshedVersion="8" minRefreshableVersion="3" recordCount="0" supportSubquery="1" supportAdvancedDrill="1" xr:uid="{00000000-000A-0000-FFFF-FFFF02000000}">
  <cacheSource type="external" connectionId="1"/>
  <cacheFields count="2">
    <cacheField name="[Income].[Income].[Income]" caption="Income" numFmtId="0" hierarchy="6" level="1">
      <sharedItems count="6">
        <s v="Commissions/bonus"/>
        <s v="Other 1"/>
        <s v="Other 2"/>
        <s v="Other 3"/>
        <s v="Other 4"/>
        <s v="Salary"/>
      </sharedItems>
    </cacheField>
    <cacheField name="[Measures].[Sum of Annual]" caption="Sum of Annual" numFmtId="0" hierarchy="17" level="32767"/>
  </cacheFields>
  <cacheHierarchies count="22">
    <cacheHierarchy uniqueName="[Discretionary].[Expenses]" caption="Expenses" attribute="1" defaultMemberUniqueName="[Discretionary].[Expenses].[All]" allUniqueName="[Discretionary].[Expenses].[All]" dimensionUniqueName="[Discretionary]" displayFolder="" count="0" memberValueDatatype="130" unbalanced="0"/>
    <cacheHierarchy uniqueName="[Discretionary].[Annual]" caption="Annual" attribute="1" defaultMemberUniqueName="[Discretionary].[Annual].[All]" allUniqueName="[Discretionary].[Annual].[All]" dimensionUniqueName="[Discretionary]" displayFolder="" count="0" memberValueDatatype="20" unbalanced="0"/>
    <cacheHierarchy uniqueName="[Discretionary].[Monthly]" caption="Monthly" attribute="1" defaultMemberUniqueName="[Discretionary].[Monthly].[All]" allUniqueName="[Discretionary].[Monthly].[All]" dimensionUniqueName="[Discretionary]" displayFolder="" count="0" memberValueDatatype="5" unbalanced="0"/>
    <cacheHierarchy uniqueName="[Expenses].[Expenses]" caption="Expenses" attribute="1" defaultMemberUniqueName="[Expenses].[Expenses].[All]" allUniqueName="[Expenses].[Expenses].[All]" dimensionUniqueName="[Expenses]" displayFolder="" count="0" memberValueDatatype="130" unbalanced="0"/>
    <cacheHierarchy uniqueName="[Expenses].[Annual]" caption="Annual" attribute="1" defaultMemberUniqueName="[Expenses].[Annual].[All]" allUniqueName="[Expenses].[Annual].[All]" dimensionUniqueName="[Expenses]" displayFolder="" count="0" memberValueDatatype="20" unbalanced="0"/>
    <cacheHierarchy uniqueName="[Expenses].[Monthly]" caption="Monthly" attribute="1" defaultMemberUniqueName="[Expenses].[Monthly].[All]" allUniqueName="[Expenses].[Monthly].[All]" dimensionUniqueName="[Expenses]" displayFolder="" count="0" memberValueDatatype="5" unbalanced="0"/>
    <cacheHierarchy uniqueName="[Income].[Income]" caption="Income" attribute="1" defaultMemberUniqueName="[Income].[Income].[All]" allUniqueName="[Income].[Income].[All]" dimensionUniqueName="[Income]" displayFolder="" count="2" memberValueDatatype="130" unbalanced="0">
      <fieldsUsage count="2">
        <fieldUsage x="-1"/>
        <fieldUsage x="0"/>
      </fieldsUsage>
    </cacheHierarchy>
    <cacheHierarchy uniqueName="[Income].[Annual]" caption="Annual" attribute="1" defaultMemberUniqueName="[Income].[Annual].[All]" allUniqueName="[Income].[Annual].[All]" dimensionUniqueName="[Income]" displayFolder="" count="0" memberValueDatatype="20" unbalanced="0"/>
    <cacheHierarchy uniqueName="[Income].[Monthly]" caption="Monthly" attribute="1" defaultMemberUniqueName="[Income].[Monthly].[All]" allUniqueName="[Income].[Monthly].[All]" dimensionUniqueName="[Income]" displayFolder="" count="0" memberValueDatatype="5" unbalanced="0"/>
    <cacheHierarchy uniqueName="[Savings].[Savings]" caption="Savings" attribute="1" defaultMemberUniqueName="[Savings].[Savings].[All]" allUniqueName="[Savings].[Savings].[All]" dimensionUniqueName="[Savings]" displayFolder="" count="0" memberValueDatatype="130" unbalanced="0"/>
    <cacheHierarchy uniqueName="[Savings].[Annual]" caption="Annual" attribute="1" defaultMemberUniqueName="[Savings].[Annual].[All]" allUniqueName="[Savings].[Annual].[All]" dimensionUniqueName="[Savings]" displayFolder="" count="0" memberValueDatatype="20" unbalanced="0"/>
    <cacheHierarchy uniqueName="[Savings].[Monthly]" caption="Monthly" attribute="1" defaultMemberUniqueName="[Savings].[Monthly].[All]" allUniqueName="[Savings].[Monthly].[All]" dimensionUniqueName="[Savings]" displayFolder="" count="0" memberValueDatatype="5" unbalanced="0"/>
    <cacheHierarchy uniqueName="[Measures].[__XL_Count Income]" caption="__XL_Count Income" measure="1" displayFolder="" measureGroup="Income" count="0" hidden="1"/>
    <cacheHierarchy uniqueName="[Measures].[__XL_Count Discretionary]" caption="__XL_Count Discretionary" measure="1" displayFolder="" measureGroup="Discretionary" count="0" hidden="1"/>
    <cacheHierarchy uniqueName="[Measures].[__XL_Count Expenses]" caption="__XL_Count Expenses" measure="1" displayFolder="" measureGroup="Expenses" count="0" hidden="1"/>
    <cacheHierarchy uniqueName="[Measures].[__XL_Count Savings]" caption="__XL_Count Savings" measure="1" displayFolder="" measureGroup="Savings" count="0" hidden="1"/>
    <cacheHierarchy uniqueName="[Measures].[__No measures defined]" caption="__No measures defined" measure="1" displayFolder="" count="0" hidden="1"/>
    <cacheHierarchy uniqueName="[Measures].[Sum of Annual]" caption="Sum of Annual" measure="1" displayFolder="" measureGroup="Income" count="0" oneField="1" hidden="1">
      <fieldsUsage count="1">
        <fieldUsage x="1"/>
      </fieldsUsage>
      <extLst>
        <ext xmlns:x15="http://schemas.microsoft.com/office/spreadsheetml/2010/11/main" uri="{B97F6D7D-B522-45F9-BDA1-12C45D357490}">
          <x15:cacheHierarchy aggregatedColumn="7"/>
        </ext>
      </extLst>
    </cacheHierarchy>
    <cacheHierarchy uniqueName="[Measures].[Sum of Annual 2]" caption="Sum of Annual 2" measure="1" displayFolder="" measureGroup="Discretionary" count="0" hidden="1">
      <extLst>
        <ext xmlns:x15="http://schemas.microsoft.com/office/spreadsheetml/2010/11/main" uri="{B97F6D7D-B522-45F9-BDA1-12C45D357490}">
          <x15:cacheHierarchy aggregatedColumn="1"/>
        </ext>
      </extLst>
    </cacheHierarchy>
    <cacheHierarchy uniqueName="[Measures].[Sum of Monthly]" caption="Sum of Monthly" measure="1" displayFolder="" measureGroup="Discretionary" count="0" hidden="1">
      <extLst>
        <ext xmlns:x15="http://schemas.microsoft.com/office/spreadsheetml/2010/11/main" uri="{B97F6D7D-B522-45F9-BDA1-12C45D357490}">
          <x15:cacheHierarchy aggregatedColumn="2"/>
        </ext>
      </extLst>
    </cacheHierarchy>
    <cacheHierarchy uniqueName="[Measures].[Sum of Annual 3]" caption="Sum of Annual 3" measure="1" displayFolder="" measureGroup="Expenses" count="0" hidden="1">
      <extLst>
        <ext xmlns:x15="http://schemas.microsoft.com/office/spreadsheetml/2010/11/main" uri="{B97F6D7D-B522-45F9-BDA1-12C45D357490}">
          <x15:cacheHierarchy aggregatedColumn="4"/>
        </ext>
      </extLst>
    </cacheHierarchy>
    <cacheHierarchy uniqueName="[Measures].[Sum of Annual 4]" caption="Sum of Annual 4" measure="1" displayFolder="" measureGroup="Savings" count="0" hidden="1">
      <extLst>
        <ext xmlns:x15="http://schemas.microsoft.com/office/spreadsheetml/2010/11/main" uri="{B97F6D7D-B522-45F9-BDA1-12C45D357490}">
          <x15:cacheHierarchy aggregatedColumn="10"/>
        </ext>
      </extLst>
    </cacheHierarchy>
  </cacheHierarchies>
  <kpis count="0"/>
  <dimensions count="5">
    <dimension name="Discretionary" uniqueName="[Discretionary]" caption="Discretionary"/>
    <dimension name="Expenses" uniqueName="[Expenses]" caption="Expenses"/>
    <dimension name="Income" uniqueName="[Income]" caption="Income"/>
    <dimension measure="1" name="Measures" uniqueName="[Measures]" caption="Measures"/>
    <dimension name="Savings" uniqueName="[Savings]" caption="Savings"/>
  </dimensions>
  <measureGroups count="4">
    <measureGroup name="Discretionary" caption="Discretionary"/>
    <measureGroup name="Expenses" caption="Expenses"/>
    <measureGroup name="Income" caption="Income"/>
    <measureGroup name="Savings" caption="Savings"/>
  </measureGroups>
  <maps count="4">
    <map measureGroup="0" dimension="0"/>
    <map measureGroup="1" dimension="1"/>
    <map measureGroup="2" dimension="2"/>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4946.463424189817" backgroundQuery="1" createdVersion="6" refreshedVersion="8" minRefreshableVersion="3" recordCount="0" supportSubquery="1" supportAdvancedDrill="1" xr:uid="{00000000-000A-0000-FFFF-FFFF00000000}">
  <cacheSource type="external" connectionId="1"/>
  <cacheFields count="2">
    <cacheField name="[Expenses].[Expenses].[Expenses]" caption="Expenses" numFmtId="0" hierarchy="3" level="1">
      <sharedItems count="18">
        <s v="Clothing"/>
        <s v="Disability Premiums"/>
        <s v="Electricity"/>
        <s v="Federal/SS/Medicare"/>
        <s v="Food"/>
        <s v="Garbage"/>
        <s v="Gas"/>
        <s v="Insurance"/>
        <s v="Internet"/>
        <s v="Medical/Dental/Rx"/>
        <s v="Mortgage/Rent"/>
        <s v="Other 1"/>
        <s v="Other 2"/>
        <s v="Phone"/>
        <s v="State Income Tax"/>
        <s v="Vehicle Payments"/>
        <s v="Vehicle Tax/Fees"/>
        <s v="Water/Sewer"/>
      </sharedItems>
    </cacheField>
    <cacheField name="[Measures].[Sum of Annual 3]" caption="Sum of Annual 3" numFmtId="0" hierarchy="20" level="32767"/>
  </cacheFields>
  <cacheHierarchies count="22">
    <cacheHierarchy uniqueName="[Discretionary].[Expenses]" caption="Expenses" attribute="1" defaultMemberUniqueName="[Discretionary].[Expenses].[All]" allUniqueName="[Discretionary].[Expenses].[All]" dimensionUniqueName="[Discretionary]" displayFolder="" count="0" memberValueDatatype="130" unbalanced="0"/>
    <cacheHierarchy uniqueName="[Discretionary].[Annual]" caption="Annual" attribute="1" defaultMemberUniqueName="[Discretionary].[Annual].[All]" allUniqueName="[Discretionary].[Annual].[All]" dimensionUniqueName="[Discretionary]" displayFolder="" count="0" memberValueDatatype="20" unbalanced="0"/>
    <cacheHierarchy uniqueName="[Discretionary].[Monthly]" caption="Monthly" attribute="1" defaultMemberUniqueName="[Discretionary].[Monthly].[All]" allUniqueName="[Discretionary].[Monthly].[All]" dimensionUniqueName="[Discretionary]" displayFolder="" count="0" memberValueDatatype="5" unbalanced="0"/>
    <cacheHierarchy uniqueName="[Expenses].[Expenses]" caption="Expenses" attribute="1" defaultMemberUniqueName="[Expenses].[Expenses].[All]" allUniqueName="[Expenses].[Expenses].[All]" dimensionUniqueName="[Expenses]" displayFolder="" count="2" memberValueDatatype="130" unbalanced="0">
      <fieldsUsage count="2">
        <fieldUsage x="-1"/>
        <fieldUsage x="0"/>
      </fieldsUsage>
    </cacheHierarchy>
    <cacheHierarchy uniqueName="[Expenses].[Annual]" caption="Annual" attribute="1" defaultMemberUniqueName="[Expenses].[Annual].[All]" allUniqueName="[Expenses].[Annual].[All]" dimensionUniqueName="[Expenses]" displayFolder="" count="0" memberValueDatatype="20" unbalanced="0"/>
    <cacheHierarchy uniqueName="[Expenses].[Monthly]" caption="Monthly" attribute="1" defaultMemberUniqueName="[Expenses].[Monthly].[All]" allUniqueName="[Expenses].[Monthly].[All]" dimensionUniqueName="[Expenses]" displayFolder="" count="0" memberValueDatatype="5" unbalanced="0"/>
    <cacheHierarchy uniqueName="[Income].[Income]" caption="Income" attribute="1" defaultMemberUniqueName="[Income].[Income].[All]" allUniqueName="[Income].[Income].[All]" dimensionUniqueName="[Income]" displayFolder="" count="0" memberValueDatatype="130" unbalanced="0"/>
    <cacheHierarchy uniqueName="[Income].[Annual]" caption="Annual" attribute="1" defaultMemberUniqueName="[Income].[Annual].[All]" allUniqueName="[Income].[Annual].[All]" dimensionUniqueName="[Income]" displayFolder="" count="0" memberValueDatatype="20" unbalanced="0"/>
    <cacheHierarchy uniqueName="[Income].[Monthly]" caption="Monthly" attribute="1" defaultMemberUniqueName="[Income].[Monthly].[All]" allUniqueName="[Income].[Monthly].[All]" dimensionUniqueName="[Income]" displayFolder="" count="0" memberValueDatatype="5" unbalanced="0"/>
    <cacheHierarchy uniqueName="[Savings].[Savings]" caption="Savings" attribute="1" defaultMemberUniqueName="[Savings].[Savings].[All]" allUniqueName="[Savings].[Savings].[All]" dimensionUniqueName="[Savings]" displayFolder="" count="0" memberValueDatatype="130" unbalanced="0"/>
    <cacheHierarchy uniqueName="[Savings].[Annual]" caption="Annual" attribute="1" defaultMemberUniqueName="[Savings].[Annual].[All]" allUniqueName="[Savings].[Annual].[All]" dimensionUniqueName="[Savings]" displayFolder="" count="0" memberValueDatatype="20" unbalanced="0"/>
    <cacheHierarchy uniqueName="[Savings].[Monthly]" caption="Monthly" attribute="1" defaultMemberUniqueName="[Savings].[Monthly].[All]" allUniqueName="[Savings].[Monthly].[All]" dimensionUniqueName="[Savings]" displayFolder="" count="0" memberValueDatatype="5" unbalanced="0"/>
    <cacheHierarchy uniqueName="[Measures].[__XL_Count Income]" caption="__XL_Count Income" measure="1" displayFolder="" measureGroup="Income" count="0" hidden="1"/>
    <cacheHierarchy uniqueName="[Measures].[__XL_Count Discretionary]" caption="__XL_Count Discretionary" measure="1" displayFolder="" measureGroup="Discretionary" count="0" hidden="1"/>
    <cacheHierarchy uniqueName="[Measures].[__XL_Count Expenses]" caption="__XL_Count Expenses" measure="1" displayFolder="" measureGroup="Expenses" count="0" hidden="1"/>
    <cacheHierarchy uniqueName="[Measures].[__XL_Count Savings]" caption="__XL_Count Savings" measure="1" displayFolder="" measureGroup="Savings" count="0" hidden="1"/>
    <cacheHierarchy uniqueName="[Measures].[__No measures defined]" caption="__No measures defined" measure="1" displayFolder="" count="0" hidden="1"/>
    <cacheHierarchy uniqueName="[Measures].[Sum of Annual]" caption="Sum of Annual" measure="1" displayFolder="" measureGroup="Income" count="0" hidden="1">
      <extLst>
        <ext xmlns:x15="http://schemas.microsoft.com/office/spreadsheetml/2010/11/main" uri="{B97F6D7D-B522-45F9-BDA1-12C45D357490}">
          <x15:cacheHierarchy aggregatedColumn="7"/>
        </ext>
      </extLst>
    </cacheHierarchy>
    <cacheHierarchy uniqueName="[Measures].[Sum of Annual 2]" caption="Sum of Annual 2" measure="1" displayFolder="" measureGroup="Discretionary" count="0" hidden="1">
      <extLst>
        <ext xmlns:x15="http://schemas.microsoft.com/office/spreadsheetml/2010/11/main" uri="{B97F6D7D-B522-45F9-BDA1-12C45D357490}">
          <x15:cacheHierarchy aggregatedColumn="1"/>
        </ext>
      </extLst>
    </cacheHierarchy>
    <cacheHierarchy uniqueName="[Measures].[Sum of Monthly]" caption="Sum of Monthly" measure="1" displayFolder="" measureGroup="Discretionary" count="0" hidden="1">
      <extLst>
        <ext xmlns:x15="http://schemas.microsoft.com/office/spreadsheetml/2010/11/main" uri="{B97F6D7D-B522-45F9-BDA1-12C45D357490}">
          <x15:cacheHierarchy aggregatedColumn="2"/>
        </ext>
      </extLst>
    </cacheHierarchy>
    <cacheHierarchy uniqueName="[Measures].[Sum of Annual 3]" caption="Sum of Annual 3" measure="1" displayFolder="" measureGroup="Expenses" count="0" oneField="1" hidden="1">
      <fieldsUsage count="1">
        <fieldUsage x="1"/>
      </fieldsUsage>
      <extLst>
        <ext xmlns:x15="http://schemas.microsoft.com/office/spreadsheetml/2010/11/main" uri="{B97F6D7D-B522-45F9-BDA1-12C45D357490}">
          <x15:cacheHierarchy aggregatedColumn="4"/>
        </ext>
      </extLst>
    </cacheHierarchy>
    <cacheHierarchy uniqueName="[Measures].[Sum of Annual 4]" caption="Sum of Annual 4" measure="1" displayFolder="" measureGroup="Savings" count="0" hidden="1">
      <extLst>
        <ext xmlns:x15="http://schemas.microsoft.com/office/spreadsheetml/2010/11/main" uri="{B97F6D7D-B522-45F9-BDA1-12C45D357490}">
          <x15:cacheHierarchy aggregatedColumn="10"/>
        </ext>
      </extLst>
    </cacheHierarchy>
  </cacheHierarchies>
  <kpis count="0"/>
  <dimensions count="5">
    <dimension name="Discretionary" uniqueName="[Discretionary]" caption="Discretionary"/>
    <dimension name="Expenses" uniqueName="[Expenses]" caption="Expenses"/>
    <dimension name="Income" uniqueName="[Income]" caption="Income"/>
    <dimension measure="1" name="Measures" uniqueName="[Measures]" caption="Measures"/>
    <dimension name="Savings" uniqueName="[Savings]" caption="Savings"/>
  </dimensions>
  <measureGroups count="4">
    <measureGroup name="Discretionary" caption="Discretionary"/>
    <measureGroup name="Expenses" caption="Expenses"/>
    <measureGroup name="Income" caption="Income"/>
    <measureGroup name="Savings" caption="Savings"/>
  </measureGroups>
  <maps count="4">
    <map measureGroup="0" dimension="0"/>
    <map measureGroup="1" dimension="1"/>
    <map measureGroup="2" dimension="2"/>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4946.463427314811" backgroundQuery="1" createdVersion="6" refreshedVersion="8" minRefreshableVersion="3" recordCount="0" supportSubquery="1" supportAdvancedDrill="1" xr:uid="{00000000-000A-0000-FFFF-FFFF01000000}">
  <cacheSource type="external" connectionId="1"/>
  <cacheFields count="2">
    <cacheField name="[Discretionary].[Expenses].[Expenses]" caption="Expenses" numFmtId="0" level="1">
      <sharedItems count="11">
        <s v="Charity"/>
        <s v="Club/Memberships"/>
        <s v="Dining"/>
        <s v="Entertainment"/>
        <s v="Gifts"/>
        <s v="Home Improvements"/>
        <s v="Other 1"/>
        <s v="Other 2"/>
        <s v="Personal Care"/>
        <s v="Shopping"/>
        <s v="Travel"/>
      </sharedItems>
    </cacheField>
    <cacheField name="[Measures].[Sum of Annual 2]" caption="Sum of Annual 2" numFmtId="0" hierarchy="18" level="32767"/>
  </cacheFields>
  <cacheHierarchies count="22">
    <cacheHierarchy uniqueName="[Discretionary].[Expenses]" caption="Expenses" attribute="1" defaultMemberUniqueName="[Discretionary].[Expenses].[All]" allUniqueName="[Discretionary].[Expenses].[All]" dimensionUniqueName="[Discretionary]" displayFolder="" count="2" memberValueDatatype="130" unbalanced="0">
      <fieldsUsage count="2">
        <fieldUsage x="-1"/>
        <fieldUsage x="0"/>
      </fieldsUsage>
    </cacheHierarchy>
    <cacheHierarchy uniqueName="[Discretionary].[Annual]" caption="Annual" attribute="1" defaultMemberUniqueName="[Discretionary].[Annual].[All]" allUniqueName="[Discretionary].[Annual].[All]" dimensionUniqueName="[Discretionary]" displayFolder="" count="0" memberValueDatatype="20" unbalanced="0"/>
    <cacheHierarchy uniqueName="[Discretionary].[Monthly]" caption="Monthly" attribute="1" defaultMemberUniqueName="[Discretionary].[Monthly].[All]" allUniqueName="[Discretionary].[Monthly].[All]" dimensionUniqueName="[Discretionary]" displayFolder="" count="0" memberValueDatatype="5" unbalanced="0"/>
    <cacheHierarchy uniqueName="[Expenses].[Expenses]" caption="Expenses" attribute="1" defaultMemberUniqueName="[Expenses].[Expenses].[All]" allUniqueName="[Expenses].[Expenses].[All]" dimensionUniqueName="[Expenses]" displayFolder="" count="0" memberValueDatatype="130" unbalanced="0"/>
    <cacheHierarchy uniqueName="[Expenses].[Annual]" caption="Annual" attribute="1" defaultMemberUniqueName="[Expenses].[Annual].[All]" allUniqueName="[Expenses].[Annual].[All]" dimensionUniqueName="[Expenses]" displayFolder="" count="0" memberValueDatatype="20" unbalanced="0"/>
    <cacheHierarchy uniqueName="[Expenses].[Monthly]" caption="Monthly" attribute="1" defaultMemberUniqueName="[Expenses].[Monthly].[All]" allUniqueName="[Expenses].[Monthly].[All]" dimensionUniqueName="[Expenses]" displayFolder="" count="0" memberValueDatatype="5" unbalanced="0"/>
    <cacheHierarchy uniqueName="[Income].[Income]" caption="Income" attribute="1" defaultMemberUniqueName="[Income].[Income].[All]" allUniqueName="[Income].[Income].[All]" dimensionUniqueName="[Income]" displayFolder="" count="0" memberValueDatatype="130" unbalanced="0"/>
    <cacheHierarchy uniqueName="[Income].[Annual]" caption="Annual" attribute="1" defaultMemberUniqueName="[Income].[Annual].[All]" allUniqueName="[Income].[Annual].[All]" dimensionUniqueName="[Income]" displayFolder="" count="0" memberValueDatatype="20" unbalanced="0"/>
    <cacheHierarchy uniqueName="[Income].[Monthly]" caption="Monthly" attribute="1" defaultMemberUniqueName="[Income].[Monthly].[All]" allUniqueName="[Income].[Monthly].[All]" dimensionUniqueName="[Income]" displayFolder="" count="0" memberValueDatatype="5" unbalanced="0"/>
    <cacheHierarchy uniqueName="[Savings].[Savings]" caption="Savings" attribute="1" defaultMemberUniqueName="[Savings].[Savings].[All]" allUniqueName="[Savings].[Savings].[All]" dimensionUniqueName="[Savings]" displayFolder="" count="0" memberValueDatatype="130" unbalanced="0"/>
    <cacheHierarchy uniqueName="[Savings].[Annual]" caption="Annual" attribute="1" defaultMemberUniqueName="[Savings].[Annual].[All]" allUniqueName="[Savings].[Annual].[All]" dimensionUniqueName="[Savings]" displayFolder="" count="0" memberValueDatatype="20" unbalanced="0"/>
    <cacheHierarchy uniqueName="[Savings].[Monthly]" caption="Monthly" attribute="1" defaultMemberUniqueName="[Savings].[Monthly].[All]" allUniqueName="[Savings].[Monthly].[All]" dimensionUniqueName="[Savings]" displayFolder="" count="0" memberValueDatatype="5" unbalanced="0"/>
    <cacheHierarchy uniqueName="[Measures].[__XL_Count Income]" caption="__XL_Count Income" measure="1" displayFolder="" measureGroup="Income" count="0" hidden="1"/>
    <cacheHierarchy uniqueName="[Measures].[__XL_Count Discretionary]" caption="__XL_Count Discretionary" measure="1" displayFolder="" measureGroup="Discretionary" count="0" hidden="1"/>
    <cacheHierarchy uniqueName="[Measures].[__XL_Count Expenses]" caption="__XL_Count Expenses" measure="1" displayFolder="" measureGroup="Expenses" count="0" hidden="1"/>
    <cacheHierarchy uniqueName="[Measures].[__XL_Count Savings]" caption="__XL_Count Savings" measure="1" displayFolder="" measureGroup="Savings" count="0" hidden="1"/>
    <cacheHierarchy uniqueName="[Measures].[__No measures defined]" caption="__No measures defined" measure="1" displayFolder="" count="0" hidden="1"/>
    <cacheHierarchy uniqueName="[Measures].[Sum of Annual]" caption="Sum of Annual" measure="1" displayFolder="" measureGroup="Income" count="0" hidden="1">
      <extLst>
        <ext xmlns:x15="http://schemas.microsoft.com/office/spreadsheetml/2010/11/main" uri="{B97F6D7D-B522-45F9-BDA1-12C45D357490}">
          <x15:cacheHierarchy aggregatedColumn="7"/>
        </ext>
      </extLst>
    </cacheHierarchy>
    <cacheHierarchy uniqueName="[Measures].[Sum of Annual 2]" caption="Sum of Annual 2" measure="1" displayFolder="" measureGroup="Discretionary" count="0" oneField="1" hidden="1">
      <fieldsUsage count="1">
        <fieldUsage x="1"/>
      </fieldsUsage>
      <extLst>
        <ext xmlns:x15="http://schemas.microsoft.com/office/spreadsheetml/2010/11/main" uri="{B97F6D7D-B522-45F9-BDA1-12C45D357490}">
          <x15:cacheHierarchy aggregatedColumn="1"/>
        </ext>
      </extLst>
    </cacheHierarchy>
    <cacheHierarchy uniqueName="[Measures].[Sum of Monthly]" caption="Sum of Monthly" measure="1" displayFolder="" measureGroup="Discretionary" count="0" hidden="1">
      <extLst>
        <ext xmlns:x15="http://schemas.microsoft.com/office/spreadsheetml/2010/11/main" uri="{B97F6D7D-B522-45F9-BDA1-12C45D357490}">
          <x15:cacheHierarchy aggregatedColumn="2"/>
        </ext>
      </extLst>
    </cacheHierarchy>
    <cacheHierarchy uniqueName="[Measures].[Sum of Annual 3]" caption="Sum of Annual 3" measure="1" displayFolder="" measureGroup="Expenses" count="0" hidden="1">
      <extLst>
        <ext xmlns:x15="http://schemas.microsoft.com/office/spreadsheetml/2010/11/main" uri="{B97F6D7D-B522-45F9-BDA1-12C45D357490}">
          <x15:cacheHierarchy aggregatedColumn="4"/>
        </ext>
      </extLst>
    </cacheHierarchy>
    <cacheHierarchy uniqueName="[Measures].[Sum of Annual 4]" caption="Sum of Annual 4" measure="1" displayFolder="" measureGroup="Savings" count="0" hidden="1">
      <extLst>
        <ext xmlns:x15="http://schemas.microsoft.com/office/spreadsheetml/2010/11/main" uri="{B97F6D7D-B522-45F9-BDA1-12C45D357490}">
          <x15:cacheHierarchy aggregatedColumn="10"/>
        </ext>
      </extLst>
    </cacheHierarchy>
  </cacheHierarchies>
  <kpis count="0"/>
  <dimensions count="5">
    <dimension name="Discretionary" uniqueName="[Discretionary]" caption="Discretionary"/>
    <dimension name="Expenses" uniqueName="[Expenses]" caption="Expenses"/>
    <dimension name="Income" uniqueName="[Income]" caption="Income"/>
    <dimension measure="1" name="Measures" uniqueName="[Measures]" caption="Measures"/>
    <dimension name="Savings" uniqueName="[Savings]" caption="Savings"/>
  </dimensions>
  <measureGroups count="4">
    <measureGroup name="Discretionary" caption="Discretionary"/>
    <measureGroup name="Expenses" caption="Expenses"/>
    <measureGroup name="Income" caption="Income"/>
    <measureGroup name="Savings" caption="Savings"/>
  </measureGroups>
  <maps count="4">
    <map measureGroup="0" dimension="0"/>
    <map measureGroup="1" dimension="1"/>
    <map measureGroup="2" dimension="2"/>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3.xml.rels>&#65279;<?xml version="1.0" encoding="utf-8"?><Relationships xmlns="http://schemas.openxmlformats.org/package/2006/relationships"><Relationship Type="http://schemas.openxmlformats.org/officeDocument/2006/relationships/pivotCacheDefinition" Target="/xl/pivotCache/pivotCacheDefinition14.xml" Id="rId1" /></Relationships>
</file>

<file path=xl/pivotTables/_rels/pivotTable22.xml.rels>&#65279;<?xml version="1.0" encoding="utf-8"?><Relationships xmlns="http://schemas.openxmlformats.org/package/2006/relationships"><Relationship Type="http://schemas.openxmlformats.org/officeDocument/2006/relationships/pivotCacheDefinition" Target="/xl/pivotCache/pivotCacheDefinition32.xml" Id="rId1" /></Relationships>
</file>

<file path=xl/pivotTables/_rels/pivotTable3.xml.rels>&#65279;<?xml version="1.0" encoding="utf-8"?><Relationships xmlns="http://schemas.openxmlformats.org/package/2006/relationships"><Relationship Type="http://schemas.openxmlformats.org/officeDocument/2006/relationships/pivotCacheDefinition" Target="/xl/pivotCache/pivotCacheDefinition41.xml" Id="rId1" /></Relationships>
</file>

<file path=xl/pivotTables/_rels/pivotTable44.xml.rels>&#65279;<?xml version="1.0" encoding="utf-8"?><Relationships xmlns="http://schemas.openxmlformats.org/package/2006/relationships"><Relationship Type="http://schemas.openxmlformats.org/officeDocument/2006/relationships/pivotCacheDefinition" Target="/xl/pivotCache/pivotCacheDefinition23.xml" Id="rId1" /></Relationships>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00000000-0007-0000-0300-000003000000}" name="PVT_Savings" cacheId="0" applyNumberFormats="0" applyBorderFormats="0" applyFontFormats="0" applyPatternFormats="0" applyAlignmentFormats="0" applyWidthHeightFormats="1" dataCaption="Values" updatedVersion="8" minRefreshableVersion="3" itemPrintTitles="1" createdVersion="6" indent="0" outline="1" outlineData="1" multipleFieldFilters="0" chartFormat="1">
  <location ref="AA10:AB16" firstHeaderRow="1" firstDataRow="1" firstDataCol="1"/>
  <pivotFields count="2">
    <pivotField axis="axisRow" allDrilled="1" showAll="0" sortType="ascending" defaultAttributeDrillState="1">
      <items count="6">
        <item x="0"/>
        <item x="1"/>
        <item x="2"/>
        <item x="3"/>
        <item x="4"/>
        <item t="default"/>
      </items>
      <autoSortScope>
        <pivotArea dataOnly="0" outline="0" fieldPosition="0">
          <references count="1">
            <reference field="4294967294" count="1" selected="0">
              <x v="0"/>
            </reference>
          </references>
        </pivotArea>
      </autoSortScope>
    </pivotField>
    <pivotField dataField="1" showAll="0"/>
  </pivotFields>
  <rowFields count="1">
    <field x="0"/>
  </rowFields>
  <rowItems count="6">
    <i>
      <x v="2"/>
    </i>
    <i>
      <x v="3"/>
    </i>
    <i>
      <x v="1"/>
    </i>
    <i>
      <x v="4"/>
    </i>
    <i>
      <x/>
    </i>
    <i t="grand">
      <x/>
    </i>
  </rowItems>
  <colItems count="1">
    <i/>
  </colItems>
  <dataFields count="1">
    <dataField name="Sum of Annual" fld="1" baseField="0" baseItem="2" numFmtId="169"/>
  </dataFields>
  <chartFormats count="1">
    <chartFormat chart="0" format="0" series="1">
      <pivotArea type="data" outline="0" fieldPosition="0">
        <references count="1">
          <reference field="4294967294" count="1" selected="0">
            <x v="0"/>
          </reference>
        </references>
      </pivotArea>
    </chartFormat>
  </chartFormats>
  <pivotHierarchies count="2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20"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Personal Cash Flow.xlsx!Savings">
        <x15:activeTabTopLevelEntity name="[Savings]"/>
      </x15:pivotTableUISettings>
    </ext>
    <ext xmlns:xpdl="http://schemas.microsoft.com/office/spreadsheetml/2016/pivotdefaultlayout" uri="{747A6164-185A-40DC-8AA5-F01512510D54}">
      <xpdl:pivotTableDefinition16/>
    </ext>
  </extLst>
</pivotTableDefinition>
</file>

<file path=xl/pivotTables/pivotTable22.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VT_Expenses1" cacheId="2" applyNumberFormats="0" applyBorderFormats="0" applyFontFormats="0" applyPatternFormats="0" applyAlignmentFormats="0" applyWidthHeightFormats="1" dataCaption="Values" updatedVersion="8" minRefreshableVersion="3" itemPrintTitles="1" createdVersion="6" indent="0" outline="1" outlineData="1" multipleFieldFilters="0" chartFormat="1">
  <location ref="U10:V29" firstHeaderRow="1" firstDataRow="1" firstDataCol="1"/>
  <pivotFields count="2">
    <pivotField axis="axisRow" allDrilled="1" showAll="0" sortType="ascending" defaultAttributeDrillState="1">
      <items count="19">
        <item x="0"/>
        <item x="1"/>
        <item x="2"/>
        <item x="3"/>
        <item x="4"/>
        <item x="5"/>
        <item x="6"/>
        <item x="7"/>
        <item x="8"/>
        <item x="9"/>
        <item x="10"/>
        <item x="11"/>
        <item x="12"/>
        <item x="13"/>
        <item x="14"/>
        <item x="15"/>
        <item x="16"/>
        <item x="17"/>
        <item t="default"/>
      </items>
      <autoSortScope>
        <pivotArea dataOnly="0" outline="0" fieldPosition="0">
          <references count="1">
            <reference field="4294967294" count="1" selected="0">
              <x v="0"/>
            </reference>
          </references>
        </pivotArea>
      </autoSortScope>
    </pivotField>
    <pivotField dataField="1" showAll="0"/>
  </pivotFields>
  <rowFields count="1">
    <field x="0"/>
  </rowFields>
  <rowItems count="19">
    <i>
      <x v="11"/>
    </i>
    <i>
      <x v="12"/>
    </i>
    <i>
      <x v="5"/>
    </i>
    <i>
      <x v="16"/>
    </i>
    <i>
      <x v="7"/>
    </i>
    <i>
      <x v="8"/>
    </i>
    <i>
      <x v="6"/>
    </i>
    <i>
      <x v="17"/>
    </i>
    <i>
      <x v="13"/>
    </i>
    <i>
      <x v="9"/>
    </i>
    <i>
      <x v="2"/>
    </i>
    <i>
      <x/>
    </i>
    <i>
      <x v="1"/>
    </i>
    <i>
      <x v="14"/>
    </i>
    <i>
      <x v="15"/>
    </i>
    <i>
      <x v="4"/>
    </i>
    <i>
      <x v="3"/>
    </i>
    <i>
      <x v="10"/>
    </i>
    <i t="grand">
      <x/>
    </i>
  </rowItems>
  <colItems count="1">
    <i/>
  </colItems>
  <dataFields count="1">
    <dataField name="Sum of Annual" fld="1" baseField="0" baseItem="7" numFmtId="5"/>
  </dataFields>
  <chartFormats count="1">
    <chartFormat chart="0" format="0" series="1">
      <pivotArea type="data" outline="0" fieldPosition="0">
        <references count="1">
          <reference field="4294967294" count="1" selected="0">
            <x v="0"/>
          </reference>
        </references>
      </pivotArea>
    </chartFormat>
  </chartFormats>
  <pivotHierarchies count="2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20"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Personal Cash Flow.xlsx!Expenses">
        <x15:activeTabTopLevelEntity name="[Expenses]"/>
      </x15:pivotTableUISettings>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300-000001000000}" name="PVT_Expenses2" cacheId="3" applyNumberFormats="0" applyBorderFormats="0" applyFontFormats="0" applyPatternFormats="0" applyAlignmentFormats="0" applyWidthHeightFormats="1" dataCaption="Values" updatedVersion="8" minRefreshableVersion="3" itemPrintTitles="1" createdVersion="6" indent="0" outline="1" outlineData="1" multipleFieldFilters="0" chartFormat="1">
  <location ref="X10:Y22" firstHeaderRow="1" firstDataRow="1" firstDataCol="1"/>
  <pivotFields count="2">
    <pivotField axis="axisRow" allDrilled="1" showAll="0" sortType="ascending" defaultAttributeDrillState="1">
      <items count="12">
        <item x="0"/>
        <item x="1"/>
        <item x="2"/>
        <item x="3"/>
        <item x="4"/>
        <item x="5"/>
        <item x="6"/>
        <item x="7"/>
        <item x="8"/>
        <item x="9"/>
        <item x="10"/>
        <item t="default"/>
      </items>
      <autoSortScope>
        <pivotArea dataOnly="0" outline="0" fieldPosition="0">
          <references count="1">
            <reference field="4294967294" count="1" selected="0">
              <x v="0"/>
            </reference>
          </references>
        </pivotArea>
      </autoSortScope>
    </pivotField>
    <pivotField dataField="1" showAll="0"/>
  </pivotFields>
  <rowFields count="1">
    <field x="0"/>
  </rowFields>
  <rowItems count="12">
    <i>
      <x v="7"/>
    </i>
    <i>
      <x v="6"/>
    </i>
    <i>
      <x v="1"/>
    </i>
    <i>
      <x v="8"/>
    </i>
    <i>
      <x v="4"/>
    </i>
    <i>
      <x/>
    </i>
    <i>
      <x v="3"/>
    </i>
    <i>
      <x v="2"/>
    </i>
    <i>
      <x v="9"/>
    </i>
    <i>
      <x v="10"/>
    </i>
    <i>
      <x v="5"/>
    </i>
    <i t="grand">
      <x/>
    </i>
  </rowItems>
  <colItems count="1">
    <i/>
  </colItems>
  <dataFields count="1">
    <dataField name="Sum of Annual" fld="1" baseField="0" baseItem="6" numFmtId="169"/>
  </dataFields>
  <chartFormats count="1">
    <chartFormat chart="0" format="2" series="1">
      <pivotArea type="data" outline="0" fieldPosition="0">
        <references count="1">
          <reference field="4294967294" count="1" selected="0">
            <x v="0"/>
          </reference>
        </references>
      </pivotArea>
    </chartFormat>
  </chartFormats>
  <pivotHierarchies count="2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20" showRowHeaders="1" showColHeaders="1" showRowStripes="0" showColStripes="0" showLastColumn="1"/>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Personal Cash Flow.xlsx!Discretionary">
        <x15:activeTabTopLevelEntity name="[Discretionary]"/>
      </x15:pivotTableUISettings>
    </ext>
    <ext xmlns:xpdl="http://schemas.microsoft.com/office/spreadsheetml/2016/pivotdefaultlayout" uri="{747A6164-185A-40DC-8AA5-F01512510D54}">
      <xpdl:pivotTableDefinition16/>
    </ext>
  </extLst>
</pivotTableDefinition>
</file>

<file path=xl/pivotTables/pivotTable44.xml><?xml version="1.0" encoding="utf-8"?>
<pivotTableDefinition xmlns="http://schemas.openxmlformats.org/spreadsheetml/2006/main" xmlns:mc="http://schemas.openxmlformats.org/markup-compatibility/2006" xmlns:xr="http://schemas.microsoft.com/office/spreadsheetml/2014/revision" mc:Ignorable="xr" xr:uid="{00000000-0007-0000-0300-000002000000}" name="PVT_Income" cacheId="1" applyNumberFormats="0" applyBorderFormats="0" applyFontFormats="0" applyPatternFormats="0" applyAlignmentFormats="0" applyWidthHeightFormats="1" dataCaption="Values" updatedVersion="8" minRefreshableVersion="3" itemPrintTitles="1" createdVersion="6" indent="0" outline="1" outlineData="1" multipleFieldFilters="0" chartFormat="1">
  <location ref="R10:S17" firstHeaderRow="1" firstDataRow="1" firstDataCol="1"/>
  <pivotFields count="2">
    <pivotField axis="axisRow" allDrilled="1" showAll="0" sortType="ascending" defaultAttributeDrillState="1">
      <items count="7">
        <item x="0"/>
        <item x="1"/>
        <item x="2"/>
        <item x="3"/>
        <item x="4"/>
        <item x="5"/>
        <item t="default"/>
      </items>
      <autoSortScope>
        <pivotArea dataOnly="0" outline="0" fieldPosition="0">
          <references count="1">
            <reference field="4294967294" count="1" selected="0">
              <x v="0"/>
            </reference>
          </references>
        </pivotArea>
      </autoSortScope>
    </pivotField>
    <pivotField dataField="1" showAll="0"/>
  </pivotFields>
  <rowFields count="1">
    <field x="0"/>
  </rowFields>
  <rowItems count="7">
    <i>
      <x v="2"/>
    </i>
    <i>
      <x v="3"/>
    </i>
    <i>
      <x v="4"/>
    </i>
    <i>
      <x/>
    </i>
    <i>
      <x v="1"/>
    </i>
    <i>
      <x v="5"/>
    </i>
    <i t="grand">
      <x/>
    </i>
  </rowItems>
  <colItems count="1">
    <i/>
  </colItems>
  <dataFields count="1">
    <dataField name="Annual Income" fld="1" baseField="0" baseItem="1" numFmtId="169"/>
  </dataFields>
  <chartFormats count="1">
    <chartFormat chart="0" format="0" series="1">
      <pivotArea type="data" outline="0" fieldPosition="0">
        <references count="1">
          <reference field="4294967294" count="1" selected="0">
            <x v="0"/>
          </reference>
        </references>
      </pivotArea>
    </chartFormat>
  </chartFormats>
  <pivotHierarchies count="2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8" showRowHeaders="1" showColHeaders="1" showRowStripes="0" showColStripes="0" showLastColumn="1"/>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Personal Cash Flow.xlsx!Income">
        <x15:activeTabTopLevelEntity name="[Income]"/>
      </x15:pivotTableUISettings>
    </ext>
    <ext xmlns:xpdl="http://schemas.microsoft.com/office/spreadsheetml/2016/pivotdefaultlayout" uri="{747A6164-185A-40DC-8AA5-F01512510D54}">
      <xpdl:pivotTableDefinition16/>
    </ext>
  </extLst>
</pivotTableDefinition>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0000000}" name="Daily" displayName="Daily" ref="B11:F55" totalsRowCount="1" headerRowDxfId="93" dataDxfId="92" totalsRowDxfId="91">
  <autoFilter ref="B11:F54" xr:uid="{00000000-0009-0000-0100-00000C000000}"/>
  <tableColumns count="5">
    <tableColumn id="1" xr3:uid="{00000000-0010-0000-0000-000001000000}" name="Type" totalsRowLabel="Total" dataDxfId="90" totalsRowDxfId="89" dataCellStyle="Comma" totalsRowCellStyle="Comma"/>
    <tableColumn id="2" xr3:uid="{00000000-0010-0000-0000-000002000000}" name="Description" dataDxfId="88" totalsRowDxfId="87"/>
    <tableColumn id="3" xr3:uid="{00000000-0010-0000-0000-000003000000}" name="Daily" totalsRowFunction="custom" dataDxfId="86" totalsRowDxfId="85">
      <totalsRowFormula>SUMIF(Daily[Type],"Income",Daily[Daily])-SUMIF(Daily[Type],"&lt;&gt;Income",Daily[Daily])</totalsRowFormula>
    </tableColumn>
    <tableColumn id="14" xr3:uid="{00000000-0010-0000-0000-00000E000000}" name="Monthly" totalsRowFunction="custom" dataDxfId="84" totalsRowDxfId="83">
      <calculatedColumnFormula>Daily[[#This Row],[Annual]]/12</calculatedColumnFormula>
      <totalsRowFormula>SUMIF(Daily[Type],"Income",Daily[Monthly])-SUMIF(Daily[Type],"&lt;&gt;Income",Daily[Monthly])</totalsRowFormula>
    </tableColumn>
    <tableColumn id="15" xr3:uid="{00000000-0010-0000-0000-00000F000000}" name="Annual" totalsRowFunction="custom" dataDxfId="82" totalsRowDxfId="81">
      <calculatedColumnFormula>Daily[[#This Row],[Daily]]*365</calculatedColumnFormula>
      <totalsRowFormula>SUMIF(Daily[Type],"Income",Daily[Annual])-SUMIF(Daily[Type],"&lt;&gt;Income",Daily[Annual])</totalsRowFormula>
    </tableColumn>
  </tableColumns>
  <tableStyleInfo name="Daily Summary" showFirstColumn="0" showLastColumn="0" showRowStripes="1" showColumnStripes="0"/>
  <extLst>
    <ext xmlns:x14="http://schemas.microsoft.com/office/spreadsheetml/2009/9/main" uri="{504A1905-F514-4f6f-8877-14C23A59335A}">
      <x14:table altTextSummary="Select Type, enter description and daily cash, and Monthly and Annual cash flows are automatically calculated in this table"/>
    </ext>
  </extLst>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1000000}" name="Monthly" displayName="Monthly" ref="B4:P48" totalsRowCount="1" headerRowDxfId="80" dataDxfId="78" totalsRowDxfId="77" headerRowBorderDxfId="79" headerRowCellStyle="Heading 3">
  <autoFilter ref="B4:P47" xr:uid="{00000000-0009-0000-0100-00000B000000}"/>
  <tableColumns count="15">
    <tableColumn id="1" xr3:uid="{00000000-0010-0000-0100-000001000000}" name="Type" totalsRowLabel="Total" dataDxfId="76" totalsRowDxfId="75"/>
    <tableColumn id="2" xr3:uid="{00000000-0010-0000-0100-000002000000}" name="Description" dataDxfId="74" totalsRowDxfId="73"/>
    <tableColumn id="3" xr3:uid="{00000000-0010-0000-0100-000003000000}" name="Jan" totalsRowFunction="custom" dataDxfId="72" totalsRowDxfId="71">
      <totalsRowFormula>SUMIF(Monthly[Type],"Income",Monthly[Jan])-SUMIF(Monthly[Type],"&lt;&gt;Income",Monthly[Jan])</totalsRowFormula>
    </tableColumn>
    <tableColumn id="4" xr3:uid="{00000000-0010-0000-0100-000004000000}" name="Feb" totalsRowFunction="custom" dataDxfId="70" totalsRowDxfId="69">
      <totalsRowFormula>SUMIF(Monthly[Type],"Income",Monthly[Feb])-SUMIF(Monthly[Type],"&lt;&gt;Income",Monthly[Feb])</totalsRowFormula>
    </tableColumn>
    <tableColumn id="5" xr3:uid="{00000000-0010-0000-0100-000005000000}" name="Mar" totalsRowFunction="custom" dataDxfId="68" totalsRowDxfId="67">
      <totalsRowFormula>SUMIF(Monthly[Type],"Income",Monthly[Mar])-SUMIF(Monthly[Type],"&lt;&gt;Income",Monthly[Mar])</totalsRowFormula>
    </tableColumn>
    <tableColumn id="6" xr3:uid="{00000000-0010-0000-0100-000006000000}" name="Apr" totalsRowFunction="custom" dataDxfId="66" totalsRowDxfId="65">
      <totalsRowFormula>SUMIF(Monthly[Type],"Income",Monthly[Apr])-SUMIF(Monthly[Type],"&lt;&gt;Income",Monthly[Apr])</totalsRowFormula>
    </tableColumn>
    <tableColumn id="7" xr3:uid="{00000000-0010-0000-0100-000007000000}" name="May" totalsRowFunction="custom" dataDxfId="64" totalsRowDxfId="63">
      <totalsRowFormula>SUMIF(Monthly[Type],"Income",Monthly[May])-SUMIF(Monthly[Type],"&lt;&gt;Income",Monthly[May])</totalsRowFormula>
    </tableColumn>
    <tableColumn id="8" xr3:uid="{00000000-0010-0000-0100-000008000000}" name="Jun" totalsRowFunction="custom" dataDxfId="62" totalsRowDxfId="61">
      <totalsRowFormula>SUMIF(Monthly[Type],"Income",Monthly[Jun])-SUMIF(Monthly[Type],"&lt;&gt;Income",Monthly[Jun])</totalsRowFormula>
    </tableColumn>
    <tableColumn id="9" xr3:uid="{00000000-0010-0000-0100-000009000000}" name="Jul" totalsRowFunction="custom" dataDxfId="60" totalsRowDxfId="59">
      <totalsRowFormula>SUMIF(Monthly[Type],"Income",Monthly[Jul])-SUMIF(Monthly[Type],"&lt;&gt;Income",Monthly[Jul])</totalsRowFormula>
    </tableColumn>
    <tableColumn id="10" xr3:uid="{00000000-0010-0000-0100-00000A000000}" name="Aug" totalsRowFunction="custom" dataDxfId="58" totalsRowDxfId="57">
      <totalsRowFormula>SUMIF(Monthly[Type],"Income",Monthly[Aug])-SUMIF(Monthly[Type],"&lt;&gt;Income",Monthly[Aug])</totalsRowFormula>
    </tableColumn>
    <tableColumn id="11" xr3:uid="{00000000-0010-0000-0100-00000B000000}" name="Sep" totalsRowFunction="custom" dataDxfId="56" totalsRowDxfId="55">
      <totalsRowFormula>SUMIF(Monthly[Type],"Income",Monthly[Sep])-SUMIF(Monthly[Type],"&lt;&gt;Income",Monthly[Sep])</totalsRowFormula>
    </tableColumn>
    <tableColumn id="12" xr3:uid="{00000000-0010-0000-0100-00000C000000}" name="Oct" totalsRowFunction="custom" dataDxfId="54" totalsRowDxfId="53">
      <totalsRowFormula>SUMIF(Monthly[Type],"Income",Monthly[Oct])-SUMIF(Monthly[Type],"&lt;&gt;Income",Monthly[Oct])</totalsRowFormula>
    </tableColumn>
    <tableColumn id="13" xr3:uid="{00000000-0010-0000-0100-00000D000000}" name="Nov" totalsRowFunction="custom" dataDxfId="52" totalsRowDxfId="51">
      <totalsRowFormula>SUMIF(Monthly[Type],"Income",Monthly[Nov])-SUMIF(Monthly[Type],"&lt;&gt;Income",Monthly[Nov])</totalsRowFormula>
    </tableColumn>
    <tableColumn id="14" xr3:uid="{00000000-0010-0000-0100-00000E000000}" name="Dec" totalsRowFunction="custom" dataDxfId="50" totalsRowDxfId="49">
      <totalsRowFormula>SUMIF(Monthly[Type],"Income",Monthly[Dec])-SUMIF(Monthly[Type],"&lt;&gt;Income",Monthly[Dec])</totalsRowFormula>
    </tableColumn>
    <tableColumn id="15" xr3:uid="{00000000-0010-0000-0100-00000F000000}" name="Total" totalsRowFunction="custom" dataDxfId="48" totalsRowDxfId="47">
      <calculatedColumnFormula>SUM(Monthly[[#This Row],[Jan]:[Dec]])</calculatedColumnFormula>
      <totalsRowFormula>SUMIF(Monthly[Type],"Income",Monthly[Total])-SUMIF(Monthly[Type],"&lt;&gt;Income",Monthly[Total])</totalsRowFormula>
    </tableColumn>
  </tableColumns>
  <tableStyleInfo name="Monthly Cash Flow" showFirstColumn="0" showLastColumn="0" showRowStripes="1" showColumnStripes="0"/>
  <extLst>
    <ext xmlns:x14="http://schemas.microsoft.com/office/spreadsheetml/2009/9/main" uri="{504A1905-F514-4f6f-8877-14C23A59335A}">
      <x14:table altTextSummary="Select Type and enter Description and cash flow for each month in this table. Total and sparklines are automatically updated"/>
    </ext>
  </extLst>
</table>
</file>

<file path=xl/tables/table3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2000000}" name="Income" displayName="Income" ref="B4:D11" totalsRowCount="1" headerRowDxfId="46" dataDxfId="45" totalsRowDxfId="44">
  <tableColumns count="3">
    <tableColumn id="1" xr3:uid="{00000000-0010-0000-0200-000001000000}" name="Income" totalsRowLabel="Total" dataDxfId="43" totalsRowDxfId="42"/>
    <tableColumn id="2" xr3:uid="{00000000-0010-0000-0200-000002000000}" name="Annual  " totalsRowFunction="sum" dataDxfId="41" totalsRowDxfId="40"/>
    <tableColumn id="3" xr3:uid="{00000000-0010-0000-0200-000003000000}" name="Monthly " totalsRowFunction="sum" dataDxfId="39" totalsRowDxfId="38">
      <calculatedColumnFormula>Income[[#This Row],[Annual  ]]/12</calculatedColumnFormula>
    </tableColumn>
  </tableColumns>
  <tableStyleInfo name="Personal Cash Flow Statement" showFirstColumn="1" showLastColumn="1" showRowStripes="0" showColumnStripes="0"/>
  <extLst>
    <ext xmlns:x14="http://schemas.microsoft.com/office/spreadsheetml/2009/9/main" uri="{504A1905-F514-4f6f-8877-14C23A59335A}">
      <x14:table altTextSummary="Enter Income items and Annual income in this table. Monthly income is automatically calculated"/>
    </ext>
  </extLst>
</table>
</file>

<file path=xl/tables/table4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3000000}" name="Expenses" displayName="Expenses" ref="B4:D23" totalsRowCount="1" headerRowDxfId="37" dataDxfId="36" totalsRowDxfId="35">
  <tableColumns count="3">
    <tableColumn id="1" xr3:uid="{00000000-0010-0000-0300-000001000000}" name="Expenses" totalsRowLabel="Total" totalsRowDxfId="34"/>
    <tableColumn id="2" xr3:uid="{00000000-0010-0000-0300-000002000000}" name="Annual  " totalsRowFunction="sum" dataDxfId="33" totalsRowDxfId="32"/>
    <tableColumn id="3" xr3:uid="{00000000-0010-0000-0300-000003000000}" name="Monthly " totalsRowFunction="sum" dataDxfId="31" totalsRowDxfId="30">
      <calculatedColumnFormula>Expenses[[#This Row],[Annual  ]]/12</calculatedColumnFormula>
    </tableColumn>
  </tableColumns>
  <tableStyleInfo name="Personal Cash Flow Statement" showFirstColumn="1" showLastColumn="1" showRowStripes="0" showColumnStripes="0"/>
  <extLst>
    <ext xmlns:x14="http://schemas.microsoft.com/office/spreadsheetml/2009/9/main" uri="{504A1905-F514-4f6f-8877-14C23A59335A}">
      <x14:table altTextSummary="Enter Expense items and Annual expenses in this table. Monthly expenses are automatically calculated"/>
    </ext>
  </extLst>
</table>
</file>

<file path=xl/tables/table5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00000000-000C-0000-FFFF-FFFF04000000}" name="Discretionary" displayName="Discretionary" ref="B4:D16" totalsRowCount="1" headerRowDxfId="29" dataDxfId="28" totalsRowDxfId="27">
  <tableColumns count="3">
    <tableColumn id="1" xr3:uid="{00000000-0010-0000-0400-000001000000}" name="Expenses" totalsRowLabel="Total" dataDxfId="26" totalsRowDxfId="25"/>
    <tableColumn id="2" xr3:uid="{00000000-0010-0000-0400-000002000000}" name="Annual  " totalsRowFunction="sum" dataDxfId="24" totalsRowDxfId="23"/>
    <tableColumn id="3" xr3:uid="{00000000-0010-0000-0400-000003000000}" name="Monthly " totalsRowFunction="sum" dataDxfId="22" totalsRowDxfId="21">
      <calculatedColumnFormula>Discretionary[[#This Row],[Annual  ]]/12</calculatedColumnFormula>
    </tableColumn>
  </tableColumns>
  <tableStyleInfo name="Personal Cash Flow Statement" showFirstColumn="1" showLastColumn="1" showRowStripes="0" showColumnStripes="0"/>
  <extLst>
    <ext xmlns:x14="http://schemas.microsoft.com/office/spreadsheetml/2009/9/main" uri="{504A1905-F514-4f6f-8877-14C23A59335A}">
      <x14:table altTextSummary="Enter Discretionary Expense items and Annual discretionary expenses in this table. Monthly discretionary expenses are automatically calculated"/>
    </ext>
  </extLst>
</table>
</file>

<file path=xl/tables/table6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00000000-000C-0000-FFFF-FFFF05000000}" name="Savings" displayName="Savings" ref="B4:D10" totalsRowCount="1" headerRowDxfId="20" dataDxfId="19" totalsRowDxfId="18">
  <tableColumns count="3">
    <tableColumn id="1" xr3:uid="{00000000-0010-0000-0500-000001000000}" name="Savings" totalsRowLabel="Total" dataDxfId="17" totalsRowDxfId="16"/>
    <tableColumn id="2" xr3:uid="{00000000-0010-0000-0500-000002000000}" name="Annual  " totalsRowFunction="sum" dataDxfId="15" totalsRowDxfId="14"/>
    <tableColumn id="3" xr3:uid="{00000000-0010-0000-0500-000003000000}" name="Monthly " totalsRowFunction="sum" dataDxfId="13" totalsRowDxfId="12">
      <calculatedColumnFormula>Savings[[#This Row],[Annual  ]]/12</calculatedColumnFormula>
    </tableColumn>
  </tableColumns>
  <tableStyleInfo name="Personal Cash Flow Statement" showFirstColumn="1" showLastColumn="1" showRowStripes="0" showColumnStripes="0"/>
  <extLst>
    <ext xmlns:x14="http://schemas.microsoft.com/office/spreadsheetml/2009/9/main" uri="{504A1905-F514-4f6f-8877-14C23A59335A}">
      <x14:table altTextSummary="Enter Savings items and Annual savings in this table. Monthly savings are automatically calculated"/>
    </ext>
  </extLst>
</table>
</file>

<file path=xl/theme/theme11.xml><?xml version="1.0" encoding="utf-8"?>
<a:theme xmlns:a="http://schemas.openxmlformats.org/drawingml/2006/main" name="Office Theme">
  <a:themeElements>
    <a:clrScheme name="Personal Cash Flow Statement">
      <a:dk1>
        <a:srgbClr val="000000"/>
      </a:dk1>
      <a:lt1>
        <a:srgbClr val="FFFFFF"/>
      </a:lt1>
      <a:dk2>
        <a:srgbClr val="1A1A17"/>
      </a:dk2>
      <a:lt2>
        <a:srgbClr val="FAF7F0"/>
      </a:lt2>
      <a:accent1>
        <a:srgbClr val="E58555"/>
      </a:accent1>
      <a:accent2>
        <a:srgbClr val="62A293"/>
      </a:accent2>
      <a:accent3>
        <a:srgbClr val="F7AF4F"/>
      </a:accent3>
      <a:accent4>
        <a:srgbClr val="A7BD6F"/>
      </a:accent4>
      <a:accent5>
        <a:srgbClr val="D5BD85"/>
      </a:accent5>
      <a:accent6>
        <a:srgbClr val="996B7B"/>
      </a:accent6>
      <a:hlink>
        <a:srgbClr val="A7BD6F"/>
      </a:hlink>
      <a:folHlink>
        <a:srgbClr val="996B7B"/>
      </a:folHlink>
    </a:clrScheme>
    <a:fontScheme name="Custom 68">
      <a:majorFont>
        <a:latin typeface="Cambria"/>
        <a:ea typeface=""/>
        <a:cs typeface=""/>
      </a:majorFont>
      <a:minorFont>
        <a:latin typeface="Lucida Sans"/>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5.xml.rels>&#65279;<?xml version="1.0" encoding="utf-8"?><Relationships xmlns="http://schemas.openxmlformats.org/package/2006/relationships"><Relationship Type="http://schemas.openxmlformats.org/officeDocument/2006/relationships/drawing" Target="/xl/drawings/drawing15.xml" Id="rId2" /><Relationship Type="http://schemas.openxmlformats.org/officeDocument/2006/relationships/printerSettings" Target="/xl/printerSettings/printerSettings15.bin" Id="rId1" /></Relationships>
</file>

<file path=xl/worksheets/_rels/sheet24.xml.rels>&#65279;<?xml version="1.0" encoding="utf-8"?><Relationships xmlns="http://schemas.openxmlformats.org/package/2006/relationships"><Relationship Type="http://schemas.openxmlformats.org/officeDocument/2006/relationships/table" Target="/xl/tables/table14.xml" Id="rId3" /><Relationship Type="http://schemas.openxmlformats.org/officeDocument/2006/relationships/drawing" Target="/xl/drawings/drawing24.xml" Id="rId2" /><Relationship Type="http://schemas.openxmlformats.org/officeDocument/2006/relationships/printerSettings" Target="/xl/printerSettings/printerSettings24.bin" Id="rId1" /></Relationships>
</file>

<file path=xl/worksheets/_rels/sheet32.xml.rels>&#65279;<?xml version="1.0" encoding="utf-8"?><Relationships xmlns="http://schemas.openxmlformats.org/package/2006/relationships"><Relationship Type="http://schemas.openxmlformats.org/officeDocument/2006/relationships/table" Target="/xl/tables/table22.xml" Id="rId3" /><Relationship Type="http://schemas.openxmlformats.org/officeDocument/2006/relationships/drawing" Target="/xl/drawings/drawing32.xml" Id="rId2" /><Relationship Type="http://schemas.openxmlformats.org/officeDocument/2006/relationships/printerSettings" Target="/xl/printerSettings/printerSettings32.bin" Id="rId1" /></Relationships>
</file>

<file path=xl/worksheets/_rels/sheet48.xml.rels>&#65279;<?xml version="1.0" encoding="utf-8"?><Relationships xmlns="http://schemas.openxmlformats.org/package/2006/relationships"><Relationship Type="http://schemas.openxmlformats.org/officeDocument/2006/relationships/pivotTable" Target="/xl/pivotTables/pivotTable3.xml" Id="rId3" /><Relationship Type="http://schemas.openxmlformats.org/officeDocument/2006/relationships/pivotTable" Target="/xl/pivotTables/pivotTable22.xml" Id="rId2" /><Relationship Type="http://schemas.openxmlformats.org/officeDocument/2006/relationships/pivotTable" Target="/xl/pivotTables/pivotTable13.xml" Id="rId1" /><Relationship Type="http://schemas.openxmlformats.org/officeDocument/2006/relationships/drawing" Target="/xl/drawings/drawing48.xml" Id="rId6" /><Relationship Type="http://schemas.openxmlformats.org/officeDocument/2006/relationships/printerSettings" Target="/xl/printerSettings/printerSettings48.bin" Id="rId5" /><Relationship Type="http://schemas.openxmlformats.org/officeDocument/2006/relationships/pivotTable" Target="/xl/pivotTables/pivotTable44.xml" Id="rId4" /></Relationships>
</file>

<file path=xl/worksheets/_rels/sheet57.xml.rels>&#65279;<?xml version="1.0" encoding="utf-8"?><Relationships xmlns="http://schemas.openxmlformats.org/package/2006/relationships"><Relationship Type="http://schemas.openxmlformats.org/officeDocument/2006/relationships/table" Target="/xl/tables/table36.xml" Id="rId3" /><Relationship Type="http://schemas.openxmlformats.org/officeDocument/2006/relationships/drawing" Target="/xl/drawings/drawing57.xml" Id="rId2" /><Relationship Type="http://schemas.openxmlformats.org/officeDocument/2006/relationships/printerSettings" Target="/xl/printerSettings/printerSettings57.bin" Id="rId1" /></Relationships>
</file>

<file path=xl/worksheets/_rels/sheet66.xml.rels>&#65279;<?xml version="1.0" encoding="utf-8"?><Relationships xmlns="http://schemas.openxmlformats.org/package/2006/relationships"><Relationship Type="http://schemas.openxmlformats.org/officeDocument/2006/relationships/table" Target="/xl/tables/table45.xml" Id="rId3" /><Relationship Type="http://schemas.openxmlformats.org/officeDocument/2006/relationships/drawing" Target="/xl/drawings/drawing66.xml" Id="rId2" /><Relationship Type="http://schemas.openxmlformats.org/officeDocument/2006/relationships/printerSettings" Target="/xl/printerSettings/printerSettings66.bin" Id="rId1" /></Relationships>
</file>

<file path=xl/worksheets/_rels/sheet73.xml.rels>&#65279;<?xml version="1.0" encoding="utf-8"?><Relationships xmlns="http://schemas.openxmlformats.org/package/2006/relationships"><Relationship Type="http://schemas.openxmlformats.org/officeDocument/2006/relationships/table" Target="/xl/tables/table53.xml" Id="rId3" /><Relationship Type="http://schemas.openxmlformats.org/officeDocument/2006/relationships/drawing" Target="/xl/drawings/drawing73.xml" Id="rId2" /><Relationship Type="http://schemas.openxmlformats.org/officeDocument/2006/relationships/printerSettings" Target="/xl/printerSettings/printerSettings73.bin" Id="rId1" /></Relationships>
</file>

<file path=xl/worksheets/_rels/sheet81.xml.rels>&#65279;<?xml version="1.0" encoding="utf-8"?><Relationships xmlns="http://schemas.openxmlformats.org/package/2006/relationships"><Relationship Type="http://schemas.openxmlformats.org/officeDocument/2006/relationships/table" Target="/xl/tables/table61.xml" Id="rId3" /><Relationship Type="http://schemas.openxmlformats.org/officeDocument/2006/relationships/drawing" Target="/xl/drawings/drawing81.xml" Id="rId2" /><Relationship Type="http://schemas.openxmlformats.org/officeDocument/2006/relationships/printerSettings" Target="/xl/printerSettings/printerSettings81.bin" Id="rId1" /></Relationships>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autoPageBreaks="0" fitToPage="1"/>
  </sheetPr>
  <dimension ref="A1:L7"/>
  <sheetViews>
    <sheetView showGridLines="0" tabSelected="1" zoomScaleNormal="100" workbookViewId="0"/>
  </sheetViews>
  <sheetFormatPr defaultColWidth="8.90625" defaultRowHeight="13.8" x14ac:dyDescent="0.25"/>
  <cols>
    <col min="1" max="1" width="1.81640625" style="2" customWidth="1"/>
    <col min="2" max="2" width="30.36328125" style="2" customWidth="1"/>
    <col min="3" max="3" width="1.36328125" style="2" customWidth="1"/>
    <col min="4" max="4" width="1.81640625" style="2" customWidth="1"/>
    <col min="5" max="5" width="30.36328125" style="2" customWidth="1"/>
    <col min="6" max="6" width="1.36328125" style="2" customWidth="1"/>
    <col min="7" max="7" width="1.81640625" style="2" customWidth="1"/>
    <col min="8" max="8" width="30.36328125" style="2" customWidth="1"/>
    <col min="9" max="9" width="1.36328125" style="2" customWidth="1"/>
    <col min="10" max="11" width="14.81640625" style="2" customWidth="1"/>
    <col min="12" max="12" width="1.81640625" style="2" customWidth="1"/>
    <col min="13" max="16384" width="8.90625" style="2"/>
  </cols>
  <sheetData>
    <row r="1" spans="1:12" s="13" customFormat="1" ht="43.5" customHeight="1" x14ac:dyDescent="0.25">
      <c r="A1" s="17"/>
      <c r="L1" s="13" t="s">
        <v>70</v>
      </c>
    </row>
    <row r="2" spans="1:12" s="5" customFormat="1" ht="75" customHeight="1" x14ac:dyDescent="0.7">
      <c r="B2" s="91" t="s">
        <v>45</v>
      </c>
      <c r="C2" s="91"/>
      <c r="D2" s="91"/>
      <c r="E2" s="91"/>
      <c r="F2" s="91"/>
      <c r="G2" s="91"/>
      <c r="H2" s="91"/>
      <c r="I2" s="12"/>
    </row>
    <row r="3" spans="1:12" s="59" customFormat="1" ht="43.5" customHeight="1" x14ac:dyDescent="0.25">
      <c r="B3" s="92" t="s">
        <v>72</v>
      </c>
      <c r="C3" s="92"/>
      <c r="D3" s="92"/>
      <c r="E3" s="92"/>
      <c r="F3" s="92"/>
      <c r="G3" s="92"/>
      <c r="H3" s="92"/>
      <c r="I3" s="92"/>
    </row>
    <row r="4" spans="1:12" ht="9" customHeight="1" x14ac:dyDescent="0.25"/>
    <row r="5" spans="1:12" s="4" customFormat="1" ht="36" customHeight="1" x14ac:dyDescent="0.25">
      <c r="B5" s="11" t="s">
        <v>80</v>
      </c>
      <c r="C5" s="11"/>
      <c r="E5" s="10" t="s">
        <v>81</v>
      </c>
      <c r="F5" s="10"/>
      <c r="H5" s="9" t="s">
        <v>82</v>
      </c>
      <c r="I5" s="9"/>
    </row>
    <row r="6" spans="1:12" ht="9" customHeight="1" x14ac:dyDescent="0.25">
      <c r="B6" s="6"/>
      <c r="C6" s="6"/>
      <c r="E6" s="8"/>
      <c r="F6" s="8"/>
      <c r="H6" s="7"/>
      <c r="I6" s="7"/>
    </row>
    <row r="7" spans="1:12" s="25" customFormat="1" ht="111" customHeight="1" x14ac:dyDescent="0.25">
      <c r="B7" s="58" t="s">
        <v>64</v>
      </c>
      <c r="C7" s="28"/>
      <c r="E7" s="57" t="s">
        <v>65</v>
      </c>
      <c r="F7" s="27"/>
      <c r="H7" s="56" t="s">
        <v>78</v>
      </c>
      <c r="I7" s="26"/>
    </row>
  </sheetData>
  <mergeCells count="2">
    <mergeCell ref="B2:H2"/>
    <mergeCell ref="B3:I3"/>
  </mergeCells>
  <printOptions horizontalCentered="1"/>
  <pageMargins left="0.25" right="0.25" top="0.5" bottom="0.5" header="0.5" footer="0.5"/>
  <pageSetup scale="82" fitToHeight="0" orientation="landscape" r:id="rId1"/>
  <headerFooter differentFirst="1">
    <oddFooter>Page &amp;P of &amp;N</oddFooter>
  </headerFooter>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3" tint="0.249977111117893"/>
    <pageSetUpPr autoPageBreaks="0" fitToPage="1"/>
  </sheetPr>
  <dimension ref="A1:I55"/>
  <sheetViews>
    <sheetView showGridLines="0" zoomScaleNormal="100" workbookViewId="0"/>
  </sheetViews>
  <sheetFormatPr defaultColWidth="16.6328125" defaultRowHeight="30" customHeight="1" x14ac:dyDescent="0.25"/>
  <cols>
    <col min="1" max="1" width="1.81640625" style="34" customWidth="1"/>
    <col min="2" max="2" width="14.81640625" style="34" customWidth="1"/>
    <col min="3" max="3" width="18.81640625" style="34" customWidth="1"/>
    <col min="4" max="5" width="16.6328125" style="34"/>
    <col min="6" max="9" width="14.81640625" style="34" customWidth="1"/>
    <col min="10" max="10" width="1.81640625" style="34" customWidth="1"/>
    <col min="11" max="16384" width="16.6328125" style="34"/>
  </cols>
  <sheetData>
    <row r="1" spans="1:9" s="16" customFormat="1" ht="44.1" customHeight="1" x14ac:dyDescent="0.25">
      <c r="A1" s="18"/>
      <c r="B1" s="16" t="s">
        <v>45</v>
      </c>
    </row>
    <row r="2" spans="1:9" s="3" customFormat="1" ht="44.1" customHeight="1" x14ac:dyDescent="0.25">
      <c r="B2" s="85"/>
      <c r="C2" s="85" t="s">
        <v>83</v>
      </c>
      <c r="D2" s="93">
        <f>DailyCashFlow</f>
        <v>577.83999999999992</v>
      </c>
      <c r="E2" s="93"/>
      <c r="F2" s="94" t="s">
        <v>102</v>
      </c>
      <c r="G2" s="94"/>
      <c r="H2" s="94"/>
      <c r="I2" s="94"/>
    </row>
    <row r="3" spans="1:9" s="3" customFormat="1" ht="33.9" customHeight="1" x14ac:dyDescent="0.25">
      <c r="B3" s="44"/>
      <c r="C3" s="44"/>
      <c r="D3" s="45"/>
      <c r="E3" s="45"/>
      <c r="F3" s="41"/>
      <c r="G3" s="41"/>
      <c r="H3" s="41"/>
      <c r="I3" s="41"/>
    </row>
    <row r="4" spans="1:9" s="25" customFormat="1" ht="33.75" customHeight="1" thickBot="1" x14ac:dyDescent="0.3">
      <c r="B4" s="50" t="s">
        <v>63</v>
      </c>
      <c r="C4" s="52"/>
      <c r="D4" s="52"/>
      <c r="E4" s="52"/>
      <c r="F4" s="24"/>
      <c r="G4" s="24"/>
      <c r="H4" s="24"/>
    </row>
    <row r="5" spans="1:9" s="46" customFormat="1" ht="30" customHeight="1" x14ac:dyDescent="0.25">
      <c r="B5" s="54" t="s">
        <v>71</v>
      </c>
      <c r="C5" s="55" t="s">
        <v>39</v>
      </c>
      <c r="D5" s="55" t="s">
        <v>6</v>
      </c>
      <c r="E5" s="55" t="s">
        <v>67</v>
      </c>
    </row>
    <row r="6" spans="1:9" s="25" customFormat="1" ht="30" customHeight="1" x14ac:dyDescent="0.25">
      <c r="B6" s="47" t="s">
        <v>0</v>
      </c>
      <c r="C6" s="48">
        <f>SUMIF(Daily[Type],$B6,Daily[Daily])</f>
        <v>342.47</v>
      </c>
      <c r="D6" s="48">
        <f>SUMIF(Daily[Type],$B6,Daily[Monthly])</f>
        <v>10416.795833333334</v>
      </c>
      <c r="E6" s="48">
        <f>SUMIF(Daily[Type],$B6,Daily[Annual])</f>
        <v>125001.55000000002</v>
      </c>
    </row>
    <row r="7" spans="1:9" s="25" customFormat="1" ht="30" customHeight="1" x14ac:dyDescent="0.25">
      <c r="B7" s="49" t="s">
        <v>7</v>
      </c>
      <c r="C7" s="48">
        <f>SUMIF(Daily[Type],$B7,Daily[Daily])</f>
        <v>136.05999999999997</v>
      </c>
      <c r="D7" s="48">
        <f>SUMIF(Daily[Type],$B7,Daily[Monthly])</f>
        <v>4138.4916666666668</v>
      </c>
      <c r="E7" s="48">
        <f>SUMIF(Daily[Type],$B7,Daily[Annual])</f>
        <v>49661.899999999994</v>
      </c>
    </row>
    <row r="8" spans="1:9" s="25" customFormat="1" ht="30" customHeight="1" x14ac:dyDescent="0.25">
      <c r="B8" s="49" t="s">
        <v>44</v>
      </c>
      <c r="C8" s="48">
        <f>SUMIF(Daily[Type],$B8,Daily[Daily])</f>
        <v>36.29</v>
      </c>
      <c r="D8" s="48">
        <f>SUMIF(Daily[Type],$B8,Daily[Monthly])</f>
        <v>1103.8208333333334</v>
      </c>
      <c r="E8" s="48">
        <f>SUMIF(Daily[Type],$B8,Daily[Annual])</f>
        <v>13245.849999999999</v>
      </c>
    </row>
    <row r="9" spans="1:9" s="25" customFormat="1" ht="30" customHeight="1" x14ac:dyDescent="0.25">
      <c r="B9" s="49" t="s">
        <v>36</v>
      </c>
      <c r="C9" s="48">
        <f>SUMIF(Daily[Type],$B9,Daily[Daily])</f>
        <v>63.019999999999996</v>
      </c>
      <c r="D9" s="48">
        <f>SUMIF(Daily[Type],$B9,Daily[Monthly])</f>
        <v>1916.8583333333333</v>
      </c>
      <c r="E9" s="48">
        <f>SUMIF(Daily[Type],$B9,Daily[Annual])</f>
        <v>23002.300000000003</v>
      </c>
    </row>
    <row r="10" spans="1:9" s="3" customFormat="1" ht="33.9" customHeight="1" x14ac:dyDescent="0.25">
      <c r="B10" s="44"/>
      <c r="C10" s="44"/>
      <c r="D10" s="45"/>
      <c r="E10" s="45"/>
      <c r="F10" s="41"/>
      <c r="G10" s="41"/>
      <c r="H10" s="41"/>
      <c r="I10" s="41"/>
    </row>
    <row r="11" spans="1:9" s="25" customFormat="1" ht="33.9" customHeight="1" x14ac:dyDescent="0.25">
      <c r="B11" s="62" t="s">
        <v>41</v>
      </c>
      <c r="C11" s="53" t="s">
        <v>42</v>
      </c>
      <c r="D11" s="53" t="s">
        <v>39</v>
      </c>
      <c r="E11" s="53" t="s">
        <v>6</v>
      </c>
      <c r="F11" s="53" t="s">
        <v>5</v>
      </c>
    </row>
    <row r="12" spans="1:9" ht="30" customHeight="1" x14ac:dyDescent="0.25">
      <c r="B12" s="51" t="s">
        <v>0</v>
      </c>
      <c r="C12" s="34" t="s">
        <v>1</v>
      </c>
      <c r="D12" s="43">
        <v>246.58</v>
      </c>
      <c r="E12" s="43">
        <f>Daily[[#This Row],[Annual]]/12</f>
        <v>7500.1416666666673</v>
      </c>
      <c r="F12" s="43">
        <f>Daily[[#This Row],[Daily]]*365</f>
        <v>90001.700000000012</v>
      </c>
    </row>
    <row r="13" spans="1:9" ht="30" customHeight="1" x14ac:dyDescent="0.25">
      <c r="B13" s="51" t="s">
        <v>0</v>
      </c>
      <c r="C13" s="34" t="s">
        <v>2</v>
      </c>
      <c r="D13" s="43">
        <v>13.7</v>
      </c>
      <c r="E13" s="43">
        <f>Daily[[#This Row],[Annual]]/12</f>
        <v>416.70833333333331</v>
      </c>
      <c r="F13" s="43">
        <f>Daily[[#This Row],[Daily]]*365</f>
        <v>5000.5</v>
      </c>
    </row>
    <row r="14" spans="1:9" ht="30" customHeight="1" x14ac:dyDescent="0.25">
      <c r="B14" s="51" t="s">
        <v>0</v>
      </c>
      <c r="C14" s="34" t="s">
        <v>4</v>
      </c>
      <c r="D14" s="43">
        <v>82.19</v>
      </c>
      <c r="E14" s="43">
        <f>Daily[[#This Row],[Annual]]/12</f>
        <v>2499.9458333333332</v>
      </c>
      <c r="F14" s="43">
        <f>Daily[[#This Row],[Daily]]*365</f>
        <v>29999.35</v>
      </c>
    </row>
    <row r="15" spans="1:9" ht="30" customHeight="1" x14ac:dyDescent="0.25">
      <c r="B15" s="51" t="s">
        <v>0</v>
      </c>
      <c r="C15" s="34" t="s">
        <v>3</v>
      </c>
      <c r="D15" s="43">
        <v>0</v>
      </c>
      <c r="E15" s="43">
        <f>Daily[[#This Row],[Annual]]/12</f>
        <v>0</v>
      </c>
      <c r="F15" s="43">
        <f>Daily[[#This Row],[Daily]]*365</f>
        <v>0</v>
      </c>
    </row>
    <row r="16" spans="1:9" ht="30" customHeight="1" x14ac:dyDescent="0.25">
      <c r="B16" s="51" t="s">
        <v>0</v>
      </c>
      <c r="C16" s="34" t="s">
        <v>24</v>
      </c>
      <c r="D16" s="43">
        <v>0</v>
      </c>
      <c r="E16" s="43">
        <f>Daily[[#This Row],[Annual]]/12</f>
        <v>0</v>
      </c>
      <c r="F16" s="43">
        <f>Daily[[#This Row],[Daily]]*365</f>
        <v>0</v>
      </c>
    </row>
    <row r="17" spans="2:6" ht="30" customHeight="1" x14ac:dyDescent="0.25">
      <c r="B17" s="51" t="s">
        <v>0</v>
      </c>
      <c r="C17" s="34" t="s">
        <v>35</v>
      </c>
      <c r="D17" s="43">
        <v>0</v>
      </c>
      <c r="E17" s="43">
        <f>Daily[[#This Row],[Annual]]/12</f>
        <v>0</v>
      </c>
      <c r="F17" s="43">
        <f>Daily[[#This Row],[Daily]]*365</f>
        <v>0</v>
      </c>
    </row>
    <row r="18" spans="2:6" ht="30" customHeight="1" x14ac:dyDescent="0.25">
      <c r="B18" s="51" t="s">
        <v>7</v>
      </c>
      <c r="C18" s="34" t="s">
        <v>8</v>
      </c>
      <c r="D18" s="43">
        <v>41.1</v>
      </c>
      <c r="E18" s="43">
        <f>Daily[[#This Row],[Annual]]/12</f>
        <v>1250.125</v>
      </c>
      <c r="F18" s="43">
        <f>Daily[[#This Row],[Daily]]*365</f>
        <v>15001.5</v>
      </c>
    </row>
    <row r="19" spans="2:6" ht="30" customHeight="1" x14ac:dyDescent="0.25">
      <c r="B19" s="51" t="s">
        <v>7</v>
      </c>
      <c r="C19" s="34" t="s">
        <v>84</v>
      </c>
      <c r="D19" s="43">
        <v>6.85</v>
      </c>
      <c r="E19" s="43">
        <f>Daily[[#This Row],[Annual]]/12</f>
        <v>208.35416666666666</v>
      </c>
      <c r="F19" s="43">
        <f>Daily[[#This Row],[Daily]]*365</f>
        <v>2500.25</v>
      </c>
    </row>
    <row r="20" spans="2:6" ht="30" customHeight="1" x14ac:dyDescent="0.25">
      <c r="B20" s="51" t="s">
        <v>7</v>
      </c>
      <c r="C20" s="34" t="s">
        <v>85</v>
      </c>
      <c r="D20" s="43">
        <v>0.55000000000000004</v>
      </c>
      <c r="E20" s="43">
        <f>Daily[[#This Row],[Annual]]/12</f>
        <v>16.729166666666668</v>
      </c>
      <c r="F20" s="43">
        <f>Daily[[#This Row],[Daily]]*365</f>
        <v>200.75000000000003</v>
      </c>
    </row>
    <row r="21" spans="2:6" ht="30" customHeight="1" x14ac:dyDescent="0.25">
      <c r="B21" s="51" t="s">
        <v>7</v>
      </c>
      <c r="C21" s="34" t="s">
        <v>86</v>
      </c>
      <c r="D21" s="43">
        <v>10.96</v>
      </c>
      <c r="E21" s="43">
        <f>Daily[[#This Row],[Annual]]/12</f>
        <v>333.36666666666667</v>
      </c>
      <c r="F21" s="43">
        <f>Daily[[#This Row],[Daily]]*365</f>
        <v>4000.4</v>
      </c>
    </row>
    <row r="22" spans="2:6" ht="30" customHeight="1" x14ac:dyDescent="0.25">
      <c r="B22" s="51" t="s">
        <v>7</v>
      </c>
      <c r="C22" s="34" t="s">
        <v>87</v>
      </c>
      <c r="D22" s="43">
        <v>41.1</v>
      </c>
      <c r="E22" s="43">
        <f>Daily[[#This Row],[Annual]]/12</f>
        <v>1250.125</v>
      </c>
      <c r="F22" s="43">
        <f>Daily[[#This Row],[Daily]]*365</f>
        <v>15001.5</v>
      </c>
    </row>
    <row r="23" spans="2:6" ht="30" customHeight="1" x14ac:dyDescent="0.25">
      <c r="B23" s="51" t="s">
        <v>7</v>
      </c>
      <c r="C23" s="34" t="s">
        <v>13</v>
      </c>
      <c r="D23" s="43">
        <v>0.68</v>
      </c>
      <c r="E23" s="43">
        <f>Daily[[#This Row],[Annual]]/12</f>
        <v>20.683333333333334</v>
      </c>
      <c r="F23" s="43">
        <f>Daily[[#This Row],[Daily]]*365</f>
        <v>248.20000000000002</v>
      </c>
    </row>
    <row r="24" spans="2:6" ht="30" customHeight="1" x14ac:dyDescent="0.25">
      <c r="B24" s="51" t="s">
        <v>7</v>
      </c>
      <c r="C24" s="34" t="s">
        <v>14</v>
      </c>
      <c r="D24" s="43">
        <v>3.29</v>
      </c>
      <c r="E24" s="43">
        <f>Daily[[#This Row],[Annual]]/12</f>
        <v>100.07083333333333</v>
      </c>
      <c r="F24" s="43">
        <f>Daily[[#This Row],[Daily]]*365</f>
        <v>1200.8499999999999</v>
      </c>
    </row>
    <row r="25" spans="2:6" ht="30" customHeight="1" x14ac:dyDescent="0.25">
      <c r="B25" s="51" t="s">
        <v>7</v>
      </c>
      <c r="C25" s="34" t="s">
        <v>15</v>
      </c>
      <c r="D25" s="43">
        <v>1.64</v>
      </c>
      <c r="E25" s="43">
        <f>Daily[[#This Row],[Annual]]/12</f>
        <v>49.883333333333326</v>
      </c>
      <c r="F25" s="43">
        <f>Daily[[#This Row],[Daily]]*365</f>
        <v>598.59999999999991</v>
      </c>
    </row>
    <row r="26" spans="2:6" ht="30" customHeight="1" x14ac:dyDescent="0.25">
      <c r="B26" s="51" t="s">
        <v>7</v>
      </c>
      <c r="C26" s="34" t="s">
        <v>16</v>
      </c>
      <c r="D26" s="43">
        <v>1.64</v>
      </c>
      <c r="E26" s="43">
        <f>Daily[[#This Row],[Annual]]/12</f>
        <v>49.883333333333326</v>
      </c>
      <c r="F26" s="43">
        <f>Daily[[#This Row],[Daily]]*365</f>
        <v>598.59999999999991</v>
      </c>
    </row>
    <row r="27" spans="2:6" ht="30" customHeight="1" x14ac:dyDescent="0.25">
      <c r="B27" s="51" t="s">
        <v>7</v>
      </c>
      <c r="C27" s="34" t="s">
        <v>17</v>
      </c>
      <c r="D27" s="43">
        <v>0.82</v>
      </c>
      <c r="E27" s="43">
        <f>Daily[[#This Row],[Annual]]/12</f>
        <v>24.941666666666663</v>
      </c>
      <c r="F27" s="43">
        <f>Daily[[#This Row],[Daily]]*365</f>
        <v>299.29999999999995</v>
      </c>
    </row>
    <row r="28" spans="2:6" ht="30" customHeight="1" x14ac:dyDescent="0.25">
      <c r="B28" s="51" t="s">
        <v>7</v>
      </c>
      <c r="C28" s="34" t="s">
        <v>18</v>
      </c>
      <c r="D28" s="43">
        <v>0.41</v>
      </c>
      <c r="E28" s="43">
        <f>Daily[[#This Row],[Annual]]/12</f>
        <v>12.470833333333331</v>
      </c>
      <c r="F28" s="43">
        <f>Daily[[#This Row],[Daily]]*365</f>
        <v>149.64999999999998</v>
      </c>
    </row>
    <row r="29" spans="2:6" ht="30" customHeight="1" x14ac:dyDescent="0.25">
      <c r="B29" s="51" t="s">
        <v>7</v>
      </c>
      <c r="C29" s="34" t="s">
        <v>19</v>
      </c>
      <c r="D29" s="43">
        <v>1.64</v>
      </c>
      <c r="E29" s="43">
        <f>Daily[[#This Row],[Annual]]/12</f>
        <v>49.883333333333326</v>
      </c>
      <c r="F29" s="43">
        <f>Daily[[#This Row],[Daily]]*365</f>
        <v>598.59999999999991</v>
      </c>
    </row>
    <row r="30" spans="2:6" ht="30" customHeight="1" x14ac:dyDescent="0.25">
      <c r="B30" s="51" t="s">
        <v>7</v>
      </c>
      <c r="C30" s="34" t="s">
        <v>20</v>
      </c>
      <c r="D30" s="43">
        <v>1.64</v>
      </c>
      <c r="E30" s="43">
        <f>Daily[[#This Row],[Annual]]/12</f>
        <v>49.883333333333326</v>
      </c>
      <c r="F30" s="43">
        <f>Daily[[#This Row],[Daily]]*365</f>
        <v>598.59999999999991</v>
      </c>
    </row>
    <row r="31" spans="2:6" ht="30" customHeight="1" x14ac:dyDescent="0.25">
      <c r="B31" s="51" t="s">
        <v>7</v>
      </c>
      <c r="C31" s="34" t="s">
        <v>88</v>
      </c>
      <c r="D31" s="43">
        <v>4.1100000000000003</v>
      </c>
      <c r="E31" s="43">
        <f>Daily[[#This Row],[Annual]]/12</f>
        <v>125.0125</v>
      </c>
      <c r="F31" s="43">
        <f>Daily[[#This Row],[Daily]]*365</f>
        <v>1500.15</v>
      </c>
    </row>
    <row r="32" spans="2:6" ht="30" customHeight="1" x14ac:dyDescent="0.25">
      <c r="B32" s="51" t="s">
        <v>7</v>
      </c>
      <c r="C32" s="34" t="s">
        <v>21</v>
      </c>
      <c r="D32" s="43">
        <v>13.7</v>
      </c>
      <c r="E32" s="43">
        <f>Daily[[#This Row],[Annual]]/12</f>
        <v>416.70833333333331</v>
      </c>
      <c r="F32" s="43">
        <f>Daily[[#This Row],[Daily]]*365</f>
        <v>5000.5</v>
      </c>
    </row>
    <row r="33" spans="2:6" ht="30" customHeight="1" x14ac:dyDescent="0.25">
      <c r="B33" s="51" t="s">
        <v>7</v>
      </c>
      <c r="C33" s="34" t="s">
        <v>22</v>
      </c>
      <c r="D33" s="43">
        <v>3.29</v>
      </c>
      <c r="E33" s="43">
        <f>Daily[[#This Row],[Annual]]/12</f>
        <v>100.07083333333333</v>
      </c>
      <c r="F33" s="43">
        <f>Daily[[#This Row],[Daily]]*365</f>
        <v>1200.8499999999999</v>
      </c>
    </row>
    <row r="34" spans="2:6" ht="30" customHeight="1" x14ac:dyDescent="0.25">
      <c r="B34" s="51" t="s">
        <v>7</v>
      </c>
      <c r="C34" s="34" t="s">
        <v>89</v>
      </c>
      <c r="D34" s="43">
        <v>1.64</v>
      </c>
      <c r="E34" s="43">
        <f>Daily[[#This Row],[Annual]]/12</f>
        <v>49.883333333333326</v>
      </c>
      <c r="F34" s="43">
        <f>Daily[[#This Row],[Daily]]*365</f>
        <v>598.59999999999991</v>
      </c>
    </row>
    <row r="35" spans="2:6" ht="30" customHeight="1" x14ac:dyDescent="0.25">
      <c r="B35" s="51" t="s">
        <v>7</v>
      </c>
      <c r="C35" s="34" t="s">
        <v>40</v>
      </c>
      <c r="D35" s="43">
        <v>1</v>
      </c>
      <c r="E35" s="43">
        <f>Daily[[#This Row],[Annual]]/12</f>
        <v>30.416666666666668</v>
      </c>
      <c r="F35" s="43">
        <f>Daily[[#This Row],[Daily]]*365</f>
        <v>365</v>
      </c>
    </row>
    <row r="36" spans="2:6" ht="30" customHeight="1" x14ac:dyDescent="0.25">
      <c r="B36" s="51" t="s">
        <v>7</v>
      </c>
      <c r="C36" s="34" t="s">
        <v>3</v>
      </c>
      <c r="D36" s="43">
        <v>0</v>
      </c>
      <c r="E36" s="43">
        <f>Daily[[#This Row],[Annual]]/12</f>
        <v>0</v>
      </c>
      <c r="F36" s="43">
        <f>Daily[[#This Row],[Daily]]*365</f>
        <v>0</v>
      </c>
    </row>
    <row r="37" spans="2:6" ht="30" customHeight="1" x14ac:dyDescent="0.25">
      <c r="B37" s="51" t="s">
        <v>7</v>
      </c>
      <c r="C37" s="34" t="s">
        <v>24</v>
      </c>
      <c r="D37" s="43">
        <v>0</v>
      </c>
      <c r="E37" s="43">
        <f>Daily[[#This Row],[Annual]]/12</f>
        <v>0</v>
      </c>
      <c r="F37" s="43">
        <f>Daily[[#This Row],[Daily]]*365</f>
        <v>0</v>
      </c>
    </row>
    <row r="38" spans="2:6" ht="30" customHeight="1" x14ac:dyDescent="0.25">
      <c r="B38" s="51" t="s">
        <v>7</v>
      </c>
      <c r="C38" s="34" t="s">
        <v>35</v>
      </c>
      <c r="D38" s="43">
        <v>0</v>
      </c>
      <c r="E38" s="43">
        <f>Daily[[#This Row],[Annual]]/12</f>
        <v>0</v>
      </c>
      <c r="F38" s="43">
        <f>Daily[[#This Row],[Daily]]*365</f>
        <v>0</v>
      </c>
    </row>
    <row r="39" spans="2:6" ht="30" customHeight="1" x14ac:dyDescent="0.25">
      <c r="B39" s="51" t="s">
        <v>44</v>
      </c>
      <c r="C39" s="34" t="s">
        <v>26</v>
      </c>
      <c r="D39" s="43">
        <v>3.29</v>
      </c>
      <c r="E39" s="43">
        <f>Daily[[#This Row],[Annual]]/12</f>
        <v>100.07083333333333</v>
      </c>
      <c r="F39" s="43">
        <f>Daily[[#This Row],[Daily]]*365</f>
        <v>1200.8499999999999</v>
      </c>
    </row>
    <row r="40" spans="2:6" ht="30" customHeight="1" x14ac:dyDescent="0.25">
      <c r="B40" s="51" t="s">
        <v>44</v>
      </c>
      <c r="C40" s="34" t="s">
        <v>27</v>
      </c>
      <c r="D40" s="43">
        <v>1.64</v>
      </c>
      <c r="E40" s="43">
        <f>Daily[[#This Row],[Annual]]/12</f>
        <v>49.883333333333326</v>
      </c>
      <c r="F40" s="43">
        <f>Daily[[#This Row],[Daily]]*365</f>
        <v>598.59999999999991</v>
      </c>
    </row>
    <row r="41" spans="2:6" ht="30" customHeight="1" x14ac:dyDescent="0.25">
      <c r="B41" s="51" t="s">
        <v>44</v>
      </c>
      <c r="C41" s="34" t="s">
        <v>28</v>
      </c>
      <c r="D41" s="43">
        <v>6.16</v>
      </c>
      <c r="E41" s="43">
        <f>Daily[[#This Row],[Annual]]/12</f>
        <v>187.36666666666667</v>
      </c>
      <c r="F41" s="43">
        <f>Daily[[#This Row],[Daily]]*365</f>
        <v>2248.4</v>
      </c>
    </row>
    <row r="42" spans="2:6" ht="30" customHeight="1" x14ac:dyDescent="0.25">
      <c r="B42" s="51" t="s">
        <v>44</v>
      </c>
      <c r="C42" s="34" t="s">
        <v>29</v>
      </c>
      <c r="D42" s="43">
        <v>3.29</v>
      </c>
      <c r="E42" s="43">
        <f>Daily[[#This Row],[Annual]]/12</f>
        <v>100.07083333333333</v>
      </c>
      <c r="F42" s="43">
        <f>Daily[[#This Row],[Daily]]*365</f>
        <v>1200.8499999999999</v>
      </c>
    </row>
    <row r="43" spans="2:6" ht="30" customHeight="1" x14ac:dyDescent="0.25">
      <c r="B43" s="51" t="s">
        <v>44</v>
      </c>
      <c r="C43" s="34" t="s">
        <v>90</v>
      </c>
      <c r="D43" s="43">
        <v>0.82</v>
      </c>
      <c r="E43" s="43">
        <f>Daily[[#This Row],[Annual]]/12</f>
        <v>24.941666666666663</v>
      </c>
      <c r="F43" s="43">
        <f>Daily[[#This Row],[Daily]]*365</f>
        <v>299.29999999999995</v>
      </c>
    </row>
    <row r="44" spans="2:6" ht="30" customHeight="1" x14ac:dyDescent="0.25">
      <c r="B44" s="51" t="s">
        <v>44</v>
      </c>
      <c r="C44" s="34" t="s">
        <v>31</v>
      </c>
      <c r="D44" s="43">
        <v>5.48</v>
      </c>
      <c r="E44" s="43">
        <f>Daily[[#This Row],[Annual]]/12</f>
        <v>166.68333333333334</v>
      </c>
      <c r="F44" s="43">
        <f>Daily[[#This Row],[Daily]]*365</f>
        <v>2000.2</v>
      </c>
    </row>
    <row r="45" spans="2:6" ht="30" customHeight="1" x14ac:dyDescent="0.25">
      <c r="B45" s="51" t="s">
        <v>44</v>
      </c>
      <c r="C45" s="34" t="s">
        <v>32</v>
      </c>
      <c r="D45" s="43">
        <v>1.64</v>
      </c>
      <c r="E45" s="43">
        <f>Daily[[#This Row],[Annual]]/12</f>
        <v>49.883333333333326</v>
      </c>
      <c r="F45" s="43">
        <f>Daily[[#This Row],[Daily]]*365</f>
        <v>598.59999999999991</v>
      </c>
    </row>
    <row r="46" spans="2:6" ht="30" customHeight="1" x14ac:dyDescent="0.25">
      <c r="B46" s="51" t="s">
        <v>44</v>
      </c>
      <c r="C46" s="34" t="s">
        <v>91</v>
      </c>
      <c r="D46" s="43">
        <v>0.82</v>
      </c>
      <c r="E46" s="43">
        <f>Daily[[#This Row],[Annual]]/12</f>
        <v>24.941666666666663</v>
      </c>
      <c r="F46" s="43">
        <f>Daily[[#This Row],[Daily]]*365</f>
        <v>299.29999999999995</v>
      </c>
    </row>
    <row r="47" spans="2:6" ht="30" customHeight="1" x14ac:dyDescent="0.25">
      <c r="B47" s="51" t="s">
        <v>44</v>
      </c>
      <c r="C47" s="34" t="s">
        <v>92</v>
      </c>
      <c r="D47" s="43">
        <v>13.15</v>
      </c>
      <c r="E47" s="43">
        <f>Daily[[#This Row],[Annual]]/12</f>
        <v>399.97916666666669</v>
      </c>
      <c r="F47" s="43">
        <f>Daily[[#This Row],[Daily]]*365</f>
        <v>4799.75</v>
      </c>
    </row>
    <row r="48" spans="2:6" ht="30" customHeight="1" x14ac:dyDescent="0.25">
      <c r="B48" s="51" t="s">
        <v>44</v>
      </c>
      <c r="C48" s="34" t="s">
        <v>4</v>
      </c>
      <c r="D48" s="43">
        <v>0</v>
      </c>
      <c r="E48" s="43">
        <f>Daily[[#This Row],[Annual]]/12</f>
        <v>0</v>
      </c>
      <c r="F48" s="43">
        <f>Daily[[#This Row],[Daily]]*365</f>
        <v>0</v>
      </c>
    </row>
    <row r="49" spans="2:6" ht="30" customHeight="1" x14ac:dyDescent="0.25">
      <c r="B49" s="51" t="s">
        <v>44</v>
      </c>
      <c r="C49" s="34" t="s">
        <v>3</v>
      </c>
      <c r="D49" s="43">
        <v>0</v>
      </c>
      <c r="E49" s="43">
        <f>Daily[[#This Row],[Annual]]/12</f>
        <v>0</v>
      </c>
      <c r="F49" s="43">
        <f>Daily[[#This Row],[Daily]]*365</f>
        <v>0</v>
      </c>
    </row>
    <row r="50" spans="2:6" ht="30" customHeight="1" x14ac:dyDescent="0.25">
      <c r="B50" s="51" t="s">
        <v>36</v>
      </c>
      <c r="C50" s="34" t="s">
        <v>93</v>
      </c>
      <c r="D50" s="43">
        <v>13.7</v>
      </c>
      <c r="E50" s="43">
        <f>Daily[[#This Row],[Annual]]/12</f>
        <v>416.70833333333331</v>
      </c>
      <c r="F50" s="43">
        <f>Daily[[#This Row],[Daily]]*365</f>
        <v>5000.5</v>
      </c>
    </row>
    <row r="51" spans="2:6" ht="30" customHeight="1" x14ac:dyDescent="0.25">
      <c r="B51" s="51" t="s">
        <v>36</v>
      </c>
      <c r="C51" s="34" t="s">
        <v>94</v>
      </c>
      <c r="D51" s="43">
        <v>32.880000000000003</v>
      </c>
      <c r="E51" s="43">
        <f>Daily[[#This Row],[Annual]]/12</f>
        <v>1000.1</v>
      </c>
      <c r="F51" s="43">
        <f>Daily[[#This Row],[Daily]]*365</f>
        <v>12001.2</v>
      </c>
    </row>
    <row r="52" spans="2:6" ht="30" customHeight="1" x14ac:dyDescent="0.25">
      <c r="B52" s="51" t="s">
        <v>36</v>
      </c>
      <c r="C52" s="34" t="s">
        <v>95</v>
      </c>
      <c r="D52" s="43">
        <v>16.440000000000001</v>
      </c>
      <c r="E52" s="43">
        <f>Daily[[#This Row],[Annual]]/12</f>
        <v>500.05</v>
      </c>
      <c r="F52" s="43">
        <f>Daily[[#This Row],[Daily]]*365</f>
        <v>6000.6</v>
      </c>
    </row>
    <row r="53" spans="2:6" ht="30" customHeight="1" x14ac:dyDescent="0.25">
      <c r="B53" s="51" t="s">
        <v>36</v>
      </c>
      <c r="C53" s="34" t="s">
        <v>4</v>
      </c>
      <c r="D53" s="43">
        <v>0</v>
      </c>
      <c r="E53" s="43">
        <f>Daily[[#This Row],[Annual]]/12</f>
        <v>0</v>
      </c>
      <c r="F53" s="43">
        <f>Daily[[#This Row],[Daily]]*365</f>
        <v>0</v>
      </c>
    </row>
    <row r="54" spans="2:6" ht="30" customHeight="1" x14ac:dyDescent="0.25">
      <c r="B54" s="51" t="s">
        <v>36</v>
      </c>
      <c r="C54" s="34" t="s">
        <v>3</v>
      </c>
      <c r="D54" s="43">
        <v>0</v>
      </c>
      <c r="E54" s="43">
        <f>Daily[[#This Row],[Annual]]/12</f>
        <v>0</v>
      </c>
      <c r="F54" s="43">
        <f>Daily[[#This Row],[Daily]]*365</f>
        <v>0</v>
      </c>
    </row>
    <row r="55" spans="2:6" s="25" customFormat="1" ht="30" customHeight="1" x14ac:dyDescent="0.25">
      <c r="B55" s="61" t="s">
        <v>25</v>
      </c>
      <c r="C55" s="37"/>
      <c r="D55" s="60">
        <f>SUMIF(Daily[Type],"Income",Daily[Daily])-SUMIF(Daily[Type],"&lt;&gt;Income",Daily[Daily])</f>
        <v>107.10000000000014</v>
      </c>
      <c r="E55" s="60">
        <f>SUMIF(Daily[Type],"Income",Daily[Monthly])-SUMIF(Daily[Type],"&lt;&gt;Income",Daily[Monthly])</f>
        <v>3257.625</v>
      </c>
      <c r="F55" s="60">
        <f>SUMIF(Daily[Type],"Income",Daily[Annual])-SUMIF(Daily[Type],"&lt;&gt;Income",Daily[Annual])</f>
        <v>39091.500000000015</v>
      </c>
    </row>
  </sheetData>
  <mergeCells count="2">
    <mergeCell ref="D2:E2"/>
    <mergeCell ref="F2:I2"/>
  </mergeCells>
  <conditionalFormatting sqref="B12:C55">
    <cfRule type="expression" dxfId="11" priority="9">
      <formula>(MOD(ROW(),2)&lt;&gt;0)*($B12="Income")</formula>
    </cfRule>
    <cfRule type="expression" dxfId="10" priority="10">
      <formula>(MOD(ROW(),2)=0)*($B12="Income")</formula>
    </cfRule>
  </conditionalFormatting>
  <conditionalFormatting sqref="D12:D55">
    <cfRule type="expression" dxfId="9" priority="4">
      <formula>(MOD(ROW(),2)&lt;&gt;0)*($B12&lt;&gt;"Income")</formula>
    </cfRule>
    <cfRule type="expression" dxfId="8" priority="7">
      <formula>(MOD(ROW(),2)&lt;&gt;0)*($B12="Income")</formula>
    </cfRule>
  </conditionalFormatting>
  <conditionalFormatting sqref="D12:F55">
    <cfRule type="expression" dxfId="7" priority="1">
      <formula>(MOD(ROW(),2)=0)*($B12&lt;&gt;"Income")</formula>
    </cfRule>
    <cfRule type="expression" dxfId="6" priority="8">
      <formula>(MOD(ROW(),2)=0)*($B12="Income")</formula>
    </cfRule>
  </conditionalFormatting>
  <conditionalFormatting sqref="E12:E55">
    <cfRule type="expression" dxfId="5" priority="3">
      <formula>(MOD(ROW(),2)&lt;&gt;0)*($B12&lt;&gt;"Income")</formula>
    </cfRule>
    <cfRule type="expression" dxfId="4" priority="6">
      <formula>(MOD(ROW(),2)&lt;&gt;0)*($B12="Income")</formula>
    </cfRule>
  </conditionalFormatting>
  <conditionalFormatting sqref="F12:F55">
    <cfRule type="expression" dxfId="3" priority="2">
      <formula>(MOD(ROW(),2)&lt;&gt;0)*($B12&lt;&gt;"Income")</formula>
    </cfRule>
    <cfRule type="expression" dxfId="2" priority="5">
      <formula>(MOD(ROW(),2)&lt;&gt;0)*($B12="Income")</formula>
    </cfRule>
  </conditionalFormatting>
  <dataValidations count="1">
    <dataValidation type="list" errorStyle="warning" allowBlank="1" showInputMessage="1" showErrorMessage="1" error="Select Type from the list. Select CANCEL, press ALT+DOWN ARROW for options, then DOWN ARROW and ENTER to make selection" sqref="B12:B54" xr:uid="{00000000-0002-0000-0100-000007000000}">
      <formula1>"Income,Expenses,Discretionary,Savings"</formula1>
    </dataValidation>
  </dataValidations>
  <hyperlinks>
    <hyperlink ref="F1" location="Guide!A1" tooltip="Select to navigate to Guide worksheet" display="Navigation button for Guide worksheet is in this cell." xr:uid="{00000000-0004-0000-0100-000000000000}"/>
    <hyperlink ref="G1" location="'Monthly Cash Flow'!A1" tooltip="Select to navigate to Monthly Cash Flow worksheet" display="Navigation button for Monthly Cash Flow worksheet is in this cell. " xr:uid="{00000000-0004-0000-0100-000001000000}"/>
    <hyperlink ref="I1" location="Income!A1" tooltip="Select to navigate to Income worksheet" display="INCOME" xr:uid="{00000000-0004-0000-0100-000002000000}"/>
    <hyperlink ref="H1" location="'Daily Summary'!A1" tooltip="Select to navigate to cell A1 in this worksheet" display="DAILY SUMMARY" xr:uid="{00000000-0004-0000-0100-000003000000}"/>
  </hyperlinks>
  <printOptions horizontalCentered="1"/>
  <pageMargins left="0.25" right="0.25" top="0.5" bottom="0.5" header="0.3" footer="0.3"/>
  <pageSetup scale="63" fitToHeight="0" orientation="portrait" r:id="rId1"/>
  <headerFooter differentFirst="1">
    <oddFooter>Page &amp;P of &amp;N</oddFooter>
  </headerFooter>
  <drawing r:id="rId2"/>
  <tableParts count="1">
    <tablePart r:id="rId3"/>
  </tableParts>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5" tint="-0.249977111117893"/>
    <pageSetUpPr autoPageBreaks="0" fitToPage="1"/>
  </sheetPr>
  <dimension ref="A1:R49"/>
  <sheetViews>
    <sheetView showGridLines="0" zoomScaleNormal="100" workbookViewId="0"/>
  </sheetViews>
  <sheetFormatPr defaultColWidth="8.90625" defaultRowHeight="26.1" customHeight="1" x14ac:dyDescent="0.25"/>
  <cols>
    <col min="1" max="1" width="1.81640625" style="25" customWidth="1"/>
    <col min="2" max="2" width="12.81640625" style="25" customWidth="1"/>
    <col min="3" max="3" width="18.81640625" style="25" customWidth="1"/>
    <col min="4" max="17" width="14.81640625" style="25" customWidth="1"/>
    <col min="18" max="18" width="1.81640625" style="25" customWidth="1"/>
    <col min="19" max="16384" width="8.90625" style="25"/>
  </cols>
  <sheetData>
    <row r="1" spans="1:18" s="31" customFormat="1" ht="44.1" customHeight="1" x14ac:dyDescent="0.25">
      <c r="A1" s="30"/>
      <c r="B1" s="16" t="s">
        <v>45</v>
      </c>
      <c r="C1" s="16"/>
      <c r="D1" s="16"/>
      <c r="E1" s="16"/>
      <c r="F1" s="16"/>
      <c r="G1" s="16"/>
      <c r="H1" s="16"/>
      <c r="I1" s="16"/>
      <c r="J1" s="16"/>
      <c r="K1" s="16"/>
      <c r="R1" s="31" t="s">
        <v>70</v>
      </c>
    </row>
    <row r="2" spans="1:18" s="3" customFormat="1" ht="44.1" customHeight="1" x14ac:dyDescent="0.25">
      <c r="B2" s="86"/>
      <c r="C2" s="86" t="s">
        <v>96</v>
      </c>
      <c r="D2" s="93">
        <f>MonthlyCashFlowToDate</f>
        <v>18380</v>
      </c>
      <c r="E2" s="93"/>
      <c r="F2" s="94" t="s">
        <v>74</v>
      </c>
      <c r="G2" s="95"/>
      <c r="H2" s="95"/>
      <c r="I2" s="95"/>
      <c r="J2" s="95"/>
      <c r="K2" s="95"/>
      <c r="L2" s="23"/>
      <c r="M2" s="23"/>
      <c r="N2" s="23"/>
      <c r="O2" s="23"/>
      <c r="P2" s="23"/>
    </row>
    <row r="3" spans="1:18" s="2" customFormat="1" ht="33.9" customHeight="1" x14ac:dyDescent="0.25">
      <c r="B3" s="32"/>
      <c r="C3" s="32"/>
      <c r="D3" s="33"/>
      <c r="E3" s="33"/>
      <c r="F3" s="1"/>
      <c r="G3" s="1"/>
      <c r="H3" s="1"/>
      <c r="I3" s="1"/>
      <c r="J3" s="1"/>
      <c r="K3" s="1"/>
      <c r="L3" s="1"/>
      <c r="M3" s="1"/>
      <c r="N3" s="1"/>
      <c r="O3" s="1"/>
      <c r="P3" s="1"/>
    </row>
    <row r="4" spans="1:18" s="39" customFormat="1" ht="33.9" customHeight="1" thickBot="1" x14ac:dyDescent="0.3">
      <c r="B4" s="77" t="s">
        <v>41</v>
      </c>
      <c r="C4" s="77" t="s">
        <v>42</v>
      </c>
      <c r="D4" s="77" t="s">
        <v>52</v>
      </c>
      <c r="E4" s="77" t="s">
        <v>53</v>
      </c>
      <c r="F4" s="77" t="s">
        <v>54</v>
      </c>
      <c r="G4" s="77" t="s">
        <v>55</v>
      </c>
      <c r="H4" s="77" t="s">
        <v>43</v>
      </c>
      <c r="I4" s="77" t="s">
        <v>56</v>
      </c>
      <c r="J4" s="77" t="s">
        <v>57</v>
      </c>
      <c r="K4" s="77" t="s">
        <v>58</v>
      </c>
      <c r="L4" s="77" t="s">
        <v>59</v>
      </c>
      <c r="M4" s="77" t="s">
        <v>60</v>
      </c>
      <c r="N4" s="77" t="s">
        <v>61</v>
      </c>
      <c r="O4" s="77" t="s">
        <v>62</v>
      </c>
      <c r="P4" s="77" t="s">
        <v>25</v>
      </c>
      <c r="Q4" s="78"/>
    </row>
    <row r="5" spans="1:18" s="34" customFormat="1" ht="26.1" customHeight="1" x14ac:dyDescent="0.25">
      <c r="B5" s="35" t="s">
        <v>0</v>
      </c>
      <c r="C5" s="35" t="s">
        <v>1</v>
      </c>
      <c r="D5" s="43">
        <v>7500</v>
      </c>
      <c r="E5" s="43">
        <v>7500</v>
      </c>
      <c r="F5" s="43">
        <v>7500</v>
      </c>
      <c r="G5" s="43">
        <v>7500</v>
      </c>
      <c r="H5" s="43">
        <v>7500</v>
      </c>
      <c r="I5" s="43">
        <v>7500</v>
      </c>
      <c r="J5" s="43"/>
      <c r="K5" s="43"/>
      <c r="L5" s="43"/>
      <c r="M5" s="43"/>
      <c r="N5" s="43"/>
      <c r="O5" s="43"/>
      <c r="P5" s="43">
        <f>SUM(Monthly[[#This Row],[Jan]:[Dec]])</f>
        <v>45000</v>
      </c>
    </row>
    <row r="6" spans="1:18" s="34" customFormat="1" ht="26.1" customHeight="1" x14ac:dyDescent="0.25">
      <c r="B6" s="35" t="s">
        <v>0</v>
      </c>
      <c r="C6" s="35" t="s">
        <v>2</v>
      </c>
      <c r="D6" s="43">
        <v>400</v>
      </c>
      <c r="E6" s="43">
        <v>400</v>
      </c>
      <c r="F6" s="43">
        <v>500</v>
      </c>
      <c r="G6" s="43">
        <v>200</v>
      </c>
      <c r="H6" s="43">
        <v>0</v>
      </c>
      <c r="I6" s="43">
        <v>600</v>
      </c>
      <c r="J6" s="43"/>
      <c r="K6" s="43"/>
      <c r="L6" s="43"/>
      <c r="M6" s="43"/>
      <c r="N6" s="43"/>
      <c r="O6" s="43"/>
      <c r="P6" s="43">
        <f>SUM(Monthly[[#This Row],[Jan]:[Dec]])</f>
        <v>2100</v>
      </c>
    </row>
    <row r="7" spans="1:18" s="34" customFormat="1" ht="26.1" customHeight="1" x14ac:dyDescent="0.25">
      <c r="B7" s="35" t="s">
        <v>0</v>
      </c>
      <c r="C7" s="35" t="s">
        <v>4</v>
      </c>
      <c r="D7" s="43">
        <v>2500</v>
      </c>
      <c r="E7" s="43">
        <v>2500</v>
      </c>
      <c r="F7" s="43">
        <v>2500</v>
      </c>
      <c r="G7" s="43">
        <v>2500</v>
      </c>
      <c r="H7" s="43">
        <v>2500</v>
      </c>
      <c r="I7" s="43">
        <v>2500</v>
      </c>
      <c r="J7" s="43"/>
      <c r="K7" s="43"/>
      <c r="L7" s="43"/>
      <c r="M7" s="43"/>
      <c r="N7" s="43"/>
      <c r="O7" s="43"/>
      <c r="P7" s="43">
        <f>SUM(Monthly[[#This Row],[Jan]:[Dec]])</f>
        <v>15000</v>
      </c>
    </row>
    <row r="8" spans="1:18" s="34" customFormat="1" ht="26.1" customHeight="1" x14ac:dyDescent="0.25">
      <c r="B8" s="35" t="s">
        <v>0</v>
      </c>
      <c r="C8" s="35" t="s">
        <v>3</v>
      </c>
      <c r="D8" s="43">
        <v>0</v>
      </c>
      <c r="E8" s="43">
        <v>0</v>
      </c>
      <c r="F8" s="43">
        <v>0</v>
      </c>
      <c r="G8" s="43">
        <v>0</v>
      </c>
      <c r="H8" s="43">
        <v>0</v>
      </c>
      <c r="I8" s="43">
        <v>0</v>
      </c>
      <c r="J8" s="43"/>
      <c r="K8" s="43"/>
      <c r="L8" s="43"/>
      <c r="M8" s="43"/>
      <c r="N8" s="43"/>
      <c r="O8" s="43"/>
      <c r="P8" s="43">
        <f>SUM(Monthly[[#This Row],[Jan]:[Dec]])</f>
        <v>0</v>
      </c>
    </row>
    <row r="9" spans="1:18" s="34" customFormat="1" ht="26.1" customHeight="1" x14ac:dyDescent="0.25">
      <c r="B9" s="35" t="s">
        <v>0</v>
      </c>
      <c r="C9" s="35" t="s">
        <v>24</v>
      </c>
      <c r="D9" s="43">
        <v>0</v>
      </c>
      <c r="E9" s="43">
        <v>0</v>
      </c>
      <c r="F9" s="43">
        <v>0</v>
      </c>
      <c r="G9" s="43">
        <v>0</v>
      </c>
      <c r="H9" s="43">
        <v>0</v>
      </c>
      <c r="I9" s="43">
        <v>0</v>
      </c>
      <c r="J9" s="43"/>
      <c r="K9" s="43"/>
      <c r="L9" s="43"/>
      <c r="M9" s="43"/>
      <c r="N9" s="43"/>
      <c r="O9" s="43"/>
      <c r="P9" s="43">
        <f>SUM(Monthly[[#This Row],[Jan]:[Dec]])</f>
        <v>0</v>
      </c>
    </row>
    <row r="10" spans="1:18" s="34" customFormat="1" ht="26.1" customHeight="1" x14ac:dyDescent="0.25">
      <c r="B10" s="35" t="s">
        <v>0</v>
      </c>
      <c r="C10" s="35" t="s">
        <v>35</v>
      </c>
      <c r="D10" s="43">
        <v>0</v>
      </c>
      <c r="E10" s="43">
        <v>0</v>
      </c>
      <c r="F10" s="43">
        <v>0</v>
      </c>
      <c r="G10" s="43">
        <v>0</v>
      </c>
      <c r="H10" s="43">
        <v>0</v>
      </c>
      <c r="I10" s="43">
        <v>0</v>
      </c>
      <c r="J10" s="43"/>
      <c r="K10" s="43"/>
      <c r="L10" s="43"/>
      <c r="M10" s="43"/>
      <c r="N10" s="43"/>
      <c r="O10" s="43"/>
      <c r="P10" s="43">
        <f>SUM(Monthly[[#This Row],[Jan]:[Dec]])</f>
        <v>0</v>
      </c>
    </row>
    <row r="11" spans="1:18" s="34" customFormat="1" ht="26.1" customHeight="1" x14ac:dyDescent="0.25">
      <c r="B11" s="35" t="s">
        <v>7</v>
      </c>
      <c r="C11" s="35" t="s">
        <v>8</v>
      </c>
      <c r="D11" s="43">
        <v>1250</v>
      </c>
      <c r="E11" s="43">
        <v>1250</v>
      </c>
      <c r="F11" s="43">
        <v>1250</v>
      </c>
      <c r="G11" s="43">
        <v>1250</v>
      </c>
      <c r="H11" s="43">
        <v>1250</v>
      </c>
      <c r="I11" s="43">
        <v>1250</v>
      </c>
      <c r="J11" s="43"/>
      <c r="K11" s="43"/>
      <c r="L11" s="43"/>
      <c r="M11" s="43"/>
      <c r="N11" s="43"/>
      <c r="O11" s="43"/>
      <c r="P11" s="43">
        <f>SUM(Monthly[[#This Row],[Jan]:[Dec]])</f>
        <v>7500</v>
      </c>
    </row>
    <row r="12" spans="1:18" s="34" customFormat="1" ht="26.1" customHeight="1" x14ac:dyDescent="0.25">
      <c r="B12" s="35" t="s">
        <v>7</v>
      </c>
      <c r="C12" s="35" t="s">
        <v>84</v>
      </c>
      <c r="D12" s="43">
        <v>208.33333333333334</v>
      </c>
      <c r="E12" s="43">
        <v>208.33333333333334</v>
      </c>
      <c r="F12" s="43">
        <v>208.33333333333334</v>
      </c>
      <c r="G12" s="43">
        <v>208.33333333333334</v>
      </c>
      <c r="H12" s="43">
        <v>208.33333333333334</v>
      </c>
      <c r="I12" s="43">
        <v>208.33333333333334</v>
      </c>
      <c r="J12" s="43"/>
      <c r="K12" s="43"/>
      <c r="L12" s="43"/>
      <c r="M12" s="43"/>
      <c r="N12" s="43"/>
      <c r="O12" s="43"/>
      <c r="P12" s="43">
        <f>SUM(Monthly[[#This Row],[Jan]:[Dec]])</f>
        <v>1250</v>
      </c>
    </row>
    <row r="13" spans="1:18" ht="26.1" customHeight="1" x14ac:dyDescent="0.25">
      <c r="B13" s="35" t="s">
        <v>7</v>
      </c>
      <c r="C13" s="35" t="s">
        <v>85</v>
      </c>
      <c r="D13" s="43">
        <v>16.666666666666668</v>
      </c>
      <c r="E13" s="43">
        <v>16.666666666666668</v>
      </c>
      <c r="F13" s="43">
        <v>16.666666666666668</v>
      </c>
      <c r="G13" s="43">
        <v>16.666666666666668</v>
      </c>
      <c r="H13" s="43">
        <v>16.666666666666668</v>
      </c>
      <c r="I13" s="43">
        <v>16.666666666666668</v>
      </c>
      <c r="J13" s="43"/>
      <c r="K13" s="43"/>
      <c r="L13" s="43"/>
      <c r="M13" s="43"/>
      <c r="N13" s="43"/>
      <c r="O13" s="43"/>
      <c r="P13" s="43">
        <f>SUM(Monthly[[#This Row],[Jan]:[Dec]])</f>
        <v>100.00000000000001</v>
      </c>
      <c r="Q13" s="34"/>
    </row>
    <row r="14" spans="1:18" ht="26.1" customHeight="1" x14ac:dyDescent="0.25">
      <c r="B14" s="35" t="s">
        <v>7</v>
      </c>
      <c r="C14" s="35" t="s">
        <v>86</v>
      </c>
      <c r="D14" s="43">
        <v>333.33333333333331</v>
      </c>
      <c r="E14" s="43">
        <v>333.33333333333331</v>
      </c>
      <c r="F14" s="43">
        <v>333.33333333333331</v>
      </c>
      <c r="G14" s="43">
        <v>333.33333333333331</v>
      </c>
      <c r="H14" s="43">
        <v>333.33333333333331</v>
      </c>
      <c r="I14" s="43">
        <v>333.33333333333331</v>
      </c>
      <c r="J14" s="43"/>
      <c r="K14" s="43"/>
      <c r="L14" s="43"/>
      <c r="M14" s="43"/>
      <c r="N14" s="43"/>
      <c r="O14" s="43"/>
      <c r="P14" s="43">
        <f>SUM(Monthly[[#This Row],[Jan]:[Dec]])</f>
        <v>1999.9999999999998</v>
      </c>
      <c r="Q14" s="34"/>
    </row>
    <row r="15" spans="1:18" ht="26.1" customHeight="1" x14ac:dyDescent="0.25">
      <c r="B15" s="35" t="s">
        <v>7</v>
      </c>
      <c r="C15" s="35" t="s">
        <v>87</v>
      </c>
      <c r="D15" s="43">
        <v>1250</v>
      </c>
      <c r="E15" s="43">
        <v>1250</v>
      </c>
      <c r="F15" s="43">
        <v>1250</v>
      </c>
      <c r="G15" s="43">
        <v>1250</v>
      </c>
      <c r="H15" s="43">
        <v>1250</v>
      </c>
      <c r="I15" s="43">
        <v>1250</v>
      </c>
      <c r="J15" s="43"/>
      <c r="K15" s="43"/>
      <c r="L15" s="43"/>
      <c r="M15" s="43"/>
      <c r="N15" s="43"/>
      <c r="O15" s="43"/>
      <c r="P15" s="43">
        <f>SUM(Monthly[[#This Row],[Jan]:[Dec]])</f>
        <v>7500</v>
      </c>
      <c r="Q15" s="34"/>
    </row>
    <row r="16" spans="1:18" ht="26.1" customHeight="1" x14ac:dyDescent="0.25">
      <c r="B16" s="35" t="s">
        <v>7</v>
      </c>
      <c r="C16" s="35" t="s">
        <v>13</v>
      </c>
      <c r="D16" s="43">
        <v>25</v>
      </c>
      <c r="E16" s="43">
        <v>25</v>
      </c>
      <c r="F16" s="43">
        <v>25</v>
      </c>
      <c r="G16" s="43">
        <v>25</v>
      </c>
      <c r="H16" s="43">
        <v>25</v>
      </c>
      <c r="I16" s="43">
        <v>25</v>
      </c>
      <c r="J16" s="43"/>
      <c r="K16" s="43"/>
      <c r="L16" s="43"/>
      <c r="M16" s="43"/>
      <c r="N16" s="43"/>
      <c r="O16" s="43"/>
      <c r="P16" s="43">
        <f>SUM(Monthly[[#This Row],[Jan]:[Dec]])</f>
        <v>150</v>
      </c>
      <c r="Q16" s="34"/>
    </row>
    <row r="17" spans="2:17" ht="26.1" customHeight="1" x14ac:dyDescent="0.25">
      <c r="B17" s="35" t="s">
        <v>7</v>
      </c>
      <c r="C17" s="35" t="s">
        <v>14</v>
      </c>
      <c r="D17" s="43">
        <v>100</v>
      </c>
      <c r="E17" s="43">
        <v>100</v>
      </c>
      <c r="F17" s="43">
        <v>100</v>
      </c>
      <c r="G17" s="43">
        <v>100</v>
      </c>
      <c r="H17" s="43">
        <v>100</v>
      </c>
      <c r="I17" s="43">
        <v>100</v>
      </c>
      <c r="J17" s="43"/>
      <c r="K17" s="43"/>
      <c r="L17" s="43"/>
      <c r="M17" s="43"/>
      <c r="N17" s="43"/>
      <c r="O17" s="43"/>
      <c r="P17" s="43">
        <f>SUM(Monthly[[#This Row],[Jan]:[Dec]])</f>
        <v>600</v>
      </c>
      <c r="Q17" s="34"/>
    </row>
    <row r="18" spans="2:17" ht="26.1" customHeight="1" x14ac:dyDescent="0.25">
      <c r="B18" s="35" t="s">
        <v>7</v>
      </c>
      <c r="C18" s="35" t="s">
        <v>15</v>
      </c>
      <c r="D18" s="43">
        <v>50</v>
      </c>
      <c r="E18" s="43">
        <v>50</v>
      </c>
      <c r="F18" s="43">
        <v>50</v>
      </c>
      <c r="G18" s="43">
        <v>50</v>
      </c>
      <c r="H18" s="43">
        <v>50</v>
      </c>
      <c r="I18" s="43">
        <v>50</v>
      </c>
      <c r="J18" s="43"/>
      <c r="K18" s="43"/>
      <c r="L18" s="43"/>
      <c r="M18" s="43"/>
      <c r="N18" s="43"/>
      <c r="O18" s="43"/>
      <c r="P18" s="43">
        <f>SUM(Monthly[[#This Row],[Jan]:[Dec]])</f>
        <v>300</v>
      </c>
      <c r="Q18" s="34"/>
    </row>
    <row r="19" spans="2:17" ht="26.1" customHeight="1" x14ac:dyDescent="0.25">
      <c r="B19" s="35" t="s">
        <v>7</v>
      </c>
      <c r="C19" s="35" t="s">
        <v>16</v>
      </c>
      <c r="D19" s="43">
        <v>50</v>
      </c>
      <c r="E19" s="43">
        <v>50</v>
      </c>
      <c r="F19" s="43">
        <v>50</v>
      </c>
      <c r="G19" s="43">
        <v>50</v>
      </c>
      <c r="H19" s="43">
        <v>50</v>
      </c>
      <c r="I19" s="43">
        <v>50</v>
      </c>
      <c r="J19" s="43"/>
      <c r="K19" s="43"/>
      <c r="L19" s="43"/>
      <c r="M19" s="43"/>
      <c r="N19" s="43"/>
      <c r="O19" s="43"/>
      <c r="P19" s="43">
        <f>SUM(Monthly[[#This Row],[Jan]:[Dec]])</f>
        <v>300</v>
      </c>
      <c r="Q19" s="34"/>
    </row>
    <row r="20" spans="2:17" ht="26.1" customHeight="1" x14ac:dyDescent="0.25">
      <c r="B20" s="35" t="s">
        <v>7</v>
      </c>
      <c r="C20" s="35" t="s">
        <v>17</v>
      </c>
      <c r="D20" s="43">
        <v>25</v>
      </c>
      <c r="E20" s="43">
        <v>25</v>
      </c>
      <c r="F20" s="43">
        <v>25</v>
      </c>
      <c r="G20" s="43">
        <v>25</v>
      </c>
      <c r="H20" s="43">
        <v>25</v>
      </c>
      <c r="I20" s="43">
        <v>25</v>
      </c>
      <c r="J20" s="43"/>
      <c r="K20" s="43"/>
      <c r="L20" s="43"/>
      <c r="M20" s="43"/>
      <c r="N20" s="43"/>
      <c r="O20" s="43"/>
      <c r="P20" s="43">
        <f>SUM(Monthly[[#This Row],[Jan]:[Dec]])</f>
        <v>150</v>
      </c>
      <c r="Q20" s="34"/>
    </row>
    <row r="21" spans="2:17" ht="26.1" customHeight="1" x14ac:dyDescent="0.25">
      <c r="B21" s="35" t="s">
        <v>7</v>
      </c>
      <c r="C21" s="35" t="s">
        <v>18</v>
      </c>
      <c r="D21" s="43">
        <v>12.5</v>
      </c>
      <c r="E21" s="43">
        <v>12.5</v>
      </c>
      <c r="F21" s="43">
        <v>12.5</v>
      </c>
      <c r="G21" s="43">
        <v>12.5</v>
      </c>
      <c r="H21" s="43">
        <v>12.5</v>
      </c>
      <c r="I21" s="43">
        <v>12.5</v>
      </c>
      <c r="J21" s="43"/>
      <c r="K21" s="43"/>
      <c r="L21" s="43"/>
      <c r="M21" s="43"/>
      <c r="N21" s="43"/>
      <c r="O21" s="43"/>
      <c r="P21" s="43">
        <f>SUM(Monthly[[#This Row],[Jan]:[Dec]])</f>
        <v>75</v>
      </c>
      <c r="Q21" s="34"/>
    </row>
    <row r="22" spans="2:17" ht="26.1" customHeight="1" x14ac:dyDescent="0.25">
      <c r="B22" s="35" t="s">
        <v>7</v>
      </c>
      <c r="C22" s="35" t="s">
        <v>19</v>
      </c>
      <c r="D22" s="43">
        <v>50</v>
      </c>
      <c r="E22" s="43">
        <v>50</v>
      </c>
      <c r="F22" s="43">
        <v>50</v>
      </c>
      <c r="G22" s="43">
        <v>50</v>
      </c>
      <c r="H22" s="43">
        <v>50</v>
      </c>
      <c r="I22" s="43">
        <v>50</v>
      </c>
      <c r="J22" s="43"/>
      <c r="K22" s="43"/>
      <c r="L22" s="43"/>
      <c r="M22" s="43"/>
      <c r="N22" s="43"/>
      <c r="O22" s="43"/>
      <c r="P22" s="43">
        <f>SUM(Monthly[[#This Row],[Jan]:[Dec]])</f>
        <v>300</v>
      </c>
      <c r="Q22" s="34"/>
    </row>
    <row r="23" spans="2:17" ht="26.1" customHeight="1" x14ac:dyDescent="0.25">
      <c r="B23" s="35" t="s">
        <v>7</v>
      </c>
      <c r="C23" s="35" t="s">
        <v>20</v>
      </c>
      <c r="D23" s="43">
        <v>50</v>
      </c>
      <c r="E23" s="43">
        <v>50</v>
      </c>
      <c r="F23" s="43">
        <v>50</v>
      </c>
      <c r="G23" s="43">
        <v>50</v>
      </c>
      <c r="H23" s="43">
        <v>50</v>
      </c>
      <c r="I23" s="43">
        <v>50</v>
      </c>
      <c r="J23" s="43"/>
      <c r="K23" s="43"/>
      <c r="L23" s="43"/>
      <c r="M23" s="43"/>
      <c r="N23" s="43"/>
      <c r="O23" s="43"/>
      <c r="P23" s="43">
        <f>SUM(Monthly[[#This Row],[Jan]:[Dec]])</f>
        <v>300</v>
      </c>
      <c r="Q23" s="34"/>
    </row>
    <row r="24" spans="2:17" ht="26.1" customHeight="1" x14ac:dyDescent="0.25">
      <c r="B24" s="35" t="s">
        <v>7</v>
      </c>
      <c r="C24" s="35" t="s">
        <v>88</v>
      </c>
      <c r="D24" s="43">
        <v>125</v>
      </c>
      <c r="E24" s="43">
        <v>125</v>
      </c>
      <c r="F24" s="43">
        <v>125</v>
      </c>
      <c r="G24" s="43">
        <v>125</v>
      </c>
      <c r="H24" s="43">
        <v>125</v>
      </c>
      <c r="I24" s="43">
        <v>125</v>
      </c>
      <c r="J24" s="43"/>
      <c r="K24" s="43"/>
      <c r="L24" s="43"/>
      <c r="M24" s="43"/>
      <c r="N24" s="43"/>
      <c r="O24" s="43"/>
      <c r="P24" s="43">
        <f>SUM(Monthly[[#This Row],[Jan]:[Dec]])</f>
        <v>750</v>
      </c>
      <c r="Q24" s="34"/>
    </row>
    <row r="25" spans="2:17" ht="26.1" customHeight="1" x14ac:dyDescent="0.25">
      <c r="B25" s="35" t="s">
        <v>7</v>
      </c>
      <c r="C25" s="35" t="s">
        <v>21</v>
      </c>
      <c r="D25" s="43">
        <v>400</v>
      </c>
      <c r="E25" s="43">
        <v>500</v>
      </c>
      <c r="F25" s="43">
        <v>450</v>
      </c>
      <c r="G25" s="43">
        <v>400</v>
      </c>
      <c r="H25" s="43">
        <v>450</v>
      </c>
      <c r="I25" s="43">
        <v>425</v>
      </c>
      <c r="J25" s="43"/>
      <c r="K25" s="43"/>
      <c r="L25" s="43"/>
      <c r="M25" s="43"/>
      <c r="N25" s="43"/>
      <c r="O25" s="43"/>
      <c r="P25" s="43">
        <f>SUM(Monthly[[#This Row],[Jan]:[Dec]])</f>
        <v>2625</v>
      </c>
      <c r="Q25" s="34"/>
    </row>
    <row r="26" spans="2:17" ht="26.1" customHeight="1" x14ac:dyDescent="0.25">
      <c r="B26" s="35" t="s">
        <v>7</v>
      </c>
      <c r="C26" s="35" t="s">
        <v>22</v>
      </c>
      <c r="D26" s="43">
        <v>50</v>
      </c>
      <c r="E26" s="43">
        <v>75</v>
      </c>
      <c r="F26" s="43">
        <v>100</v>
      </c>
      <c r="G26" s="43">
        <v>75</v>
      </c>
      <c r="H26" s="43">
        <v>125</v>
      </c>
      <c r="I26" s="43">
        <v>75</v>
      </c>
      <c r="J26" s="43"/>
      <c r="K26" s="43"/>
      <c r="L26" s="43"/>
      <c r="M26" s="43"/>
      <c r="N26" s="43"/>
      <c r="O26" s="43"/>
      <c r="P26" s="43">
        <f>SUM(Monthly[[#This Row],[Jan]:[Dec]])</f>
        <v>500</v>
      </c>
      <c r="Q26" s="34"/>
    </row>
    <row r="27" spans="2:17" ht="26.1" customHeight="1" x14ac:dyDescent="0.25">
      <c r="B27" s="35" t="s">
        <v>7</v>
      </c>
      <c r="C27" s="35" t="s">
        <v>89</v>
      </c>
      <c r="D27" s="43">
        <v>50</v>
      </c>
      <c r="E27" s="43">
        <v>10</v>
      </c>
      <c r="F27" s="43">
        <v>25</v>
      </c>
      <c r="G27" s="43">
        <v>25</v>
      </c>
      <c r="H27" s="43">
        <v>20</v>
      </c>
      <c r="I27" s="43">
        <v>70</v>
      </c>
      <c r="J27" s="43"/>
      <c r="K27" s="43"/>
      <c r="L27" s="43"/>
      <c r="M27" s="43"/>
      <c r="N27" s="43"/>
      <c r="O27" s="43"/>
      <c r="P27" s="43">
        <f>SUM(Monthly[[#This Row],[Jan]:[Dec]])</f>
        <v>200</v>
      </c>
      <c r="Q27" s="34"/>
    </row>
    <row r="28" spans="2:17" ht="26.1" customHeight="1" x14ac:dyDescent="0.25">
      <c r="B28" s="35" t="s">
        <v>7</v>
      </c>
      <c r="C28" s="35" t="s">
        <v>40</v>
      </c>
      <c r="D28" s="43">
        <v>30</v>
      </c>
      <c r="E28" s="43">
        <v>30</v>
      </c>
      <c r="F28" s="43">
        <v>30</v>
      </c>
      <c r="G28" s="43">
        <v>20</v>
      </c>
      <c r="H28" s="43">
        <v>30</v>
      </c>
      <c r="I28" s="43">
        <v>30</v>
      </c>
      <c r="J28" s="43"/>
      <c r="K28" s="43"/>
      <c r="L28" s="43"/>
      <c r="M28" s="43"/>
      <c r="N28" s="43"/>
      <c r="O28" s="43"/>
      <c r="P28" s="43">
        <f>SUM(Monthly[[#This Row],[Jan]:[Dec]])</f>
        <v>170</v>
      </c>
      <c r="Q28" s="34"/>
    </row>
    <row r="29" spans="2:17" ht="26.1" customHeight="1" x14ac:dyDescent="0.25">
      <c r="B29" s="35" t="s">
        <v>7</v>
      </c>
      <c r="C29" s="35" t="s">
        <v>3</v>
      </c>
      <c r="D29" s="43">
        <v>0</v>
      </c>
      <c r="E29" s="43">
        <v>0</v>
      </c>
      <c r="F29" s="43">
        <v>0</v>
      </c>
      <c r="G29" s="43">
        <v>0</v>
      </c>
      <c r="H29" s="43">
        <v>0</v>
      </c>
      <c r="I29" s="43">
        <v>0</v>
      </c>
      <c r="J29" s="43"/>
      <c r="K29" s="43"/>
      <c r="L29" s="43"/>
      <c r="M29" s="43"/>
      <c r="N29" s="43"/>
      <c r="O29" s="43"/>
      <c r="P29" s="43">
        <f>SUM(Monthly[[#This Row],[Jan]:[Dec]])</f>
        <v>0</v>
      </c>
      <c r="Q29" s="34"/>
    </row>
    <row r="30" spans="2:17" ht="26.1" customHeight="1" x14ac:dyDescent="0.25">
      <c r="B30" s="35" t="s">
        <v>7</v>
      </c>
      <c r="C30" s="35" t="s">
        <v>24</v>
      </c>
      <c r="D30" s="43">
        <v>0</v>
      </c>
      <c r="E30" s="43">
        <v>0</v>
      </c>
      <c r="F30" s="43">
        <v>0</v>
      </c>
      <c r="G30" s="43">
        <v>0</v>
      </c>
      <c r="H30" s="43">
        <v>0</v>
      </c>
      <c r="I30" s="43">
        <v>0</v>
      </c>
      <c r="J30" s="43"/>
      <c r="K30" s="43"/>
      <c r="L30" s="43"/>
      <c r="M30" s="43"/>
      <c r="N30" s="43"/>
      <c r="O30" s="43"/>
      <c r="P30" s="43">
        <f>SUM(Monthly[[#This Row],[Jan]:[Dec]])</f>
        <v>0</v>
      </c>
      <c r="Q30" s="34"/>
    </row>
    <row r="31" spans="2:17" ht="26.1" customHeight="1" x14ac:dyDescent="0.25">
      <c r="B31" s="35" t="s">
        <v>7</v>
      </c>
      <c r="C31" s="35" t="s">
        <v>35</v>
      </c>
      <c r="D31" s="43">
        <v>0</v>
      </c>
      <c r="E31" s="43">
        <v>0</v>
      </c>
      <c r="F31" s="43">
        <v>0</v>
      </c>
      <c r="G31" s="43">
        <v>0</v>
      </c>
      <c r="H31" s="43">
        <v>0</v>
      </c>
      <c r="I31" s="43">
        <v>0</v>
      </c>
      <c r="J31" s="43"/>
      <c r="K31" s="43"/>
      <c r="L31" s="43"/>
      <c r="M31" s="43"/>
      <c r="N31" s="43"/>
      <c r="O31" s="43"/>
      <c r="P31" s="43">
        <f>SUM(Monthly[[#This Row],[Jan]:[Dec]])</f>
        <v>0</v>
      </c>
      <c r="Q31" s="34"/>
    </row>
    <row r="32" spans="2:17" ht="26.1" customHeight="1" x14ac:dyDescent="0.25">
      <c r="B32" s="35" t="s">
        <v>44</v>
      </c>
      <c r="C32" s="35" t="s">
        <v>26</v>
      </c>
      <c r="D32" s="43">
        <v>50</v>
      </c>
      <c r="E32" s="43">
        <v>150</v>
      </c>
      <c r="F32" s="43">
        <v>100</v>
      </c>
      <c r="G32" s="43">
        <v>50</v>
      </c>
      <c r="H32" s="43">
        <v>150</v>
      </c>
      <c r="I32" s="43">
        <v>100</v>
      </c>
      <c r="J32" s="43"/>
      <c r="K32" s="43"/>
      <c r="L32" s="43"/>
      <c r="M32" s="43"/>
      <c r="N32" s="43"/>
      <c r="O32" s="43"/>
      <c r="P32" s="43">
        <f>SUM(Monthly[[#This Row],[Jan]:[Dec]])</f>
        <v>600</v>
      </c>
      <c r="Q32" s="34"/>
    </row>
    <row r="33" spans="2:17" ht="26.1" customHeight="1" x14ac:dyDescent="0.25">
      <c r="B33" s="35" t="s">
        <v>44</v>
      </c>
      <c r="C33" s="35" t="s">
        <v>27</v>
      </c>
      <c r="D33" s="43">
        <v>25</v>
      </c>
      <c r="E33" s="43">
        <v>75</v>
      </c>
      <c r="F33" s="43">
        <v>50</v>
      </c>
      <c r="G33" s="43">
        <v>25</v>
      </c>
      <c r="H33" s="43">
        <v>75</v>
      </c>
      <c r="I33" s="43">
        <v>50</v>
      </c>
      <c r="J33" s="43"/>
      <c r="K33" s="43"/>
      <c r="L33" s="43"/>
      <c r="M33" s="43"/>
      <c r="N33" s="43"/>
      <c r="O33" s="43"/>
      <c r="P33" s="43">
        <f>SUM(Monthly[[#This Row],[Jan]:[Dec]])</f>
        <v>300</v>
      </c>
      <c r="Q33" s="34"/>
    </row>
    <row r="34" spans="2:17" ht="26.1" customHeight="1" x14ac:dyDescent="0.25">
      <c r="B34" s="35" t="s">
        <v>44</v>
      </c>
      <c r="C34" s="35" t="s">
        <v>28</v>
      </c>
      <c r="D34" s="43">
        <v>0</v>
      </c>
      <c r="E34" s="43">
        <v>0</v>
      </c>
      <c r="F34" s="43">
        <v>1000</v>
      </c>
      <c r="G34" s="43">
        <v>0</v>
      </c>
      <c r="H34" s="43">
        <v>0</v>
      </c>
      <c r="I34" s="43">
        <v>1000</v>
      </c>
      <c r="J34" s="43"/>
      <c r="K34" s="43"/>
      <c r="L34" s="43"/>
      <c r="M34" s="43"/>
      <c r="N34" s="43"/>
      <c r="O34" s="43"/>
      <c r="P34" s="43">
        <f>SUM(Monthly[[#This Row],[Jan]:[Dec]])</f>
        <v>2000</v>
      </c>
      <c r="Q34" s="34"/>
    </row>
    <row r="35" spans="2:17" ht="26.1" customHeight="1" x14ac:dyDescent="0.25">
      <c r="B35" s="35" t="s">
        <v>44</v>
      </c>
      <c r="C35" s="35" t="s">
        <v>29</v>
      </c>
      <c r="D35" s="43">
        <v>50</v>
      </c>
      <c r="E35" s="43">
        <v>150</v>
      </c>
      <c r="F35" s="43">
        <v>100</v>
      </c>
      <c r="G35" s="43">
        <v>50</v>
      </c>
      <c r="H35" s="43">
        <v>150</v>
      </c>
      <c r="I35" s="43">
        <v>100</v>
      </c>
      <c r="J35" s="43"/>
      <c r="K35" s="43"/>
      <c r="L35" s="43"/>
      <c r="M35" s="43"/>
      <c r="N35" s="43"/>
      <c r="O35" s="43"/>
      <c r="P35" s="43">
        <f>SUM(Monthly[[#This Row],[Jan]:[Dec]])</f>
        <v>600</v>
      </c>
      <c r="Q35" s="34"/>
    </row>
    <row r="36" spans="2:17" ht="26.1" customHeight="1" x14ac:dyDescent="0.25">
      <c r="B36" s="35" t="s">
        <v>44</v>
      </c>
      <c r="C36" s="35" t="s">
        <v>90</v>
      </c>
      <c r="D36" s="43">
        <v>15</v>
      </c>
      <c r="E36" s="43">
        <v>25</v>
      </c>
      <c r="F36" s="43">
        <v>35</v>
      </c>
      <c r="G36" s="43">
        <v>15</v>
      </c>
      <c r="H36" s="43">
        <v>25</v>
      </c>
      <c r="I36" s="43">
        <v>35</v>
      </c>
      <c r="J36" s="43"/>
      <c r="K36" s="43"/>
      <c r="L36" s="43"/>
      <c r="M36" s="43"/>
      <c r="N36" s="43"/>
      <c r="O36" s="43"/>
      <c r="P36" s="43">
        <f>SUM(Monthly[[#This Row],[Jan]:[Dec]])</f>
        <v>150</v>
      </c>
      <c r="Q36" s="34"/>
    </row>
    <row r="37" spans="2:17" ht="26.1" customHeight="1" x14ac:dyDescent="0.25">
      <c r="B37" s="35" t="s">
        <v>44</v>
      </c>
      <c r="C37" s="35" t="s">
        <v>31</v>
      </c>
      <c r="D37" s="43">
        <v>100</v>
      </c>
      <c r="E37" s="43">
        <v>200</v>
      </c>
      <c r="F37" s="43">
        <v>150</v>
      </c>
      <c r="G37" s="43">
        <v>175</v>
      </c>
      <c r="H37" s="43">
        <v>150</v>
      </c>
      <c r="I37" s="43">
        <v>175</v>
      </c>
      <c r="J37" s="43"/>
      <c r="K37" s="43"/>
      <c r="L37" s="43"/>
      <c r="M37" s="43"/>
      <c r="N37" s="43"/>
      <c r="O37" s="43"/>
      <c r="P37" s="43">
        <f>SUM(Monthly[[#This Row],[Jan]:[Dec]])</f>
        <v>950</v>
      </c>
      <c r="Q37" s="34"/>
    </row>
    <row r="38" spans="2:17" ht="26.1" customHeight="1" x14ac:dyDescent="0.25">
      <c r="B38" s="35" t="s">
        <v>44</v>
      </c>
      <c r="C38" s="35" t="s">
        <v>32</v>
      </c>
      <c r="D38" s="43">
        <v>50</v>
      </c>
      <c r="E38" s="43">
        <v>50</v>
      </c>
      <c r="F38" s="43">
        <v>50</v>
      </c>
      <c r="G38" s="43">
        <v>50</v>
      </c>
      <c r="H38" s="43">
        <v>50</v>
      </c>
      <c r="I38" s="43">
        <v>50</v>
      </c>
      <c r="J38" s="43"/>
      <c r="K38" s="43"/>
      <c r="L38" s="43"/>
      <c r="M38" s="43"/>
      <c r="N38" s="43"/>
      <c r="O38" s="43"/>
      <c r="P38" s="43">
        <f>SUM(Monthly[[#This Row],[Jan]:[Dec]])</f>
        <v>300</v>
      </c>
      <c r="Q38" s="34"/>
    </row>
    <row r="39" spans="2:17" ht="26.1" customHeight="1" x14ac:dyDescent="0.25">
      <c r="B39" s="35" t="s">
        <v>44</v>
      </c>
      <c r="C39" s="35" t="s">
        <v>91</v>
      </c>
      <c r="D39" s="43">
        <v>25</v>
      </c>
      <c r="E39" s="43">
        <v>25</v>
      </c>
      <c r="F39" s="43">
        <v>25</v>
      </c>
      <c r="G39" s="43">
        <v>25</v>
      </c>
      <c r="H39" s="43">
        <v>25</v>
      </c>
      <c r="I39" s="43">
        <v>25</v>
      </c>
      <c r="J39" s="43"/>
      <c r="K39" s="43"/>
      <c r="L39" s="43"/>
      <c r="M39" s="43"/>
      <c r="N39" s="43"/>
      <c r="O39" s="43"/>
      <c r="P39" s="43">
        <f>SUM(Monthly[[#This Row],[Jan]:[Dec]])</f>
        <v>150</v>
      </c>
      <c r="Q39" s="34"/>
    </row>
    <row r="40" spans="2:17" ht="26.1" customHeight="1" x14ac:dyDescent="0.25">
      <c r="B40" s="35" t="s">
        <v>44</v>
      </c>
      <c r="C40" s="35" t="s">
        <v>92</v>
      </c>
      <c r="D40" s="43">
        <v>400</v>
      </c>
      <c r="E40" s="43">
        <v>400</v>
      </c>
      <c r="F40" s="43">
        <v>400</v>
      </c>
      <c r="G40" s="43">
        <v>400</v>
      </c>
      <c r="H40" s="43">
        <v>400</v>
      </c>
      <c r="I40" s="43">
        <v>400</v>
      </c>
      <c r="J40" s="43"/>
      <c r="K40" s="43"/>
      <c r="L40" s="43"/>
      <c r="M40" s="43"/>
      <c r="N40" s="43"/>
      <c r="O40" s="43"/>
      <c r="P40" s="43">
        <f>SUM(Monthly[[#This Row],[Jan]:[Dec]])</f>
        <v>2400</v>
      </c>
      <c r="Q40" s="34"/>
    </row>
    <row r="41" spans="2:17" ht="26.1" customHeight="1" x14ac:dyDescent="0.25">
      <c r="B41" s="35" t="s">
        <v>44</v>
      </c>
      <c r="C41" s="35" t="s">
        <v>4</v>
      </c>
      <c r="D41" s="43">
        <v>0</v>
      </c>
      <c r="E41" s="43">
        <v>0</v>
      </c>
      <c r="F41" s="43">
        <v>0</v>
      </c>
      <c r="G41" s="43">
        <v>0</v>
      </c>
      <c r="H41" s="43">
        <v>0</v>
      </c>
      <c r="I41" s="43">
        <v>0</v>
      </c>
      <c r="J41" s="43"/>
      <c r="K41" s="43"/>
      <c r="L41" s="43"/>
      <c r="M41" s="43"/>
      <c r="N41" s="43"/>
      <c r="O41" s="43"/>
      <c r="P41" s="43">
        <f>SUM(Monthly[[#This Row],[Jan]:[Dec]])</f>
        <v>0</v>
      </c>
      <c r="Q41" s="34"/>
    </row>
    <row r="42" spans="2:17" ht="26.1" customHeight="1" x14ac:dyDescent="0.25">
      <c r="B42" s="35" t="s">
        <v>44</v>
      </c>
      <c r="C42" s="35" t="s">
        <v>3</v>
      </c>
      <c r="D42" s="43">
        <v>0</v>
      </c>
      <c r="E42" s="43">
        <v>0</v>
      </c>
      <c r="F42" s="43">
        <v>0</v>
      </c>
      <c r="G42" s="43">
        <v>0</v>
      </c>
      <c r="H42" s="43">
        <v>0</v>
      </c>
      <c r="I42" s="43">
        <v>0</v>
      </c>
      <c r="J42" s="43"/>
      <c r="K42" s="43"/>
      <c r="L42" s="43"/>
      <c r="M42" s="43"/>
      <c r="N42" s="43"/>
      <c r="O42" s="43"/>
      <c r="P42" s="43">
        <f>SUM(Monthly[[#This Row],[Jan]:[Dec]])</f>
        <v>0</v>
      </c>
      <c r="Q42" s="34"/>
    </row>
    <row r="43" spans="2:17" ht="26.1" customHeight="1" x14ac:dyDescent="0.25">
      <c r="B43" s="35" t="s">
        <v>36</v>
      </c>
      <c r="C43" s="35" t="s">
        <v>93</v>
      </c>
      <c r="D43" s="43">
        <v>416.66666666666669</v>
      </c>
      <c r="E43" s="43">
        <v>416.66666666666669</v>
      </c>
      <c r="F43" s="43">
        <v>416.66666666666669</v>
      </c>
      <c r="G43" s="43">
        <v>416.66666666666669</v>
      </c>
      <c r="H43" s="43">
        <v>416.66666666666669</v>
      </c>
      <c r="I43" s="43">
        <v>416.66666666666669</v>
      </c>
      <c r="J43" s="43"/>
      <c r="K43" s="43"/>
      <c r="L43" s="43"/>
      <c r="M43" s="43"/>
      <c r="N43" s="43"/>
      <c r="O43" s="43"/>
      <c r="P43" s="43">
        <f>SUM(Monthly[[#This Row],[Jan]:[Dec]])</f>
        <v>2500</v>
      </c>
      <c r="Q43" s="34"/>
    </row>
    <row r="44" spans="2:17" ht="26.1" customHeight="1" x14ac:dyDescent="0.25">
      <c r="B44" s="35" t="s">
        <v>36</v>
      </c>
      <c r="C44" s="35" t="s">
        <v>94</v>
      </c>
      <c r="D44" s="43">
        <v>1000</v>
      </c>
      <c r="E44" s="43">
        <v>1000</v>
      </c>
      <c r="F44" s="43">
        <v>1000</v>
      </c>
      <c r="G44" s="43">
        <v>1000</v>
      </c>
      <c r="H44" s="43">
        <v>1000</v>
      </c>
      <c r="I44" s="43">
        <v>1000</v>
      </c>
      <c r="J44" s="43"/>
      <c r="K44" s="43"/>
      <c r="L44" s="43"/>
      <c r="M44" s="43"/>
      <c r="N44" s="43"/>
      <c r="O44" s="43"/>
      <c r="P44" s="43">
        <f>SUM(Monthly[[#This Row],[Jan]:[Dec]])</f>
        <v>6000</v>
      </c>
      <c r="Q44" s="34"/>
    </row>
    <row r="45" spans="2:17" ht="26.1" customHeight="1" x14ac:dyDescent="0.25">
      <c r="B45" s="35" t="s">
        <v>36</v>
      </c>
      <c r="C45" s="35" t="s">
        <v>95</v>
      </c>
      <c r="D45" s="43">
        <v>500</v>
      </c>
      <c r="E45" s="43">
        <v>500</v>
      </c>
      <c r="F45" s="43">
        <v>500</v>
      </c>
      <c r="G45" s="43">
        <v>500</v>
      </c>
      <c r="H45" s="43">
        <v>500</v>
      </c>
      <c r="I45" s="43">
        <v>500</v>
      </c>
      <c r="J45" s="43"/>
      <c r="K45" s="43"/>
      <c r="L45" s="43"/>
      <c r="M45" s="43"/>
      <c r="N45" s="43"/>
      <c r="O45" s="43"/>
      <c r="P45" s="43">
        <f>SUM(Monthly[[#This Row],[Jan]:[Dec]])</f>
        <v>3000</v>
      </c>
      <c r="Q45" s="34"/>
    </row>
    <row r="46" spans="2:17" ht="26.1" customHeight="1" x14ac:dyDescent="0.25">
      <c r="B46" s="35" t="s">
        <v>36</v>
      </c>
      <c r="C46" s="35" t="s">
        <v>4</v>
      </c>
      <c r="D46" s="43">
        <v>0</v>
      </c>
      <c r="E46" s="43">
        <v>0</v>
      </c>
      <c r="F46" s="43">
        <v>0</v>
      </c>
      <c r="G46" s="43">
        <v>0</v>
      </c>
      <c r="H46" s="43">
        <v>0</v>
      </c>
      <c r="I46" s="43">
        <v>0</v>
      </c>
      <c r="J46" s="43"/>
      <c r="K46" s="43"/>
      <c r="L46" s="43"/>
      <c r="M46" s="43"/>
      <c r="N46" s="43"/>
      <c r="O46" s="43"/>
      <c r="P46" s="43">
        <f>SUM(Monthly[[#This Row],[Jan]:[Dec]])</f>
        <v>0</v>
      </c>
      <c r="Q46" s="34"/>
    </row>
    <row r="47" spans="2:17" ht="26.1" customHeight="1" x14ac:dyDescent="0.25">
      <c r="B47" s="35" t="s">
        <v>36</v>
      </c>
      <c r="C47" s="35" t="s">
        <v>3</v>
      </c>
      <c r="D47" s="43">
        <v>0</v>
      </c>
      <c r="E47" s="43">
        <v>0</v>
      </c>
      <c r="F47" s="43">
        <v>0</v>
      </c>
      <c r="G47" s="43">
        <v>0</v>
      </c>
      <c r="H47" s="43">
        <v>0</v>
      </c>
      <c r="I47" s="43">
        <v>0</v>
      </c>
      <c r="J47" s="43"/>
      <c r="K47" s="43"/>
      <c r="L47" s="43"/>
      <c r="M47" s="43"/>
      <c r="N47" s="43"/>
      <c r="O47" s="43"/>
      <c r="P47" s="43">
        <f>SUM(Monthly[[#This Row],[Jan]:[Dec]])</f>
        <v>0</v>
      </c>
      <c r="Q47" s="34"/>
    </row>
    <row r="48" spans="2:17" ht="26.1" customHeight="1" x14ac:dyDescent="0.25">
      <c r="B48" s="36" t="s">
        <v>25</v>
      </c>
      <c r="C48" s="37"/>
      <c r="D48" s="60">
        <f>SUMIF(Monthly[Type],"Income",Monthly[Jan])-SUMIF(Monthly[Type],"&lt;&gt;Income",Monthly[Jan])</f>
        <v>3692.5</v>
      </c>
      <c r="E48" s="60">
        <f>SUMIF(Monthly[Type],"Income",Monthly[Feb])-SUMIF(Monthly[Type],"&lt;&gt;Income",Monthly[Feb])</f>
        <v>3247.5</v>
      </c>
      <c r="F48" s="60">
        <f>SUMIF(Monthly[Type],"Income",Monthly[Mar])-SUMIF(Monthly[Type],"&lt;&gt;Income",Monthly[Mar])</f>
        <v>2522.5</v>
      </c>
      <c r="G48" s="60">
        <f>SUMIF(Monthly[Type],"Income",Monthly[Apr])-SUMIF(Monthly[Type],"&lt;&gt;Income",Monthly[Apr])</f>
        <v>3427.5</v>
      </c>
      <c r="H48" s="60">
        <f>SUMIF(Monthly[Type],"Income",Monthly[May])-SUMIF(Monthly[Type],"&lt;&gt;Income",Monthly[May])</f>
        <v>2887.5</v>
      </c>
      <c r="I48" s="60">
        <f>SUMIF(Monthly[Type],"Income",Monthly[Jun])-SUMIF(Monthly[Type],"&lt;&gt;Income",Monthly[Jun])</f>
        <v>2602.5</v>
      </c>
      <c r="J48" s="60">
        <f>SUMIF(Monthly[Type],"Income",Monthly[Jul])-SUMIF(Monthly[Type],"&lt;&gt;Income",Monthly[Jul])</f>
        <v>0</v>
      </c>
      <c r="K48" s="60">
        <f>SUMIF(Monthly[Type],"Income",Monthly[Aug])-SUMIF(Monthly[Type],"&lt;&gt;Income",Monthly[Aug])</f>
        <v>0</v>
      </c>
      <c r="L48" s="60">
        <f>SUMIF(Monthly[Type],"Income",Monthly[Sep])-SUMIF(Monthly[Type],"&lt;&gt;Income",Monthly[Sep])</f>
        <v>0</v>
      </c>
      <c r="M48" s="60">
        <f>SUMIF(Monthly[Type],"Income",Monthly[Oct])-SUMIF(Monthly[Type],"&lt;&gt;Income",Monthly[Oct])</f>
        <v>0</v>
      </c>
      <c r="N48" s="60">
        <f>SUMIF(Monthly[Type],"Income",Monthly[Nov])-SUMIF(Monthly[Type],"&lt;&gt;Income",Monthly[Nov])</f>
        <v>0</v>
      </c>
      <c r="O48" s="60">
        <f>SUMIF(Monthly[Type],"Income",Monthly[Dec])-SUMIF(Monthly[Type],"&lt;&gt;Income",Monthly[Dec])</f>
        <v>0</v>
      </c>
      <c r="P48" s="60">
        <f>SUMIF(Monthly[Type],"Income",Monthly[Total])-SUMIF(Monthly[Type],"&lt;&gt;Income",Monthly[Total])</f>
        <v>18380</v>
      </c>
    </row>
    <row r="49" spans="2:16" ht="26.1" customHeight="1" x14ac:dyDescent="0.25">
      <c r="B49" s="83"/>
      <c r="C49" s="83"/>
      <c r="D49" s="83"/>
      <c r="E49" s="83"/>
      <c r="F49" s="83"/>
      <c r="G49" s="83"/>
      <c r="H49" s="83"/>
      <c r="I49" s="83"/>
      <c r="J49" s="83"/>
      <c r="K49" s="83"/>
      <c r="L49" s="83"/>
      <c r="M49" s="83"/>
      <c r="N49" s="83"/>
      <c r="O49" s="83"/>
      <c r="P49" s="83"/>
    </row>
  </sheetData>
  <mergeCells count="2">
    <mergeCell ref="D2:E2"/>
    <mergeCell ref="F2:K2"/>
  </mergeCells>
  <conditionalFormatting sqref="B5:P47">
    <cfRule type="expression" dxfId="1" priority="1">
      <formula>(MOD(ROW(),2)&lt;&gt;0)*($B5="Income")</formula>
    </cfRule>
    <cfRule type="expression" dxfId="0" priority="2">
      <formula>(MOD(ROW(),2)=0)*($B5="Income")</formula>
    </cfRule>
  </conditionalFormatting>
  <dataValidations count="3">
    <dataValidation allowBlank="1" showInputMessage="1" showErrorMessage="1" promptTitle="Monthly Cash Flow" prompt="_x000a_Create Monthly Cash Flow Statement in this worksheet. _x000a__x000a_Enter details in Monthly table. Total Monthly Cash flow is automatically calculated in cell D2. Tip is in cell F2." sqref="A1" xr:uid="{00000000-0002-0000-0200-000001000000}"/>
    <dataValidation allowBlank="1" showInputMessage="1" showErrorMessage="1" prompt="Select Type in this column under this heading. Press ALT+DOWN ARROW for options, then DOWN ARROW and ENTER to make selection. Use heading filters to find specific entries" sqref="B4" xr:uid="{00000000-0002-0000-0200-000003000000}"/>
    <dataValidation allowBlank="1" showInputMessage="1" showErrorMessage="1" prompt="Enter Description in this column under this heading" sqref="C4" xr:uid="{00000000-0002-0000-0200-000004000000}"/>
  </dataValidations>
  <hyperlinks>
    <hyperlink ref="H1" location="Guide!A1" tooltip="Select to navigate to Guide worksheet" display="Navigation button for Guide worksheet is in this cell." xr:uid="{00000000-0004-0000-0200-000000000000}"/>
    <hyperlink ref="K1" location="'Daily Summary'!A1" tooltip="Select to navigate to Daily Summary worksheet" display="DAILY SUMMARY" xr:uid="{00000000-0004-0000-0200-000001000000}"/>
    <hyperlink ref="J1" location="'Monthly Cash Flow'!A1" tooltip="Select to navigate to cell A1 in this worksheet" display="MONTHLY CASH FLOW" xr:uid="{00000000-0004-0000-0200-000002000000}"/>
    <hyperlink ref="I1" location="'Annual Cash Flow'!A1" tooltip="Select to navigate to Annual Cash Flow worksheet" display="ANNUAL CASH FLOW" xr:uid="{00000000-0004-0000-0200-000003000000}"/>
  </hyperlinks>
  <printOptions horizontalCentered="1"/>
  <pageMargins left="0.25" right="0.25" top="0.75" bottom="0.75" header="0.3" footer="0.3"/>
  <pageSetup scale="44" fitToHeight="0" orientation="landscape" r:id="rId1"/>
  <headerFooter differentFirst="1">
    <oddFooter>Page &amp;P of &amp;N</oddFooter>
  </headerFooter>
  <drawing r:id="rId2"/>
  <tableParts count="1">
    <tablePart r:id="rId3"/>
  </tableParts>
  <extLst>
    <ext xmlns:x14="http://schemas.microsoft.com/office/spreadsheetml/2009/9/main" uri="{05C60535-1F16-4fd2-B633-F4F36F0B64E0}">
      <x14:sparklineGroups xmlns:xm="http://schemas.microsoft.com/office/excel/2006/main">
        <x14:sparklineGroup manualMax="0" manualMin="0" displayEmptyCellsAs="gap" markers="1" xr2:uid="{00000000-0003-0000-0200-000000000000}">
          <x14:colorSeries theme="3" tint="0.249977111117893"/>
          <x14:colorNegative theme="5"/>
          <x14:colorAxis rgb="FF000000"/>
          <x14:colorMarkers theme="4" tint="-0.499984740745262"/>
          <x14:colorFirst theme="4" tint="0.39997558519241921"/>
          <x14:colorLast theme="4" tint="0.39997558519241921"/>
          <x14:colorHigh theme="4"/>
          <x14:colorLow theme="4"/>
          <x14:sparklines>
            <x14:sparkline>
              <xm:f>'Monthly cash flow'!D5:O5</xm:f>
              <xm:sqref>Q5</xm:sqref>
            </x14:sparkline>
            <x14:sparkline>
              <xm:f>'Monthly cash flow'!D6:O6</xm:f>
              <xm:sqref>Q6</xm:sqref>
            </x14:sparkline>
            <x14:sparkline>
              <xm:f>'Monthly cash flow'!D7:O7</xm:f>
              <xm:sqref>Q7</xm:sqref>
            </x14:sparkline>
            <x14:sparkline>
              <xm:f>'Monthly cash flow'!D8:O8</xm:f>
              <xm:sqref>Q8</xm:sqref>
            </x14:sparkline>
            <x14:sparkline>
              <xm:f>'Monthly cash flow'!D9:O9</xm:f>
              <xm:sqref>Q9</xm:sqref>
            </x14:sparkline>
            <x14:sparkline>
              <xm:f>'Monthly cash flow'!D10:O10</xm:f>
              <xm:sqref>Q10</xm:sqref>
            </x14:sparkline>
            <x14:sparkline>
              <xm:f>'Monthly cash flow'!D11:O11</xm:f>
              <xm:sqref>Q11</xm:sqref>
            </x14:sparkline>
            <x14:sparkline>
              <xm:f>'Monthly cash flow'!D12:O12</xm:f>
              <xm:sqref>Q12</xm:sqref>
            </x14:sparkline>
            <x14:sparkline>
              <xm:f>'Monthly cash flow'!D13:O13</xm:f>
              <xm:sqref>Q13</xm:sqref>
            </x14:sparkline>
            <x14:sparkline>
              <xm:f>'Monthly cash flow'!D14:O14</xm:f>
              <xm:sqref>Q14</xm:sqref>
            </x14:sparkline>
            <x14:sparkline>
              <xm:f>'Monthly cash flow'!D15:O15</xm:f>
              <xm:sqref>Q15</xm:sqref>
            </x14:sparkline>
            <x14:sparkline>
              <xm:f>'Monthly cash flow'!D16:O16</xm:f>
              <xm:sqref>Q16</xm:sqref>
            </x14:sparkline>
            <x14:sparkline>
              <xm:f>'Monthly cash flow'!D17:O17</xm:f>
              <xm:sqref>Q17</xm:sqref>
            </x14:sparkline>
            <x14:sparkline>
              <xm:f>'Monthly cash flow'!D18:O18</xm:f>
              <xm:sqref>Q18</xm:sqref>
            </x14:sparkline>
            <x14:sparkline>
              <xm:f>'Monthly cash flow'!D19:O19</xm:f>
              <xm:sqref>Q19</xm:sqref>
            </x14:sparkline>
            <x14:sparkline>
              <xm:f>'Monthly cash flow'!D20:O20</xm:f>
              <xm:sqref>Q20</xm:sqref>
            </x14:sparkline>
            <x14:sparkline>
              <xm:f>'Monthly cash flow'!D21:O21</xm:f>
              <xm:sqref>Q21</xm:sqref>
            </x14:sparkline>
            <x14:sparkline>
              <xm:f>'Monthly cash flow'!D22:O22</xm:f>
              <xm:sqref>Q22</xm:sqref>
            </x14:sparkline>
            <x14:sparkline>
              <xm:f>'Monthly cash flow'!D23:O23</xm:f>
              <xm:sqref>Q23</xm:sqref>
            </x14:sparkline>
            <x14:sparkline>
              <xm:f>'Monthly cash flow'!D24:O24</xm:f>
              <xm:sqref>Q24</xm:sqref>
            </x14:sparkline>
            <x14:sparkline>
              <xm:f>'Monthly cash flow'!D25:O25</xm:f>
              <xm:sqref>Q25</xm:sqref>
            </x14:sparkline>
            <x14:sparkline>
              <xm:f>'Monthly cash flow'!D26:O26</xm:f>
              <xm:sqref>Q26</xm:sqref>
            </x14:sparkline>
            <x14:sparkline>
              <xm:f>'Monthly cash flow'!D27:O27</xm:f>
              <xm:sqref>Q27</xm:sqref>
            </x14:sparkline>
            <x14:sparkline>
              <xm:f>'Monthly cash flow'!D28:O28</xm:f>
              <xm:sqref>Q28</xm:sqref>
            </x14:sparkline>
            <x14:sparkline>
              <xm:f>'Monthly cash flow'!D29:O29</xm:f>
              <xm:sqref>Q29</xm:sqref>
            </x14:sparkline>
            <x14:sparkline>
              <xm:f>'Monthly cash flow'!D30:O30</xm:f>
              <xm:sqref>Q30</xm:sqref>
            </x14:sparkline>
            <x14:sparkline>
              <xm:f>'Monthly cash flow'!D31:O31</xm:f>
              <xm:sqref>Q31</xm:sqref>
            </x14:sparkline>
            <x14:sparkline>
              <xm:f>'Monthly cash flow'!D32:O32</xm:f>
              <xm:sqref>Q32</xm:sqref>
            </x14:sparkline>
            <x14:sparkline>
              <xm:f>'Monthly cash flow'!D33:O33</xm:f>
              <xm:sqref>Q33</xm:sqref>
            </x14:sparkline>
            <x14:sparkline>
              <xm:f>'Monthly cash flow'!D34:O34</xm:f>
              <xm:sqref>Q34</xm:sqref>
            </x14:sparkline>
            <x14:sparkline>
              <xm:f>'Monthly cash flow'!D35:O35</xm:f>
              <xm:sqref>Q35</xm:sqref>
            </x14:sparkline>
            <x14:sparkline>
              <xm:f>'Monthly cash flow'!D36:O36</xm:f>
              <xm:sqref>Q36</xm:sqref>
            </x14:sparkline>
            <x14:sparkline>
              <xm:f>'Monthly cash flow'!D37:O37</xm:f>
              <xm:sqref>Q37</xm:sqref>
            </x14:sparkline>
            <x14:sparkline>
              <xm:f>'Monthly cash flow'!D38:O38</xm:f>
              <xm:sqref>Q38</xm:sqref>
            </x14:sparkline>
            <x14:sparkline>
              <xm:f>'Monthly cash flow'!D39:O39</xm:f>
              <xm:sqref>Q39</xm:sqref>
            </x14:sparkline>
            <x14:sparkline>
              <xm:f>'Monthly cash flow'!D40:O40</xm:f>
              <xm:sqref>Q40</xm:sqref>
            </x14:sparkline>
            <x14:sparkline>
              <xm:f>'Monthly cash flow'!D41:O41</xm:f>
              <xm:sqref>Q41</xm:sqref>
            </x14:sparkline>
            <x14:sparkline>
              <xm:f>'Monthly cash flow'!D42:O42</xm:f>
              <xm:sqref>Q42</xm:sqref>
            </x14:sparkline>
            <x14:sparkline>
              <xm:f>'Monthly cash flow'!D43:O43</xm:f>
              <xm:sqref>Q43</xm:sqref>
            </x14:sparkline>
            <x14:sparkline>
              <xm:f>'Monthly cash flow'!D44:O44</xm:f>
              <xm:sqref>Q44</xm:sqref>
            </x14:sparkline>
            <x14:sparkline>
              <xm:f>'Monthly cash flow'!D45:O45</xm:f>
              <xm:sqref>Q45</xm:sqref>
            </x14:sparkline>
            <x14:sparkline>
              <xm:f>'Monthly cash flow'!D46:O46</xm:f>
              <xm:sqref>Q46</xm:sqref>
            </x14:sparkline>
            <x14:sparkline>
              <xm:f>'Monthly cash flow'!D47:O47</xm:f>
              <xm:sqref>Q47</xm:sqref>
            </x14:sparkline>
          </x14:sparklines>
        </x14:sparklineGroup>
      </x14:sparklineGroups>
    </ext>
  </extLst>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4" tint="-0.249977111117893"/>
    <pageSetUpPr autoPageBreaks="0" fitToPage="1"/>
  </sheetPr>
  <dimension ref="A1:AC29"/>
  <sheetViews>
    <sheetView showGridLines="0" zoomScaleNormal="100" workbookViewId="0"/>
  </sheetViews>
  <sheetFormatPr defaultColWidth="20.81640625" defaultRowHeight="13.8" x14ac:dyDescent="0.25"/>
  <cols>
    <col min="1" max="1" width="1.81640625" style="2" customWidth="1"/>
    <col min="2" max="2" width="14.81640625" style="2" customWidth="1"/>
    <col min="3" max="3" width="12.81640625" style="2" customWidth="1"/>
    <col min="4" max="4" width="16.81640625" style="2" customWidth="1"/>
    <col min="5" max="5" width="2.6328125" style="2" customWidth="1"/>
    <col min="6" max="8" width="14.81640625" style="2" customWidth="1"/>
    <col min="9" max="9" width="2.6328125" style="2" customWidth="1"/>
    <col min="10" max="12" width="14.81640625" style="2" customWidth="1"/>
    <col min="13" max="13" width="2.6328125" style="2" customWidth="1"/>
    <col min="14" max="16" width="14.81640625" style="2" customWidth="1"/>
    <col min="17" max="17" width="1.81640625" style="2" customWidth="1"/>
    <col min="18" max="19" width="20.81640625" style="2" hidden="1" customWidth="1"/>
    <col min="20" max="20" width="1.81640625" style="2" hidden="1" customWidth="1"/>
    <col min="21" max="22" width="20.81640625" style="2" hidden="1" customWidth="1"/>
    <col min="23" max="23" width="1.81640625" style="2" hidden="1" customWidth="1"/>
    <col min="24" max="25" width="20.81640625" style="2" hidden="1" customWidth="1"/>
    <col min="26" max="26" width="1.81640625" style="2" hidden="1" customWidth="1"/>
    <col min="27" max="28" width="20.81640625" style="2" hidden="1" customWidth="1"/>
    <col min="29" max="16384" width="20.81640625" style="2"/>
  </cols>
  <sheetData>
    <row r="1" spans="1:29" s="16" customFormat="1" ht="44.1" customHeight="1" x14ac:dyDescent="0.25">
      <c r="A1" s="18"/>
      <c r="B1" s="16" t="s">
        <v>45</v>
      </c>
      <c r="Q1" s="16" t="s">
        <v>70</v>
      </c>
    </row>
    <row r="2" spans="1:29" s="3" customFormat="1" ht="44.1" customHeight="1" x14ac:dyDescent="0.25">
      <c r="B2" s="87"/>
      <c r="C2" s="87" t="s">
        <v>97</v>
      </c>
      <c r="D2" s="96">
        <f>AnnualCashFlowToDate</f>
        <v>42250</v>
      </c>
      <c r="E2" s="96"/>
      <c r="F2" s="65"/>
      <c r="G2" s="94" t="s">
        <v>103</v>
      </c>
      <c r="H2" s="94"/>
      <c r="I2" s="94"/>
      <c r="J2" s="94"/>
      <c r="K2" s="94"/>
      <c r="L2" s="94"/>
      <c r="M2" s="41"/>
      <c r="N2" s="41"/>
      <c r="O2" s="23"/>
      <c r="P2" s="23"/>
    </row>
    <row r="3" spans="1:29" s="3" customFormat="1" ht="33.9" customHeight="1" x14ac:dyDescent="0.25">
      <c r="B3" s="19"/>
      <c r="C3" s="19"/>
      <c r="D3" s="20"/>
      <c r="E3" s="20"/>
      <c r="F3" s="20"/>
      <c r="G3" s="21"/>
      <c r="H3" s="21"/>
      <c r="I3" s="21"/>
      <c r="J3" s="21"/>
      <c r="K3" s="21"/>
      <c r="L3" s="21"/>
      <c r="M3" s="21"/>
      <c r="N3" s="21"/>
      <c r="O3" s="21"/>
      <c r="P3" s="21"/>
    </row>
    <row r="4" spans="1:29" s="22" customFormat="1" ht="33.9" customHeight="1" thickBot="1" x14ac:dyDescent="0.3">
      <c r="B4" s="97" t="s">
        <v>46</v>
      </c>
      <c r="C4" s="97"/>
      <c r="D4" s="97"/>
      <c r="F4" s="97" t="s">
        <v>47</v>
      </c>
      <c r="G4" s="97"/>
      <c r="H4" s="97"/>
      <c r="J4" s="97" t="s">
        <v>48</v>
      </c>
      <c r="K4" s="97"/>
      <c r="L4" s="97"/>
      <c r="N4" s="97" t="s">
        <v>49</v>
      </c>
      <c r="O4" s="97"/>
      <c r="P4" s="97"/>
    </row>
    <row r="5" spans="1:29" customFormat="1" ht="33.9" customHeight="1" x14ac:dyDescent="0.25">
      <c r="B5" s="14" t="s">
        <v>98</v>
      </c>
      <c r="C5" s="101">
        <f>Income!C11</f>
        <v>125000</v>
      </c>
      <c r="D5" s="101"/>
      <c r="F5" s="14" t="s">
        <v>98</v>
      </c>
      <c r="G5" s="101">
        <f>Expenses[[#Totals],[Annual  ]]</f>
        <v>46500</v>
      </c>
      <c r="H5" s="101"/>
      <c r="J5" s="14" t="s">
        <v>98</v>
      </c>
      <c r="K5" s="101">
        <f>Discretionary[[#Totals],[Annual  ]]</f>
        <v>13250</v>
      </c>
      <c r="L5" s="101"/>
      <c r="N5" s="15" t="s">
        <v>98</v>
      </c>
      <c r="O5" s="99">
        <f>Savings[[#Totals],[Annual  ]]</f>
        <v>23000</v>
      </c>
      <c r="P5" s="99"/>
    </row>
    <row r="6" spans="1:29" ht="339.9" customHeight="1" x14ac:dyDescent="0.25">
      <c r="B6" s="84"/>
      <c r="C6" s="84"/>
      <c r="D6" s="84"/>
      <c r="F6" s="84"/>
      <c r="G6" s="84"/>
      <c r="H6" s="84"/>
      <c r="J6" s="84"/>
      <c r="K6" s="84"/>
      <c r="L6" s="84"/>
      <c r="N6" s="84"/>
      <c r="O6" s="84"/>
      <c r="P6" s="84"/>
    </row>
    <row r="7" spans="1:29" ht="12" customHeight="1" x14ac:dyDescent="0.25">
      <c r="B7" s="29"/>
      <c r="C7" s="29"/>
      <c r="D7" s="29"/>
      <c r="F7" s="29"/>
      <c r="G7" s="29"/>
      <c r="H7" s="29"/>
      <c r="J7" s="29"/>
      <c r="K7" s="29"/>
      <c r="L7" s="29"/>
      <c r="N7" s="29"/>
      <c r="O7" s="29"/>
      <c r="P7" s="29"/>
    </row>
    <row r="8" spans="1:29" customFormat="1" ht="33.9" customHeight="1" x14ac:dyDescent="0.25">
      <c r="B8" s="80" t="s">
        <v>51</v>
      </c>
      <c r="C8" s="100">
        <f>Income!D11</f>
        <v>10416.666666666668</v>
      </c>
      <c r="D8" s="100"/>
      <c r="F8" s="80" t="s">
        <v>51</v>
      </c>
      <c r="G8" s="100">
        <f>Expenses[[#Totals],[Monthly ]]</f>
        <v>3875</v>
      </c>
      <c r="H8" s="100"/>
      <c r="J8" s="80" t="s">
        <v>51</v>
      </c>
      <c r="K8" s="100">
        <f>Discretionary[[#Totals],[Monthly ]]</f>
        <v>1104.1666666666665</v>
      </c>
      <c r="L8" s="100"/>
      <c r="N8" s="81" t="s">
        <v>51</v>
      </c>
      <c r="O8" s="98">
        <f>Savings!D10</f>
        <v>1916.6666666666667</v>
      </c>
      <c r="P8" s="98"/>
    </row>
    <row r="10" spans="1:29" x14ac:dyDescent="0.25">
      <c r="R10" s="79" t="s">
        <v>75</v>
      </c>
      <c r="S10" t="s">
        <v>77</v>
      </c>
      <c r="T10"/>
      <c r="U10" s="79" t="s">
        <v>75</v>
      </c>
      <c r="V10" t="s">
        <v>76</v>
      </c>
      <c r="W10"/>
      <c r="X10" s="79" t="s">
        <v>75</v>
      </c>
      <c r="Y10" t="s">
        <v>76</v>
      </c>
      <c r="Z10"/>
      <c r="AA10" s="79" t="s">
        <v>75</v>
      </c>
      <c r="AB10" t="s">
        <v>76</v>
      </c>
    </row>
    <row r="11" spans="1:29" x14ac:dyDescent="0.25">
      <c r="R11" s="88" t="s">
        <v>3</v>
      </c>
      <c r="S11" s="89">
        <v>0</v>
      </c>
      <c r="T11"/>
      <c r="U11" s="88" t="s">
        <v>4</v>
      </c>
      <c r="V11" s="90">
        <v>0</v>
      </c>
      <c r="W11"/>
      <c r="X11" s="88" t="s">
        <v>3</v>
      </c>
      <c r="Y11" s="89">
        <v>0</v>
      </c>
      <c r="Z11"/>
      <c r="AA11" s="88" t="s">
        <v>4</v>
      </c>
      <c r="AB11" s="89">
        <v>0</v>
      </c>
      <c r="AC11"/>
    </row>
    <row r="12" spans="1:29" x14ac:dyDescent="0.25">
      <c r="R12" s="88" t="s">
        <v>24</v>
      </c>
      <c r="S12" s="89">
        <v>0</v>
      </c>
      <c r="T12"/>
      <c r="U12" s="88" t="s">
        <v>3</v>
      </c>
      <c r="V12" s="90">
        <v>0</v>
      </c>
      <c r="W12"/>
      <c r="X12" s="88" t="s">
        <v>4</v>
      </c>
      <c r="Y12" s="89">
        <v>0</v>
      </c>
      <c r="Z12"/>
      <c r="AA12" s="88" t="s">
        <v>3</v>
      </c>
      <c r="AB12" s="89">
        <v>0</v>
      </c>
      <c r="AC12"/>
    </row>
    <row r="13" spans="1:29" x14ac:dyDescent="0.25">
      <c r="R13" s="88" t="s">
        <v>35</v>
      </c>
      <c r="S13" s="89">
        <v>0</v>
      </c>
      <c r="T13"/>
      <c r="U13" s="88" t="s">
        <v>18</v>
      </c>
      <c r="V13" s="90">
        <v>150</v>
      </c>
      <c r="W13"/>
      <c r="X13" s="88" t="s">
        <v>33</v>
      </c>
      <c r="Y13" s="89">
        <v>300</v>
      </c>
      <c r="Z13"/>
      <c r="AA13" s="88" t="s">
        <v>37</v>
      </c>
      <c r="AB13" s="89">
        <v>5000</v>
      </c>
      <c r="AC13"/>
    </row>
    <row r="14" spans="1:29" x14ac:dyDescent="0.25">
      <c r="R14" s="88" t="s">
        <v>2</v>
      </c>
      <c r="S14" s="89">
        <v>5000</v>
      </c>
      <c r="T14"/>
      <c r="U14" s="88" t="s">
        <v>10</v>
      </c>
      <c r="V14" s="90">
        <v>200</v>
      </c>
      <c r="W14"/>
      <c r="X14" s="88" t="s">
        <v>30</v>
      </c>
      <c r="Y14" s="89">
        <v>300</v>
      </c>
      <c r="Z14"/>
      <c r="AA14" s="88" t="s">
        <v>50</v>
      </c>
      <c r="AB14" s="89">
        <v>6000</v>
      </c>
      <c r="AC14"/>
    </row>
    <row r="15" spans="1:29" x14ac:dyDescent="0.25">
      <c r="R15" s="88" t="s">
        <v>4</v>
      </c>
      <c r="S15" s="89">
        <v>30000</v>
      </c>
      <c r="T15"/>
      <c r="U15" s="88" t="s">
        <v>13</v>
      </c>
      <c r="V15" s="90">
        <v>250</v>
      </c>
      <c r="W15"/>
      <c r="X15" s="88" t="s">
        <v>27</v>
      </c>
      <c r="Y15" s="89">
        <v>600</v>
      </c>
      <c r="Z15"/>
      <c r="AA15" s="88" t="s">
        <v>38</v>
      </c>
      <c r="AB15" s="89">
        <v>12000</v>
      </c>
      <c r="AC15"/>
    </row>
    <row r="16" spans="1:29" x14ac:dyDescent="0.25">
      <c r="R16" s="88" t="s">
        <v>1</v>
      </c>
      <c r="S16" s="89">
        <v>90000</v>
      </c>
      <c r="T16"/>
      <c r="U16" s="88" t="s">
        <v>20</v>
      </c>
      <c r="V16" s="90">
        <v>600</v>
      </c>
      <c r="W16"/>
      <c r="X16" s="88" t="s">
        <v>32</v>
      </c>
      <c r="Y16" s="89">
        <v>600</v>
      </c>
      <c r="Z16"/>
      <c r="AA16" s="88" t="s">
        <v>79</v>
      </c>
      <c r="AB16" s="89">
        <v>23000</v>
      </c>
      <c r="AC16"/>
    </row>
    <row r="17" spans="18:29" x14ac:dyDescent="0.25">
      <c r="R17" s="88" t="s">
        <v>79</v>
      </c>
      <c r="S17" s="89">
        <v>125000</v>
      </c>
      <c r="T17"/>
      <c r="U17" s="88" t="s">
        <v>15</v>
      </c>
      <c r="V17" s="90">
        <v>600</v>
      </c>
      <c r="W17"/>
      <c r="X17" s="88" t="s">
        <v>29</v>
      </c>
      <c r="Y17" s="89">
        <v>1200</v>
      </c>
      <c r="Z17"/>
      <c r="AC17"/>
    </row>
    <row r="18" spans="18:29" x14ac:dyDescent="0.25">
      <c r="R18"/>
      <c r="S18"/>
      <c r="T18"/>
      <c r="U18" s="88" t="s">
        <v>69</v>
      </c>
      <c r="V18" s="90">
        <v>600</v>
      </c>
      <c r="W18"/>
      <c r="X18" s="88" t="s">
        <v>26</v>
      </c>
      <c r="Y18" s="89">
        <v>1200</v>
      </c>
      <c r="Z18"/>
      <c r="AA18"/>
      <c r="AB18"/>
      <c r="AC18"/>
    </row>
    <row r="19" spans="18:29" x14ac:dyDescent="0.25">
      <c r="R19"/>
      <c r="S19"/>
      <c r="T19"/>
      <c r="U19" s="88" t="s">
        <v>19</v>
      </c>
      <c r="V19" s="90">
        <v>600</v>
      </c>
      <c r="W19"/>
      <c r="X19" s="88" t="s">
        <v>31</v>
      </c>
      <c r="Y19" s="89">
        <v>2000</v>
      </c>
      <c r="Z19"/>
      <c r="AA19"/>
      <c r="AB19"/>
      <c r="AC19"/>
    </row>
    <row r="20" spans="18:29" x14ac:dyDescent="0.25">
      <c r="R20"/>
      <c r="S20"/>
      <c r="T20"/>
      <c r="U20" s="88" t="s">
        <v>23</v>
      </c>
      <c r="V20" s="90">
        <v>600</v>
      </c>
      <c r="W20"/>
      <c r="X20" s="88" t="s">
        <v>28</v>
      </c>
      <c r="Y20" s="89">
        <v>2250</v>
      </c>
      <c r="Z20"/>
      <c r="AA20"/>
      <c r="AB20"/>
      <c r="AC20"/>
    </row>
    <row r="21" spans="18:29" x14ac:dyDescent="0.25">
      <c r="R21"/>
      <c r="S21"/>
      <c r="T21"/>
      <c r="U21" s="88" t="s">
        <v>14</v>
      </c>
      <c r="V21" s="90">
        <v>1200</v>
      </c>
      <c r="W21"/>
      <c r="X21" s="88" t="s">
        <v>34</v>
      </c>
      <c r="Y21" s="89">
        <v>4800</v>
      </c>
      <c r="Z21"/>
      <c r="AA21"/>
      <c r="AB21"/>
      <c r="AC21"/>
    </row>
    <row r="22" spans="18:29" x14ac:dyDescent="0.25">
      <c r="R22"/>
      <c r="S22"/>
      <c r="T22"/>
      <c r="U22" s="88" t="s">
        <v>22</v>
      </c>
      <c r="V22" s="90">
        <v>1200</v>
      </c>
      <c r="W22"/>
      <c r="X22" s="88" t="s">
        <v>79</v>
      </c>
      <c r="Y22" s="89">
        <v>13250</v>
      </c>
      <c r="Z22"/>
      <c r="AA22"/>
      <c r="AB22"/>
      <c r="AC22"/>
    </row>
    <row r="23" spans="18:29" x14ac:dyDescent="0.25">
      <c r="R23"/>
      <c r="S23"/>
      <c r="T23"/>
      <c r="U23" s="88" t="s">
        <v>73</v>
      </c>
      <c r="V23" s="90">
        <v>1500</v>
      </c>
      <c r="W23"/>
      <c r="X23"/>
      <c r="Y23"/>
      <c r="Z23"/>
      <c r="AA23"/>
      <c r="AB23"/>
      <c r="AC23"/>
    </row>
    <row r="24" spans="18:29" x14ac:dyDescent="0.25">
      <c r="R24"/>
      <c r="S24"/>
      <c r="T24"/>
      <c r="U24" s="88" t="s">
        <v>9</v>
      </c>
      <c r="V24" s="90">
        <v>2500</v>
      </c>
      <c r="W24"/>
      <c r="X24"/>
      <c r="Y24"/>
      <c r="Z24"/>
      <c r="AC24"/>
    </row>
    <row r="25" spans="18:29" x14ac:dyDescent="0.25">
      <c r="R25"/>
      <c r="S25"/>
      <c r="T25"/>
      <c r="U25" s="88" t="s">
        <v>12</v>
      </c>
      <c r="V25" s="90">
        <v>4000</v>
      </c>
      <c r="W25"/>
      <c r="X25"/>
      <c r="Y25"/>
      <c r="Z25"/>
      <c r="AC25"/>
    </row>
    <row r="26" spans="18:29" x14ac:dyDescent="0.25">
      <c r="R26"/>
      <c r="S26"/>
      <c r="T26"/>
      <c r="U26" s="88" t="s">
        <v>21</v>
      </c>
      <c r="V26" s="90">
        <v>5000</v>
      </c>
      <c r="W26"/>
      <c r="X26"/>
      <c r="Y26"/>
      <c r="Z26"/>
      <c r="AC26"/>
    </row>
    <row r="27" spans="18:29" x14ac:dyDescent="0.25">
      <c r="R27"/>
      <c r="S27"/>
      <c r="T27"/>
      <c r="U27" s="88" t="s">
        <v>8</v>
      </c>
      <c r="V27" s="90">
        <v>12500</v>
      </c>
      <c r="W27"/>
      <c r="X27"/>
      <c r="Y27"/>
      <c r="Z27"/>
      <c r="AC27"/>
    </row>
    <row r="28" spans="18:29" x14ac:dyDescent="0.25">
      <c r="U28" s="88" t="s">
        <v>11</v>
      </c>
      <c r="V28" s="90">
        <v>15000</v>
      </c>
      <c r="AC28"/>
    </row>
    <row r="29" spans="18:29" x14ac:dyDescent="0.25">
      <c r="U29" s="88" t="s">
        <v>79</v>
      </c>
      <c r="V29" s="90">
        <v>46500</v>
      </c>
    </row>
  </sheetData>
  <mergeCells count="14">
    <mergeCell ref="D2:E2"/>
    <mergeCell ref="G2:L2"/>
    <mergeCell ref="N4:P4"/>
    <mergeCell ref="O8:P8"/>
    <mergeCell ref="O5:P5"/>
    <mergeCell ref="B4:D4"/>
    <mergeCell ref="F4:H4"/>
    <mergeCell ref="J4:L4"/>
    <mergeCell ref="K8:L8"/>
    <mergeCell ref="K5:L5"/>
    <mergeCell ref="C8:D8"/>
    <mergeCell ref="G8:H8"/>
    <mergeCell ref="G5:H5"/>
    <mergeCell ref="C5:D5"/>
  </mergeCells>
  <dataValidations count="1">
    <dataValidation allowBlank="1" showInputMessage="1" showErrorMessage="1" prompt="Bar chart showing income from various sources is in this cell" sqref="B7:D7" xr:uid="{00000000-0002-0000-0300-000016000000}"/>
  </dataValidations>
  <hyperlinks>
    <hyperlink ref="J1" location="Guide!A1" tooltip="Select to navigate to Guide worksheet" display="Navigation button for Guide worksheet is in this cell." xr:uid="{00000000-0004-0000-0300-000000000000}"/>
    <hyperlink ref="H1:I1" location="'Annual Cash Flow'!A1" tooltip="Select to navigate to cell A1 in this worksheet" display="ANNUAL CASH FLOW" xr:uid="{00000000-0004-0000-0300-000001000000}"/>
    <hyperlink ref="L1" location="'Monthly Cash Flow'!A1" tooltip="Select to navigate to Monthly Cash Flow worksheet" display="'Monthly Cash Flow'!A1" xr:uid="{00000000-0004-0000-0300-000002000000}"/>
  </hyperlinks>
  <printOptions horizontalCentered="1"/>
  <pageMargins left="0.25" right="0.25" top="0.75" bottom="0.75" header="0.3" footer="0.3"/>
  <pageSetup scale="57" fitToHeight="0" orientation="landscape" r:id="rId5"/>
  <headerFooter differentFirst="1">
    <oddFooter>Page &amp;P of &amp;N</oddFooter>
  </headerFooter>
  <drawing r:id="rId6"/>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4" tint="0.39997558519241921"/>
    <pageSetUpPr autoPageBreaks="0" fitToPage="1"/>
  </sheetPr>
  <dimension ref="A1:I11"/>
  <sheetViews>
    <sheetView showGridLines="0" zoomScaleNormal="100" workbookViewId="0"/>
  </sheetViews>
  <sheetFormatPr defaultColWidth="16.6328125" defaultRowHeight="30" customHeight="1" x14ac:dyDescent="0.25"/>
  <cols>
    <col min="1" max="1" width="1.81640625" style="25" customWidth="1"/>
    <col min="2" max="2" width="20.81640625" style="25" customWidth="1"/>
    <col min="3" max="9" width="14.81640625" style="25" customWidth="1"/>
    <col min="10" max="10" width="1.81640625" style="25" customWidth="1"/>
    <col min="11" max="16384" width="16.6328125" style="25"/>
  </cols>
  <sheetData>
    <row r="1" spans="1:9" s="16" customFormat="1" ht="44.1" customHeight="1" x14ac:dyDescent="0.25">
      <c r="A1" s="18"/>
      <c r="B1" s="16" t="s">
        <v>45</v>
      </c>
    </row>
    <row r="2" spans="1:9" s="3" customFormat="1" ht="44.1" customHeight="1" x14ac:dyDescent="0.25">
      <c r="B2" s="85"/>
      <c r="C2" s="85" t="s">
        <v>97</v>
      </c>
      <c r="D2" s="93">
        <f>AnnualCashFlowToDate</f>
        <v>42250</v>
      </c>
      <c r="E2" s="93"/>
      <c r="F2" s="94" t="s">
        <v>104</v>
      </c>
      <c r="G2" s="94"/>
      <c r="H2" s="94"/>
      <c r="I2" s="94"/>
    </row>
    <row r="3" spans="1:9" s="2" customFormat="1" ht="33.9" customHeight="1" x14ac:dyDescent="0.25">
      <c r="B3" s="63"/>
      <c r="C3" s="63"/>
      <c r="D3" s="64"/>
      <c r="E3" s="64"/>
      <c r="F3" s="92"/>
      <c r="G3" s="92"/>
      <c r="H3" s="92"/>
      <c r="I3" s="92"/>
    </row>
    <row r="4" spans="1:9" s="38" customFormat="1" ht="33.9" customHeight="1" x14ac:dyDescent="0.25">
      <c r="B4" s="62" t="s">
        <v>0</v>
      </c>
      <c r="C4" s="66" t="s">
        <v>68</v>
      </c>
      <c r="D4" s="66" t="s">
        <v>66</v>
      </c>
      <c r="F4" s="67"/>
      <c r="G4" s="67"/>
      <c r="H4" s="67"/>
      <c r="I4" s="67"/>
    </row>
    <row r="5" spans="1:9" ht="30" customHeight="1" x14ac:dyDescent="0.25">
      <c r="B5" s="68" t="s">
        <v>1</v>
      </c>
      <c r="C5" s="69">
        <v>90000</v>
      </c>
      <c r="D5" s="69">
        <f>Income[[#This Row],[Annual  ]]/12</f>
        <v>7500</v>
      </c>
    </row>
    <row r="6" spans="1:9" ht="30" customHeight="1" x14ac:dyDescent="0.25">
      <c r="B6" s="68" t="s">
        <v>2</v>
      </c>
      <c r="C6" s="69">
        <v>5000</v>
      </c>
      <c r="D6" s="69">
        <f>Income[[#This Row],[Annual  ]]/12</f>
        <v>416.66666666666669</v>
      </c>
    </row>
    <row r="7" spans="1:9" ht="30" customHeight="1" x14ac:dyDescent="0.25">
      <c r="B7" s="68" t="s">
        <v>4</v>
      </c>
      <c r="C7" s="69">
        <v>30000</v>
      </c>
      <c r="D7" s="69">
        <f>Income[[#This Row],[Annual  ]]/12</f>
        <v>2500</v>
      </c>
    </row>
    <row r="8" spans="1:9" ht="30" customHeight="1" x14ac:dyDescent="0.25">
      <c r="B8" s="68" t="s">
        <v>3</v>
      </c>
      <c r="C8" s="69">
        <v>0</v>
      </c>
      <c r="D8" s="69">
        <f>Income[[#This Row],[Annual  ]]/12</f>
        <v>0</v>
      </c>
    </row>
    <row r="9" spans="1:9" ht="30" customHeight="1" x14ac:dyDescent="0.25">
      <c r="B9" s="68" t="s">
        <v>24</v>
      </c>
      <c r="C9" s="69">
        <v>0</v>
      </c>
      <c r="D9" s="69">
        <f>Income[[#This Row],[Annual  ]]/12</f>
        <v>0</v>
      </c>
    </row>
    <row r="10" spans="1:9" ht="30" customHeight="1" x14ac:dyDescent="0.25">
      <c r="B10" s="68" t="s">
        <v>35</v>
      </c>
      <c r="C10" s="69">
        <v>0</v>
      </c>
      <c r="D10" s="69">
        <f>Income[[#This Row],[Annual  ]]/12</f>
        <v>0</v>
      </c>
    </row>
    <row r="11" spans="1:9" s="42" customFormat="1" ht="30" customHeight="1" x14ac:dyDescent="0.25">
      <c r="B11" s="68" t="s">
        <v>25</v>
      </c>
      <c r="C11" s="69">
        <f>SUBTOTAL(109,Income[[Annual  ]])</f>
        <v>125000</v>
      </c>
      <c r="D11" s="69">
        <f>SUBTOTAL(109,Income[[Monthly ]])</f>
        <v>10416.666666666668</v>
      </c>
    </row>
  </sheetData>
  <mergeCells count="2">
    <mergeCell ref="D2:E2"/>
    <mergeCell ref="F2:I3"/>
  </mergeCells>
  <dataValidations xWindow="999" yWindow="322" count="1">
    <dataValidation allowBlank="1" showInputMessage="1" showErrorMessage="1" prompt="Total Cash Flow to Date is automatically calculated in cell at right" sqref="B2:C2" xr:uid="{00000000-0002-0000-0400-000005000000}"/>
  </dataValidations>
  <hyperlinks>
    <hyperlink ref="I1" location="Expenses!A1" tooltip="Select to navigate to Expenses worksheet" display="EXPENSES" xr:uid="{00000000-0004-0000-0400-000000000000}"/>
    <hyperlink ref="F1" location="Guide!A1" tooltip="Select to navigate to Guide worksheet" display="Navigation button for Guide worksheet is in this cell." xr:uid="{00000000-0004-0000-0400-000001000000}"/>
    <hyperlink ref="G1" location="'Daily Summary'!A1" tooltip="Select to navigate to Daily Summary worksheet" display="DAILY SUMMARY" xr:uid="{00000000-0004-0000-0400-000002000000}"/>
    <hyperlink ref="H1" location="Income!A1" tooltip="Select to navigate to cell A1 in this worksheet" display="INCOME" xr:uid="{00000000-0004-0000-0400-000003000000}"/>
  </hyperlinks>
  <printOptions horizontalCentered="1"/>
  <pageMargins left="0.25" right="0.25" top="0.5" bottom="0.5" header="0.3" footer="0.3"/>
  <pageSetup scale="84" fitToHeight="0" orientation="landscape" r:id="rId1"/>
  <headerFooter differentFirst="1">
    <oddFooter>Page &amp;P of &amp;N</oddFooter>
  </headerFooter>
  <ignoredErrors>
    <ignoredError sqref="D8:D10" emptyCellReference="1"/>
  </ignoredErrors>
  <drawing r:id="rId2"/>
  <tableParts count="1">
    <tablePart r:id="rId3"/>
  </tableParts>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4" tint="0.39997558519241921"/>
    <pageSetUpPr autoPageBreaks="0" fitToPage="1"/>
  </sheetPr>
  <dimension ref="A1:I23"/>
  <sheetViews>
    <sheetView showGridLines="0" zoomScaleNormal="100" workbookViewId="0"/>
  </sheetViews>
  <sheetFormatPr defaultColWidth="16.6328125" defaultRowHeight="30" customHeight="1" x14ac:dyDescent="0.25"/>
  <cols>
    <col min="1" max="1" width="1.81640625" style="25" customWidth="1"/>
    <col min="2" max="2" width="20.81640625" style="25" customWidth="1"/>
    <col min="3" max="9" width="14.81640625" style="25" customWidth="1"/>
    <col min="10" max="10" width="1.81640625" style="25" customWidth="1"/>
    <col min="11" max="16384" width="16.6328125" style="25"/>
  </cols>
  <sheetData>
    <row r="1" spans="1:9" s="16" customFormat="1" ht="44.1" customHeight="1" x14ac:dyDescent="0.25">
      <c r="A1" s="18"/>
      <c r="B1" s="16" t="s">
        <v>45</v>
      </c>
    </row>
    <row r="2" spans="1:9" s="3" customFormat="1" ht="44.1" customHeight="1" x14ac:dyDescent="0.25">
      <c r="B2" s="85"/>
      <c r="C2" s="85" t="s">
        <v>97</v>
      </c>
      <c r="D2" s="93">
        <f>AnnualCashFlowToDate</f>
        <v>42250</v>
      </c>
      <c r="E2" s="93"/>
      <c r="F2" s="94" t="s">
        <v>100</v>
      </c>
      <c r="G2" s="94"/>
      <c r="H2" s="94"/>
      <c r="I2" s="94"/>
    </row>
    <row r="3" spans="1:9" s="3" customFormat="1" ht="33.9" customHeight="1" x14ac:dyDescent="0.25">
      <c r="B3" s="72"/>
      <c r="C3" s="72"/>
      <c r="D3" s="73"/>
      <c r="E3" s="73"/>
      <c r="F3" s="92"/>
      <c r="G3" s="92"/>
      <c r="H3" s="92"/>
      <c r="I3" s="92"/>
    </row>
    <row r="4" spans="1:9" s="39" customFormat="1" ht="33.9" customHeight="1" x14ac:dyDescent="0.25">
      <c r="B4" s="62" t="s">
        <v>7</v>
      </c>
      <c r="C4" s="82" t="s">
        <v>68</v>
      </c>
      <c r="D4" s="82" t="s">
        <v>66</v>
      </c>
    </row>
    <row r="5" spans="1:9" ht="30" customHeight="1" x14ac:dyDescent="0.25">
      <c r="B5" s="68" t="s">
        <v>8</v>
      </c>
      <c r="C5" s="69">
        <v>12500</v>
      </c>
      <c r="D5" s="69">
        <f>Expenses[[#This Row],[Annual  ]]/12</f>
        <v>1041.6666666666667</v>
      </c>
    </row>
    <row r="6" spans="1:9" ht="30" customHeight="1" x14ac:dyDescent="0.25">
      <c r="B6" s="68" t="s">
        <v>84</v>
      </c>
      <c r="C6" s="69">
        <v>2500</v>
      </c>
      <c r="D6" s="69">
        <f>Expenses[[#This Row],[Annual  ]]/12</f>
        <v>208.33333333333334</v>
      </c>
    </row>
    <row r="7" spans="1:9" ht="30" customHeight="1" x14ac:dyDescent="0.25">
      <c r="B7" s="68" t="s">
        <v>85</v>
      </c>
      <c r="C7" s="69">
        <v>200</v>
      </c>
      <c r="D7" s="69">
        <f>Expenses[[#This Row],[Annual  ]]/12</f>
        <v>16.666666666666668</v>
      </c>
    </row>
    <row r="8" spans="1:9" ht="30" customHeight="1" x14ac:dyDescent="0.25">
      <c r="B8" s="68" t="s">
        <v>86</v>
      </c>
      <c r="C8" s="69">
        <v>4000</v>
      </c>
      <c r="D8" s="69">
        <f>Expenses[[#This Row],[Annual  ]]/12</f>
        <v>333.33333333333331</v>
      </c>
    </row>
    <row r="9" spans="1:9" ht="30" customHeight="1" x14ac:dyDescent="0.25">
      <c r="B9" s="68" t="s">
        <v>87</v>
      </c>
      <c r="C9" s="69">
        <v>15000</v>
      </c>
      <c r="D9" s="69">
        <f>Expenses[[#This Row],[Annual  ]]/12</f>
        <v>1250</v>
      </c>
    </row>
    <row r="10" spans="1:9" ht="30" customHeight="1" x14ac:dyDescent="0.25">
      <c r="B10" s="68" t="s">
        <v>13</v>
      </c>
      <c r="C10" s="69">
        <v>250</v>
      </c>
      <c r="D10" s="69">
        <f>Expenses[[#This Row],[Annual  ]]/12</f>
        <v>20.833333333333332</v>
      </c>
    </row>
    <row r="11" spans="1:9" ht="30" customHeight="1" x14ac:dyDescent="0.25">
      <c r="B11" s="68" t="s">
        <v>14</v>
      </c>
      <c r="C11" s="69">
        <v>1200</v>
      </c>
      <c r="D11" s="69">
        <f>Expenses[[#This Row],[Annual  ]]/12</f>
        <v>100</v>
      </c>
    </row>
    <row r="12" spans="1:9" ht="30" customHeight="1" x14ac:dyDescent="0.25">
      <c r="B12" s="68" t="s">
        <v>15</v>
      </c>
      <c r="C12" s="69">
        <v>600</v>
      </c>
      <c r="D12" s="69">
        <f>Expenses[[#This Row],[Annual  ]]/12</f>
        <v>50</v>
      </c>
    </row>
    <row r="13" spans="1:9" ht="30" customHeight="1" x14ac:dyDescent="0.25">
      <c r="B13" s="68" t="s">
        <v>99</v>
      </c>
      <c r="C13" s="69">
        <v>600</v>
      </c>
      <c r="D13" s="69">
        <f>Expenses[[#This Row],[Annual  ]]/12</f>
        <v>50</v>
      </c>
    </row>
    <row r="14" spans="1:9" ht="30" customHeight="1" x14ac:dyDescent="0.25">
      <c r="B14" s="68" t="s">
        <v>18</v>
      </c>
      <c r="C14" s="69">
        <v>150</v>
      </c>
      <c r="D14" s="69">
        <f>Expenses[[#This Row],[Annual  ]]/12</f>
        <v>12.5</v>
      </c>
    </row>
    <row r="15" spans="1:9" ht="30" customHeight="1" x14ac:dyDescent="0.25">
      <c r="B15" s="68" t="s">
        <v>19</v>
      </c>
      <c r="C15" s="69">
        <v>600</v>
      </c>
      <c r="D15" s="69">
        <f>Expenses[[#This Row],[Annual  ]]/12</f>
        <v>50</v>
      </c>
    </row>
    <row r="16" spans="1:9" ht="30" customHeight="1" x14ac:dyDescent="0.25">
      <c r="B16" s="68" t="s">
        <v>20</v>
      </c>
      <c r="C16" s="69">
        <v>600</v>
      </c>
      <c r="D16" s="69">
        <f>Expenses[[#This Row],[Annual  ]]/12</f>
        <v>50</v>
      </c>
    </row>
    <row r="17" spans="2:4" ht="30" customHeight="1" x14ac:dyDescent="0.25">
      <c r="B17" s="68" t="s">
        <v>88</v>
      </c>
      <c r="C17" s="69">
        <v>1500</v>
      </c>
      <c r="D17" s="69">
        <f>Expenses[[#This Row],[Annual  ]]/12</f>
        <v>125</v>
      </c>
    </row>
    <row r="18" spans="2:4" ht="30" customHeight="1" x14ac:dyDescent="0.25">
      <c r="B18" s="68" t="s">
        <v>21</v>
      </c>
      <c r="C18" s="69">
        <v>5000</v>
      </c>
      <c r="D18" s="69">
        <f>Expenses[[#This Row],[Annual  ]]/12</f>
        <v>416.66666666666669</v>
      </c>
    </row>
    <row r="19" spans="2:4" ht="30" customHeight="1" x14ac:dyDescent="0.25">
      <c r="B19" s="68" t="s">
        <v>22</v>
      </c>
      <c r="C19" s="69">
        <v>1200</v>
      </c>
      <c r="D19" s="69">
        <f>Expenses[[#This Row],[Annual  ]]/12</f>
        <v>100</v>
      </c>
    </row>
    <row r="20" spans="2:4" ht="30" customHeight="1" x14ac:dyDescent="0.25">
      <c r="B20" s="68" t="s">
        <v>89</v>
      </c>
      <c r="C20" s="69">
        <v>600</v>
      </c>
      <c r="D20" s="69">
        <f>Expenses[[#This Row],[Annual  ]]/12</f>
        <v>50</v>
      </c>
    </row>
    <row r="21" spans="2:4" ht="30" customHeight="1" x14ac:dyDescent="0.25">
      <c r="B21" s="68" t="s">
        <v>4</v>
      </c>
      <c r="C21" s="69">
        <v>0</v>
      </c>
      <c r="D21" s="69">
        <f>Expenses[[#This Row],[Annual  ]]/12</f>
        <v>0</v>
      </c>
    </row>
    <row r="22" spans="2:4" ht="30" customHeight="1" x14ac:dyDescent="0.25">
      <c r="B22" s="68" t="s">
        <v>3</v>
      </c>
      <c r="C22" s="69">
        <v>0</v>
      </c>
      <c r="D22" s="69">
        <f>Expenses[[#This Row],[Annual  ]]/12</f>
        <v>0</v>
      </c>
    </row>
    <row r="23" spans="2:4" ht="30" customHeight="1" x14ac:dyDescent="0.25">
      <c r="B23" s="68" t="s">
        <v>25</v>
      </c>
      <c r="C23" s="69">
        <f>SUBTOTAL(109,Expenses[[Annual  ]])</f>
        <v>46500</v>
      </c>
      <c r="D23" s="69">
        <f>SUBTOTAL(109,Expenses[[Monthly ]])</f>
        <v>3875</v>
      </c>
    </row>
  </sheetData>
  <mergeCells count="2">
    <mergeCell ref="D2:E2"/>
    <mergeCell ref="F2:I3"/>
  </mergeCells>
  <dataValidations count="1">
    <dataValidation allowBlank="1" showInputMessage="1" showErrorMessage="1" prompt="Enter details in Expenses table in this worksheet. _x000a__x000a_Total Cash Flow to Date is automatically calculated in cell D2. Tip is in cell F2." sqref="A1" xr:uid="{00000000-0002-0000-0500-000003000000}"/>
  </dataValidations>
  <hyperlinks>
    <hyperlink ref="I1" location="Discretionary!A1" tooltip="Select to navigate to Discretionary worksheet" display="DISCRETIONARY" xr:uid="{00000000-0004-0000-0500-000000000000}"/>
    <hyperlink ref="G1" location="Income!A1" tooltip="Select to navigate to Income worksheet" display="INCOME" xr:uid="{00000000-0004-0000-0500-000001000000}"/>
    <hyperlink ref="F1" location="Guide!A1" tooltip="Select to navigate to Guide worksheet" display="Navigation button for Guide worksheet is in this cell." xr:uid="{00000000-0004-0000-0500-000002000000}"/>
    <hyperlink ref="H1" location="Expenses!A1" tooltip="Select to navigate to cell A1 in this worksheet" display="EXPENSES" xr:uid="{00000000-0004-0000-0500-000003000000}"/>
  </hyperlinks>
  <printOptions horizontalCentered="1"/>
  <pageMargins left="0.25" right="0.25" top="0.5" bottom="0.5" header="0.3" footer="0.3"/>
  <pageSetup scale="84" fitToHeight="0" orientation="landscape" r:id="rId1"/>
  <headerFooter differentFirst="1">
    <oddFooter>Page &amp;P of &amp;N</oddFooter>
  </headerFooter>
  <ignoredErrors>
    <ignoredError sqref="D21:D22" emptyCellReference="1"/>
  </ignoredErrors>
  <drawing r:id="rId2"/>
  <tableParts count="1">
    <tablePart r:id="rId3"/>
  </tableParts>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4" tint="0.39997558519241921"/>
    <pageSetUpPr autoPageBreaks="0" fitToPage="1"/>
  </sheetPr>
  <dimension ref="A1:J16"/>
  <sheetViews>
    <sheetView showGridLines="0" zoomScaleNormal="100" workbookViewId="0"/>
  </sheetViews>
  <sheetFormatPr defaultColWidth="16.6328125" defaultRowHeight="30" customHeight="1" x14ac:dyDescent="0.25"/>
  <cols>
    <col min="1" max="1" width="1.81640625" style="25" customWidth="1"/>
    <col min="2" max="2" width="20.81640625" style="25" customWidth="1"/>
    <col min="3" max="9" width="14.81640625" style="25" customWidth="1"/>
    <col min="10" max="10" width="1.81640625" style="25" customWidth="1"/>
    <col min="11" max="16384" width="16.6328125" style="25"/>
  </cols>
  <sheetData>
    <row r="1" spans="1:10" s="16" customFormat="1" ht="44.1" customHeight="1" x14ac:dyDescent="0.25">
      <c r="A1" s="18"/>
      <c r="B1" s="16" t="s">
        <v>45</v>
      </c>
    </row>
    <row r="2" spans="1:10" s="3" customFormat="1" ht="44.1" customHeight="1" x14ac:dyDescent="0.25">
      <c r="B2" s="85"/>
      <c r="C2" s="85" t="s">
        <v>97</v>
      </c>
      <c r="D2" s="93">
        <f>AnnualCashFlowToDate</f>
        <v>42250</v>
      </c>
      <c r="E2" s="93"/>
      <c r="F2" s="92" t="s">
        <v>100</v>
      </c>
      <c r="G2" s="92"/>
      <c r="H2" s="92"/>
      <c r="I2" s="92"/>
      <c r="J2" s="23"/>
    </row>
    <row r="3" spans="1:10" customFormat="1" ht="33.9" customHeight="1" x14ac:dyDescent="0.25">
      <c r="B3" s="75"/>
      <c r="C3" s="75"/>
      <c r="D3" s="76"/>
      <c r="E3" s="76"/>
      <c r="F3" s="92"/>
      <c r="G3" s="92"/>
      <c r="H3" s="92"/>
      <c r="I3" s="92"/>
      <c r="J3" s="74"/>
    </row>
    <row r="4" spans="1:10" s="40" customFormat="1" ht="33.9" customHeight="1" x14ac:dyDescent="0.25">
      <c r="B4" s="62" t="s">
        <v>7</v>
      </c>
      <c r="C4" s="66" t="s">
        <v>68</v>
      </c>
      <c r="D4" s="66" t="s">
        <v>66</v>
      </c>
    </row>
    <row r="5" spans="1:10" ht="30" customHeight="1" x14ac:dyDescent="0.25">
      <c r="B5" s="68" t="s">
        <v>26</v>
      </c>
      <c r="C5" s="69">
        <v>1200</v>
      </c>
      <c r="D5" s="69">
        <f>Discretionary[[#This Row],[Annual  ]]/12</f>
        <v>100</v>
      </c>
    </row>
    <row r="6" spans="1:10" ht="30" customHeight="1" x14ac:dyDescent="0.25">
      <c r="B6" s="68" t="s">
        <v>27</v>
      </c>
      <c r="C6" s="69">
        <v>600</v>
      </c>
      <c r="D6" s="69">
        <f>Discretionary[[#This Row],[Annual  ]]/12</f>
        <v>50</v>
      </c>
    </row>
    <row r="7" spans="1:10" ht="30" customHeight="1" x14ac:dyDescent="0.25">
      <c r="B7" s="68" t="s">
        <v>28</v>
      </c>
      <c r="C7" s="69">
        <v>2250</v>
      </c>
      <c r="D7" s="69">
        <f>Discretionary[[#This Row],[Annual  ]]/12</f>
        <v>187.5</v>
      </c>
    </row>
    <row r="8" spans="1:10" ht="30" customHeight="1" x14ac:dyDescent="0.25">
      <c r="B8" s="68" t="s">
        <v>29</v>
      </c>
      <c r="C8" s="69">
        <v>1200</v>
      </c>
      <c r="D8" s="69">
        <f>Discretionary[[#This Row],[Annual  ]]/12</f>
        <v>100</v>
      </c>
    </row>
    <row r="9" spans="1:10" ht="30" customHeight="1" x14ac:dyDescent="0.25">
      <c r="B9" s="68" t="s">
        <v>90</v>
      </c>
      <c r="C9" s="69">
        <v>300</v>
      </c>
      <c r="D9" s="69">
        <f>Discretionary[[#This Row],[Annual  ]]/12</f>
        <v>25</v>
      </c>
    </row>
    <row r="10" spans="1:10" ht="30" customHeight="1" x14ac:dyDescent="0.25">
      <c r="B10" s="68" t="s">
        <v>31</v>
      </c>
      <c r="C10" s="69">
        <v>2000</v>
      </c>
      <c r="D10" s="69">
        <f>Discretionary[[#This Row],[Annual  ]]/12</f>
        <v>166.66666666666666</v>
      </c>
    </row>
    <row r="11" spans="1:10" ht="30" customHeight="1" x14ac:dyDescent="0.25">
      <c r="B11" s="68" t="s">
        <v>32</v>
      </c>
      <c r="C11" s="69">
        <v>600</v>
      </c>
      <c r="D11" s="69">
        <f>Discretionary[[#This Row],[Annual  ]]/12</f>
        <v>50</v>
      </c>
    </row>
    <row r="12" spans="1:10" ht="30" customHeight="1" x14ac:dyDescent="0.25">
      <c r="B12" s="68" t="s">
        <v>91</v>
      </c>
      <c r="C12" s="69">
        <v>300</v>
      </c>
      <c r="D12" s="69">
        <f>Discretionary[[#This Row],[Annual  ]]/12</f>
        <v>25</v>
      </c>
    </row>
    <row r="13" spans="1:10" ht="30" customHeight="1" x14ac:dyDescent="0.25">
      <c r="B13" s="68" t="s">
        <v>92</v>
      </c>
      <c r="C13" s="69">
        <v>4800</v>
      </c>
      <c r="D13" s="69">
        <f>Discretionary[[#This Row],[Annual  ]]/12</f>
        <v>400</v>
      </c>
    </row>
    <row r="14" spans="1:10" ht="30" customHeight="1" x14ac:dyDescent="0.25">
      <c r="B14" s="68" t="s">
        <v>4</v>
      </c>
      <c r="C14" s="69">
        <v>0</v>
      </c>
      <c r="D14" s="69">
        <f>Discretionary[[#This Row],[Annual  ]]/12</f>
        <v>0</v>
      </c>
    </row>
    <row r="15" spans="1:10" ht="30" customHeight="1" x14ac:dyDescent="0.25">
      <c r="B15" s="68" t="s">
        <v>3</v>
      </c>
      <c r="C15" s="69">
        <v>0</v>
      </c>
      <c r="D15" s="69">
        <f>Discretionary[[#This Row],[Annual  ]]/12</f>
        <v>0</v>
      </c>
    </row>
    <row r="16" spans="1:10" ht="30" customHeight="1" x14ac:dyDescent="0.25">
      <c r="B16" s="68" t="s">
        <v>25</v>
      </c>
      <c r="C16" s="69">
        <f>SUBTOTAL(109,Discretionary[[Annual  ]])</f>
        <v>13250</v>
      </c>
      <c r="D16" s="69">
        <f>SUBTOTAL(109,Discretionary[[Monthly ]])</f>
        <v>1104.1666666666665</v>
      </c>
    </row>
  </sheetData>
  <mergeCells count="2">
    <mergeCell ref="D2:E2"/>
    <mergeCell ref="F2:I3"/>
  </mergeCells>
  <hyperlinks>
    <hyperlink ref="I1" location="Savings!A1" tooltip="Select to navigate to Savings worksheet" display="SAVINGS" xr:uid="{00000000-0004-0000-0600-000000000000}"/>
    <hyperlink ref="G1" location="Expenses!A1" tooltip="Select to navigate to Expenses worksheet" display="EXPENSES" xr:uid="{00000000-0004-0000-0600-000001000000}"/>
    <hyperlink ref="F1" location="Guide!A1" tooltip="Select to navigate to Guide worksheet" display="Navigation button for Guide worksheet is in this cell." xr:uid="{00000000-0004-0000-0600-000002000000}"/>
    <hyperlink ref="H1" location="Discretionary!A1" tooltip="Select to navigate to cell A1 in this worksheet" display="DISCRETIONARY" xr:uid="{00000000-0004-0000-0600-000003000000}"/>
  </hyperlinks>
  <printOptions horizontalCentered="1"/>
  <pageMargins left="0.25" right="0.25" top="0.5" bottom="0.5" header="0.3" footer="0.3"/>
  <pageSetup scale="84" fitToHeight="0" orientation="landscape" r:id="rId1"/>
  <headerFooter differentFirst="1">
    <oddFooter>Page &amp;P of &amp;N</oddFooter>
  </headerFooter>
  <ignoredErrors>
    <ignoredError sqref="D14:D15" emptyCellReference="1"/>
  </ignoredErrors>
  <drawing r:id="rId2"/>
  <tableParts count="1">
    <tablePart r:id="rId3"/>
  </tableParts>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4" tint="0.39997558519241921"/>
    <pageSetUpPr autoPageBreaks="0" fitToPage="1"/>
  </sheetPr>
  <dimension ref="A1:J10"/>
  <sheetViews>
    <sheetView showGridLines="0" zoomScaleNormal="100" workbookViewId="0"/>
  </sheetViews>
  <sheetFormatPr defaultColWidth="16.6328125" defaultRowHeight="30" customHeight="1" x14ac:dyDescent="0.25"/>
  <cols>
    <col min="1" max="1" width="1.81640625" style="25" customWidth="1"/>
    <col min="2" max="2" width="20.81640625" style="25" customWidth="1"/>
    <col min="3" max="9" width="14.81640625" style="25" customWidth="1"/>
    <col min="10" max="10" width="1.81640625" style="25" customWidth="1"/>
    <col min="11" max="16384" width="16.6328125" style="25"/>
  </cols>
  <sheetData>
    <row r="1" spans="1:10" s="71" customFormat="1" ht="44.1" customHeight="1" x14ac:dyDescent="0.25">
      <c r="A1" s="70"/>
      <c r="B1" s="16" t="s">
        <v>45</v>
      </c>
      <c r="C1" s="16"/>
      <c r="D1" s="16"/>
      <c r="E1" s="16"/>
      <c r="F1" s="16"/>
      <c r="G1" s="16"/>
      <c r="H1" s="16"/>
      <c r="I1" s="16"/>
      <c r="J1" s="71" t="s">
        <v>70</v>
      </c>
    </row>
    <row r="2" spans="1:10" s="3" customFormat="1" ht="44.1" customHeight="1" x14ac:dyDescent="0.25">
      <c r="B2" s="85"/>
      <c r="C2" s="85" t="s">
        <v>97</v>
      </c>
      <c r="D2" s="93">
        <f>AnnualCashFlowToDate</f>
        <v>42250</v>
      </c>
      <c r="E2" s="93"/>
      <c r="F2" s="94" t="s">
        <v>100</v>
      </c>
      <c r="G2" s="94"/>
      <c r="H2" s="94"/>
      <c r="I2" s="94"/>
    </row>
    <row r="3" spans="1:10" customFormat="1" ht="33.9" customHeight="1" x14ac:dyDescent="0.25">
      <c r="B3" s="32"/>
      <c r="C3" s="32"/>
      <c r="D3" s="76"/>
      <c r="E3" s="76"/>
      <c r="F3" s="92"/>
      <c r="G3" s="92"/>
      <c r="H3" s="92"/>
      <c r="I3" s="92"/>
    </row>
    <row r="4" spans="1:10" s="39" customFormat="1" ht="33.9" customHeight="1" x14ac:dyDescent="0.25">
      <c r="B4" s="62" t="s">
        <v>36</v>
      </c>
      <c r="C4" s="66" t="s">
        <v>68</v>
      </c>
      <c r="D4" s="66" t="s">
        <v>66</v>
      </c>
    </row>
    <row r="5" spans="1:10" ht="30" customHeight="1" x14ac:dyDescent="0.25">
      <c r="B5" s="68" t="s">
        <v>93</v>
      </c>
      <c r="C5" s="69">
        <v>5000</v>
      </c>
      <c r="D5" s="69">
        <f>Savings[[#This Row],[Annual  ]]/12</f>
        <v>416.66666666666669</v>
      </c>
    </row>
    <row r="6" spans="1:10" ht="30" customHeight="1" x14ac:dyDescent="0.25">
      <c r="B6" s="68" t="s">
        <v>94</v>
      </c>
      <c r="C6" s="69">
        <v>12000</v>
      </c>
      <c r="D6" s="69">
        <f>Savings[[#This Row],[Annual  ]]/12</f>
        <v>1000</v>
      </c>
    </row>
    <row r="7" spans="1:10" ht="30" customHeight="1" x14ac:dyDescent="0.25">
      <c r="B7" s="68" t="s">
        <v>101</v>
      </c>
      <c r="C7" s="69">
        <v>6000</v>
      </c>
      <c r="D7" s="69">
        <f>Savings[[#This Row],[Annual  ]]/12</f>
        <v>500</v>
      </c>
    </row>
    <row r="8" spans="1:10" ht="30" customHeight="1" x14ac:dyDescent="0.25">
      <c r="B8" s="68" t="s">
        <v>4</v>
      </c>
      <c r="C8" s="69">
        <v>0</v>
      </c>
      <c r="D8" s="69">
        <f>Savings[[#This Row],[Annual  ]]/12</f>
        <v>0</v>
      </c>
    </row>
    <row r="9" spans="1:10" ht="30" customHeight="1" x14ac:dyDescent="0.25">
      <c r="B9" s="68" t="s">
        <v>3</v>
      </c>
      <c r="C9" s="69">
        <v>0</v>
      </c>
      <c r="D9" s="69">
        <f>Savings[[#This Row],[Annual  ]]/12</f>
        <v>0</v>
      </c>
    </row>
    <row r="10" spans="1:10" ht="30" customHeight="1" x14ac:dyDescent="0.25">
      <c r="B10" s="68" t="s">
        <v>25</v>
      </c>
      <c r="C10" s="69">
        <f>SUBTOTAL(109,Savings[[Annual  ]])</f>
        <v>23000</v>
      </c>
      <c r="D10" s="69">
        <f>SUBTOTAL(109,Savings[[Monthly ]])</f>
        <v>1916.6666666666667</v>
      </c>
    </row>
  </sheetData>
  <mergeCells count="2">
    <mergeCell ref="D2:E2"/>
    <mergeCell ref="F2:I3"/>
  </mergeCells>
  <hyperlinks>
    <hyperlink ref="G1" location="'Annual Cash Flow'!A1" tooltip="Select to navigate to Annual Cash Flow worksheet" display="Navigation button for Annual Cash Flow worksheet is in this cell." xr:uid="{00000000-0004-0000-0700-000000000000}"/>
    <hyperlink ref="G1" location="Discretionary!A1" tooltip="Select to navigate to Discretionary worksheet" display="DISCRETIONARY" xr:uid="{00000000-0004-0000-0700-000001000000}"/>
    <hyperlink ref="F1" location="Guide!A1" tooltip="Select to navigate to Guide worksheet" display="Navigation button for Guide worksheet is in this cell." xr:uid="{00000000-0004-0000-0700-000002000000}"/>
    <hyperlink ref="H1" location="Savings!A1" tooltip="Select to navigate to cell A1 in this worksheet" display="SAVINGS" xr:uid="{00000000-0004-0000-0700-000003000000}"/>
  </hyperlinks>
  <printOptions horizontalCentered="1"/>
  <pageMargins left="0.25" right="0.25" top="0.5" bottom="0.5" header="0.3" footer="0.3"/>
  <pageSetup scale="84" fitToHeight="0" orientation="landscape" r:id="rId1"/>
  <headerFooter differentFirst="1">
    <oddFooter>Page &amp;P of &amp;N</oddFooter>
  </headerFooter>
  <ignoredErrors>
    <ignoredError sqref="D8:D9" emptyCellReference="1"/>
  </ignoredErrors>
  <drawing r:id="rId2"/>
  <tableParts count="1">
    <tablePart r:id="rId3"/>
  </tableParts>
</worksheet>
</file>

<file path=customXml/_rels/item13.xml.rels>&#65279;<?xml version="1.0" encoding="utf-8"?><Relationships xmlns="http://schemas.openxmlformats.org/package/2006/relationships"><Relationship Type="http://schemas.openxmlformats.org/officeDocument/2006/relationships/customXmlProps" Target="/customXml/itemProps13.xml" Id="rId1" /></Relationships>
</file>

<file path=customXml/_rels/item22.xml.rels>&#65279;<?xml version="1.0" encoding="utf-8"?><Relationships xmlns="http://schemas.openxmlformats.org/package/2006/relationships"><Relationship Type="http://schemas.openxmlformats.org/officeDocument/2006/relationships/customXmlProps" Target="/customXml/itemProps22.xml" Id="rId1" /></Relationships>
</file>

<file path=customXml/_rels/item3.xml.rels>&#65279;<?xml version="1.0" encoding="utf-8"?><Relationships xmlns="http://schemas.openxmlformats.org/package/2006/relationships"><Relationship Type="http://schemas.openxmlformats.org/officeDocument/2006/relationships/customXmlProps" Target="/customXml/itemProps31.xml" Id="rId1" /></Relationships>
</file>

<file path=customXml/item1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6" ma:contentTypeDescription="Create a new document." ma:contentTypeScope="" ma:versionID="ac37c1753acd5e330d2062ccec26ea66">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3b340c7101c92c5120abd06486f94548"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Background xmlns="71af3243-3dd4-4a8d-8c0d-dd76da1f02a5">false</Background>
    <Status xmlns="71af3243-3dd4-4a8d-8c0d-dd76da1f02a5">Not started</Status>
    <_ip_UnifiedCompliancePolicyUIAction xmlns="http://schemas.microsoft.com/sharepoint/v3" xsi:nil="true"/>
    <Image xmlns="71af3243-3dd4-4a8d-8c0d-dd76da1f02a5">
      <Url xsi:nil="true"/>
      <Description xsi:nil="true"/>
    </Image>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Props13.xml><?xml version="1.0" encoding="utf-8"?>
<ds:datastoreItem xmlns:ds="http://schemas.openxmlformats.org/officeDocument/2006/customXml" ds:itemID="{D42AA5AB-5793-47E3-A7BE-905DB25BDE8B}"/>
</file>

<file path=customXml/itemProps22.xml><?xml version="1.0" encoding="utf-8"?>
<ds:datastoreItem xmlns:ds="http://schemas.openxmlformats.org/officeDocument/2006/customXml" ds:itemID="{66918D99-7066-470A-83CC-36A418D2CA96}"/>
</file>

<file path=customXml/itemProps31.xml><?xml version="1.0" encoding="utf-8"?>
<ds:datastoreItem xmlns:ds="http://schemas.openxmlformats.org/officeDocument/2006/customXml" ds:itemID="{8FB6CD0F-A255-4176-BF5D-778B5FDA8D4A}"/>
</file>

<file path=docMetadata/LabelInfo.xml><?xml version="1.0" encoding="utf-8"?>
<clbl:labelList xmlns:clbl="http://schemas.microsoft.com/office/2020/mipLabelMetadata"/>
</file>

<file path=docProps/app.xml><?xml version="1.0" encoding="utf-8"?>
<ap:Properties xmlns:vt="http://schemas.openxmlformats.org/officeDocument/2006/docPropsVTypes" xmlns:ap="http://schemas.openxmlformats.org/officeDocument/2006/extended-properties">
  <ap:Template>TM03107654</ap:Template>
  <ap:Application>Microsoft Excel</ap:Application>
  <ap:DocSecurity>0</ap:DocSecurity>
  <ap:ScaleCrop>false</ap:ScaleCrop>
  <ap:HeadingPairs>
    <vt:vector baseType="variant" size="4">
      <vt:variant>
        <vt:lpstr>Worksheets</vt:lpstr>
      </vt:variant>
      <vt:variant>
        <vt:i4>8</vt:i4>
      </vt:variant>
      <vt:variant>
        <vt:lpstr>Named Ranges</vt:lpstr>
      </vt:variant>
      <vt:variant>
        <vt:i4>29</vt:i4>
      </vt:variant>
    </vt:vector>
  </ap:HeadingPairs>
  <ap:TitlesOfParts>
    <vt:vector baseType="lpstr" size="37">
      <vt:lpstr>Guide</vt:lpstr>
      <vt:lpstr>Daily cash flow</vt:lpstr>
      <vt:lpstr>Monthly cash flow</vt:lpstr>
      <vt:lpstr>Annual cash flow</vt:lpstr>
      <vt:lpstr>Income</vt:lpstr>
      <vt:lpstr>Expenses</vt:lpstr>
      <vt:lpstr>Discretionary</vt:lpstr>
      <vt:lpstr>Savings</vt:lpstr>
      <vt:lpstr>ColumnTitleRegion1..B6.1</vt:lpstr>
      <vt:lpstr>ColumnTitleRegion1..E8.4</vt:lpstr>
      <vt:lpstr>ColumnTitleRegion2..D6.1</vt:lpstr>
      <vt:lpstr>ColumnTitleRegion3..F6.1</vt:lpstr>
      <vt:lpstr>MonthlyCashFlowToDate</vt:lpstr>
      <vt:lpstr>'Annual cash flow'!Print_Area</vt:lpstr>
      <vt:lpstr>'Daily cash flow'!Print_Titles</vt:lpstr>
      <vt:lpstr>'Monthly cash flow'!Print_Titles</vt:lpstr>
      <vt:lpstr>RowTitleRegion1..D2.2</vt:lpstr>
      <vt:lpstr>RowTitleRegion1..D2.3</vt:lpstr>
      <vt:lpstr>RowTitleRegion1..D2.4</vt:lpstr>
      <vt:lpstr>RowTitleRegion1..D2.5</vt:lpstr>
      <vt:lpstr>RowTitleRegion1..D2.6</vt:lpstr>
      <vt:lpstr>RowTitleRegion1..D2.7</vt:lpstr>
      <vt:lpstr>RowTitleRegion1..D2.8</vt:lpstr>
      <vt:lpstr>RowTitleRegion2..C4.2</vt:lpstr>
      <vt:lpstr>RowTitleRegion3..G4.2</vt:lpstr>
      <vt:lpstr>RowTitleRegion4..K4.2</vt:lpstr>
      <vt:lpstr>RowTitleRegion5..O4.2</vt:lpstr>
      <vt:lpstr>RowTitleRegion6..C6.2</vt:lpstr>
      <vt:lpstr>RowTitleRegion7..G6.2</vt:lpstr>
      <vt:lpstr>RowTitleRegion8..K6.2</vt:lpstr>
      <vt:lpstr>RowTitleRegion9..O6.2</vt:lpstr>
      <vt:lpstr>Title3</vt:lpstr>
      <vt:lpstr>Title4</vt:lpstr>
      <vt:lpstr>Title5</vt:lpstr>
      <vt:lpstr>Title6</vt:lpstr>
      <vt:lpstr>Title7</vt:lpstr>
      <vt:lpstr>Type8</vt:lpstr>
    </vt:vector>
  </ap:TitlesOfParts>
  <ap:LinksUpToDate>false</ap:LinksUpToDate>
  <ap:SharedDoc>false</ap:SharedDoc>
  <ap:HyperlinksChanged>false</ap:HyperlinksChanged>
  <ap:AppVersion>16.0300</ap:AppVersion>
</ap: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cp:lastModifiedBy/>
  <dcterms:created xsi:type="dcterms:W3CDTF">2023-01-31T06:46:20Z</dcterms:created>
  <dcterms:modified xsi:type="dcterms:W3CDTF">2023-01-31T06:46:26Z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