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71.xml" ContentType="application/vnd.openxmlformats-officedocument.spreadsheetml.table+xml"/>
  <Override PartName="/xl/tables/table22.xml" ContentType="application/vnd.openxmlformats-officedocument.spreadsheetml.table+xml"/>
  <Override PartName="/xl/tables/table63.xml" ContentType="application/vnd.openxmlformats-officedocument.spreadsheetml.table+xml"/>
  <Override PartName="/xl/tables/table114.xml" ContentType="application/vnd.openxmlformats-officedocument.spreadsheetml.table+xml"/>
  <Override PartName="/xl/drawings/drawing21.xml" ContentType="application/vnd.openxmlformats-officedocument.drawing+xml"/>
  <Override PartName="/xl/tables/table55.xml" ContentType="application/vnd.openxmlformats-officedocument.spreadsheetml.table+xml"/>
  <Override PartName="/xl/tables/table106.xml" ContentType="application/vnd.openxmlformats-officedocument.spreadsheetml.table+xml"/>
  <Override PartName="/xl/tables/table47.xml" ContentType="application/vnd.openxmlformats-officedocument.spreadsheetml.table+xml"/>
  <Override PartName="/xl/tables/table98.xml" ContentType="application/vnd.openxmlformats-officedocument.spreadsheetml.table+xml"/>
  <Override PartName="/xl/tables/table39.xml" ContentType="application/vnd.openxmlformats-officedocument.spreadsheetml.table+xml"/>
  <Override PartName="/xl/tables/table810.xml" ContentType="application/vnd.openxmlformats-officedocument.spreadsheetml.table+xml"/>
  <Override PartName="/xl/worksheets/sheet12.xml" ContentType="application/vnd.openxmlformats-officedocument.spreadsheetml.worksheet+xml"/>
  <Override PartName="/xl/tables/table111.xml" ContentType="application/vnd.openxmlformats-officedocument.spreadsheetml.tab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bookViews>
    <workbookView xWindow="-108" yWindow="-108" windowWidth="23256" windowHeight="12720" xr2:uid="{00000000-000D-0000-FFFF-FFFF00000000}"/>
  </bookViews>
  <sheets>
    <sheet name="Wedding budget" sheetId="1" r:id="rId1"/>
    <sheet name="Expenses" sheetId="2" r:id="rId2"/>
  </sheets>
  <definedNames>
    <definedName name="Apparel_Total_act">Apparel[[#Totals],[ACTUAL]]</definedName>
    <definedName name="Apparel_Total_est">Apparel[[#Totals],[ESTIMATED]]</definedName>
    <definedName name="Decorations_Total_act">Decorations[[#Totals],[ACTUAL]]</definedName>
    <definedName name="Decorations_Total_est">Decorations[[#Totals],[ESTIMATED]]</definedName>
    <definedName name="Flowers_Total_act">Flowers[[#Totals],[ACTUAL]]</definedName>
    <definedName name="Flowers_Total_est">Flowers[[#Totals],[ESTIMATED]]</definedName>
    <definedName name="Gifts_Total_act">Gifts[[#Totals],[ACTUAL]]</definedName>
    <definedName name="Gifts_Total_est">Gifts[[#Totals],[ESTIMATED]]</definedName>
    <definedName name="Music_Entertainment_Total_act">Music[[#Totals],[ACTUAL]]</definedName>
    <definedName name="Music_Entertainment_Total_est">Music[[#Totals],[ESTIMATED]]</definedName>
    <definedName name="Other_Expenses_Total_act">OtherExpenses[[#Totals],[ACTUAL]]</definedName>
    <definedName name="Other_Expenses_Total_est">OtherExpenses[[#Totals],[ESTIMATED]]</definedName>
    <definedName name="Photography_Total_act">Photography[[#Totals],[ACTUAL]]</definedName>
    <definedName name="Photography_Total_est">Photography[[#Totals],[ESTIMATED]]</definedName>
    <definedName name="Printing__Stationery_Total_act">Printing[[#Totals],[ACTUAL]]</definedName>
    <definedName name="Printing__Stationery_Total_est">Printing[[#Totals],[ESTIMATED]]</definedName>
    <definedName name="Reception_Total_act">Reception[[#Totals],[ACTUAL]]</definedName>
    <definedName name="Reception_Total_est">Reception[[#Totals],[ESTIMATED]]</definedName>
    <definedName name="Travel_Transportation_Total_act">Travel[[#Totals],[ACTUAL]]</definedName>
    <definedName name="Travel_Transportation_Total_est">Travel[[#Totals],[ESTIMATED]]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2" l="1"/>
  <c r="E57" i="2"/>
  <c r="E58" i="2"/>
  <c r="E59" i="2"/>
  <c r="E60" i="2"/>
  <c r="E61" i="2"/>
  <c r="C62" i="2"/>
  <c r="D62" i="2"/>
  <c r="E62" i="2"/>
  <c r="E67" i="2"/>
  <c r="E68" i="2"/>
  <c r="E69" i="2"/>
  <c r="E70" i="2"/>
  <c r="C71" i="2"/>
  <c r="D71" i="2"/>
  <c r="E71" i="2"/>
  <c r="E74" i="2"/>
  <c r="E75" i="2"/>
  <c r="E76" i="2"/>
  <c r="E77" i="2"/>
  <c r="E78" i="2"/>
  <c r="C79" i="2"/>
  <c r="D79" i="2"/>
  <c r="E79" i="2"/>
  <c r="E82" i="2"/>
  <c r="E83" i="2"/>
  <c r="E84" i="2"/>
  <c r="E85" i="2"/>
  <c r="C85" i="2"/>
  <c r="D85" i="2"/>
  <c r="E88" i="2"/>
  <c r="E89" i="2"/>
  <c r="E90" i="2"/>
  <c r="E91" i="2"/>
  <c r="E92" i="2"/>
  <c r="E93" i="2"/>
  <c r="E94" i="2"/>
  <c r="E95" i="2"/>
  <c r="E96" i="2"/>
  <c r="E97" i="2"/>
  <c r="C98" i="2"/>
  <c r="D98" i="2"/>
  <c r="E98" i="2"/>
  <c r="D15" i="1"/>
  <c r="C15" i="1"/>
  <c r="E15" i="1" s="1"/>
  <c r="D14" i="1"/>
  <c r="E14" i="1" s="1"/>
  <c r="C14" i="1"/>
  <c r="D13" i="1"/>
  <c r="C13" i="1"/>
  <c r="D12" i="1"/>
  <c r="C12" i="1"/>
  <c r="D11" i="1"/>
  <c r="C11" i="1"/>
  <c r="E11" i="1" s="1"/>
  <c r="D54" i="2"/>
  <c r="D10" i="1"/>
  <c r="C54" i="2"/>
  <c r="C10" i="1"/>
  <c r="E10" i="1" s="1"/>
  <c r="D47" i="2"/>
  <c r="D9" i="1"/>
  <c r="C47" i="2"/>
  <c r="C9" i="1"/>
  <c r="E9" i="1" s="1"/>
  <c r="D35" i="2"/>
  <c r="D8" i="1"/>
  <c r="C35" i="2"/>
  <c r="C8" i="1"/>
  <c r="D29" i="2"/>
  <c r="D7" i="1"/>
  <c r="C29" i="2"/>
  <c r="C7" i="1"/>
  <c r="D18" i="2"/>
  <c r="D6" i="1"/>
  <c r="C18" i="2"/>
  <c r="C6" i="1"/>
  <c r="E6" i="1" s="1"/>
  <c r="E17" i="2"/>
  <c r="E53" i="2"/>
  <c r="E52" i="2"/>
  <c r="E51" i="2"/>
  <c r="E50" i="2"/>
  <c r="E46" i="2"/>
  <c r="E45" i="2"/>
  <c r="E44" i="2"/>
  <c r="E43" i="2"/>
  <c r="E42" i="2"/>
  <c r="E41" i="2"/>
  <c r="E40" i="2"/>
  <c r="E39" i="2"/>
  <c r="E38" i="2"/>
  <c r="E34" i="2"/>
  <c r="E33" i="2"/>
  <c r="E35" i="2"/>
  <c r="E28" i="2"/>
  <c r="E27" i="2"/>
  <c r="E26" i="2"/>
  <c r="E25" i="2"/>
  <c r="E24" i="2"/>
  <c r="E23" i="2"/>
  <c r="E22" i="2"/>
  <c r="E21" i="2"/>
  <c r="E15" i="2"/>
  <c r="E16" i="2"/>
  <c r="E14" i="2"/>
  <c r="E13" i="2"/>
  <c r="E11" i="2"/>
  <c r="E10" i="2"/>
  <c r="E9" i="2"/>
  <c r="E8" i="2"/>
  <c r="E7" i="2"/>
  <c r="E12" i="2"/>
  <c r="E6" i="2"/>
  <c r="E5" i="2"/>
  <c r="E54" i="2"/>
  <c r="E47" i="2"/>
  <c r="E29" i="2"/>
  <c r="E18" i="2"/>
  <c r="B4" i="1"/>
  <c r="D4" i="1" s="1"/>
  <c r="E12" i="1"/>
  <c r="E13" i="1"/>
  <c r="D16" i="1" l="1"/>
  <c r="E8" i="1"/>
  <c r="E7" i="1"/>
  <c r="C16" i="1"/>
  <c r="E16" i="1"/>
</calcChain>
</file>

<file path=xl/sharedStrings.xml><?xml version="1.0" encoding="utf-8"?>
<sst xmlns="http://schemas.openxmlformats.org/spreadsheetml/2006/main" count="146" uniqueCount="105">
  <si>
    <t>Food</t>
  </si>
  <si>
    <t>Drinks</t>
  </si>
  <si>
    <t>Linens</t>
  </si>
  <si>
    <t>Decorations</t>
  </si>
  <si>
    <t>Flowers</t>
  </si>
  <si>
    <t>Candles</t>
  </si>
  <si>
    <t>Lighting</t>
  </si>
  <si>
    <t>Balloons</t>
  </si>
  <si>
    <t>Gifts</t>
  </si>
  <si>
    <t>Reception</t>
  </si>
  <si>
    <t>Parking</t>
  </si>
  <si>
    <t>Taxis</t>
  </si>
  <si>
    <t>Cake</t>
  </si>
  <si>
    <t>Bouquets</t>
  </si>
  <si>
    <t>Ceremony</t>
  </si>
  <si>
    <t>Invitations</t>
  </si>
  <si>
    <t>Announcements</t>
  </si>
  <si>
    <t>Programs</t>
  </si>
  <si>
    <t>Calligraphy</t>
  </si>
  <si>
    <t>Photography</t>
  </si>
  <si>
    <t>Formals</t>
  </si>
  <si>
    <t>Videography</t>
  </si>
  <si>
    <t>Officiant</t>
  </si>
  <si>
    <t>Apparel</t>
  </si>
  <si>
    <t>Favors</t>
  </si>
  <si>
    <t>Attendants</t>
  </si>
  <si>
    <t>Parents</t>
  </si>
  <si>
    <t>Showers</t>
  </si>
  <si>
    <t>Brunch</t>
  </si>
  <si>
    <t>Matchbooks</t>
  </si>
  <si>
    <t>Boutonnières</t>
  </si>
  <si>
    <t>Corsages</t>
  </si>
  <si>
    <t>Readers/other participants</t>
  </si>
  <si>
    <t>Musicians for ceremony</t>
  </si>
  <si>
    <t>Band/DJ for reception</t>
  </si>
  <si>
    <t>Extra prints</t>
  </si>
  <si>
    <t>Photo albums</t>
  </si>
  <si>
    <t>Tables and chairs</t>
  </si>
  <si>
    <t>Staff and gratuities</t>
  </si>
  <si>
    <t>Thank-You cards</t>
  </si>
  <si>
    <t>Personal stationery</t>
  </si>
  <si>
    <t>Guest book</t>
  </si>
  <si>
    <t>Reception napkins</t>
  </si>
  <si>
    <t>Wedding coordinator</t>
  </si>
  <si>
    <t>Rehearsal dinner</t>
  </si>
  <si>
    <t>Engagement party</t>
  </si>
  <si>
    <t>Salon appointments</t>
  </si>
  <si>
    <t>Bachelor/ette parties</t>
  </si>
  <si>
    <t>Hotel rooms</t>
  </si>
  <si>
    <t>Room/hall fees</t>
  </si>
  <si>
    <t>Limousines/trolleys</t>
  </si>
  <si>
    <t>Church/ceremony site fee</t>
  </si>
  <si>
    <t>Wedding Date:</t>
  </si>
  <si>
    <t>Days Remaining:</t>
  </si>
  <si>
    <t>Printing</t>
  </si>
  <si>
    <t>Other</t>
  </si>
  <si>
    <t>Bows for seating</t>
  </si>
  <si>
    <t>Centerpieces</t>
  </si>
  <si>
    <t>* Excludes entertainment and decorations</t>
  </si>
  <si>
    <t>*Excludes flowers</t>
  </si>
  <si>
    <t>Music</t>
  </si>
  <si>
    <t>Travel</t>
  </si>
  <si>
    <t>CATEGORY</t>
  </si>
  <si>
    <t>ESTIMATED</t>
  </si>
  <si>
    <t>ACTUAL</t>
  </si>
  <si>
    <t>OVER/UNDER</t>
  </si>
  <si>
    <t xml:space="preserve"> </t>
  </si>
  <si>
    <t>Engagement ring(s)</t>
  </si>
  <si>
    <t>Spouse-to-be 1 ring</t>
  </si>
  <si>
    <t>Spouse-to-be 2 ring</t>
  </si>
  <si>
    <t>Spouse-to-be 1 gown/tuxedo</t>
  </si>
  <si>
    <t>Spouse-to-be 1 veil/headpiece</t>
  </si>
  <si>
    <t>Spouse-to-be 1 shoes</t>
  </si>
  <si>
    <t>Spouse-to-be 1 jewelry</t>
  </si>
  <si>
    <t>Spouse-to-be 1 hosiery</t>
  </si>
  <si>
    <t>Spouse-to-be 2 gown/tuxedo</t>
  </si>
  <si>
    <t>Spouse-to-be 2 veil/headpiece</t>
  </si>
  <si>
    <t>Spouse-to-be 2 shoes</t>
  </si>
  <si>
    <t>Spouse-to-be 2 hosiery</t>
  </si>
  <si>
    <t>Spouse-to-be 1</t>
  </si>
  <si>
    <t>Spouse-to-be 2</t>
  </si>
  <si>
    <t>Spouse-to-be 2 jewelry</t>
  </si>
  <si>
    <t>Total expenses</t>
  </si>
  <si>
    <t>Other expenses total</t>
  </si>
  <si>
    <t>Travel/transportation total</t>
  </si>
  <si>
    <t>Gifts total</t>
  </si>
  <si>
    <t>Flowers total</t>
  </si>
  <si>
    <t>Decorations total</t>
  </si>
  <si>
    <t>Photography total</t>
  </si>
  <si>
    <t>Printing /stationery total</t>
  </si>
  <si>
    <t>Music/entertainment total</t>
  </si>
  <si>
    <t>Reception total</t>
  </si>
  <si>
    <t>Apparel total</t>
  </si>
  <si>
    <t xml:space="preserve">APPAREL </t>
  </si>
  <si>
    <t>RECEPTION*</t>
  </si>
  <si>
    <t>MUSIC/ENTERTAINMENT</t>
  </si>
  <si>
    <t>PAINTING/STATIONERY</t>
  </si>
  <si>
    <t>PHOTOGRAPHY</t>
  </si>
  <si>
    <t>DECORATIONS*</t>
  </si>
  <si>
    <t>FLOWERS</t>
  </si>
  <si>
    <t>GIFTS</t>
  </si>
  <si>
    <t>TRAVEL/TRANSPORTATION</t>
  </si>
  <si>
    <t>OTHER EXPENSES</t>
  </si>
  <si>
    <t>Wedding Budget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</si>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</sst>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28" x14ac:knownFonts="1">
    <font>
      <sz val="10"/>
      <name val="Arial"/>
      <family val="2"/>
      <scheme val="minor"/>
    </font>
    <font>
      <sz val="8"/>
      <name val="Arial"/>
      <family val="2"/>
    </font>
    <font>
      <b/>
      <sz val="10"/>
      <color theme="3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1"/>
      <scheme val="minor"/>
    </font>
    <font>
      <b/>
      <sz val="10"/>
      <color theme="0"/>
      <name val="Arial"/>
      <family val="2"/>
      <scheme val="minor"/>
    </font>
    <font>
      <i/>
      <sz val="10"/>
      <color theme="1" tint="0.24994659260841701"/>
      <name val="Fairwater Script"/>
      <family val="2"/>
      <scheme val="major"/>
    </font>
    <font>
      <sz val="26"/>
      <color theme="3"/>
      <name val="Fairwater Script"/>
      <family val="2"/>
      <scheme val="major"/>
    </font>
    <font>
      <sz val="10"/>
      <color theme="4" tint="0.79998168889431442"/>
      <name val="Arial"/>
      <family val="2"/>
      <scheme val="minor"/>
    </font>
    <font>
      <sz val="10"/>
      <color theme="0"/>
      <name val="Arial"/>
      <family val="2"/>
      <scheme val="minor"/>
    </font>
    <font>
      <sz val="11"/>
      <color theme="0"/>
      <name val="Calibri"/>
      <family val="2"/>
    </font>
    <font>
      <b/>
      <sz val="11.5"/>
      <color theme="0"/>
      <name val="Arial"/>
      <family val="2"/>
      <scheme val="minor"/>
    </font>
    <font>
      <b/>
      <sz val="9"/>
      <color theme="0"/>
      <name val="Arial"/>
      <family val="2"/>
      <scheme val="minor"/>
    </font>
    <font>
      <sz val="10"/>
      <name val="Arial"/>
      <family val="1"/>
      <charset val="238"/>
      <scheme val="minor"/>
    </font>
    <font>
      <b/>
      <sz val="11.5"/>
      <color theme="7" tint="-0.499984740745262"/>
      <name val="Arial"/>
      <family val="2"/>
      <scheme val="minor"/>
    </font>
    <font>
      <sz val="8"/>
      <name val="Arial"/>
      <family val="2"/>
      <scheme val="minor"/>
    </font>
    <font>
      <i/>
      <sz val="10"/>
      <color theme="3" tint="-0.499984740745262"/>
      <name val="Arial"/>
      <family val="2"/>
    </font>
    <font>
      <b/>
      <sz val="10"/>
      <color theme="3" tint="-0.749992370372631"/>
      <name val="Arial"/>
      <family val="2"/>
    </font>
    <font>
      <sz val="10"/>
      <color theme="3" tint="-0.749992370372631"/>
      <name val="Arial"/>
      <family val="2"/>
    </font>
    <font>
      <sz val="14"/>
      <color theme="3" tint="-0.499984740745262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sz val="42"/>
      <color theme="3" tint="-0.499984740745262"/>
      <name val="Fairwater Script"/>
      <scheme val="major"/>
    </font>
    <font>
      <sz val="12"/>
      <color theme="3" tint="-0.499984740745262"/>
      <name val="Arial"/>
      <family val="2"/>
      <scheme val="minor"/>
    </font>
    <font>
      <b/>
      <sz val="18"/>
      <color theme="3" tint="-0.499984740745262"/>
      <name val="Arial"/>
      <family val="2"/>
      <scheme val="minor"/>
    </font>
    <font>
      <b/>
      <sz val="10"/>
      <color theme="3" tint="-0.749992370372631"/>
      <name val="Arial"/>
      <family val="2"/>
      <scheme val="minor"/>
    </font>
    <font>
      <sz val="10"/>
      <color theme="3" tint="-0.749992370372631"/>
      <name val="Arial"/>
      <family val="2"/>
      <scheme val="minor"/>
    </font>
    <font>
      <sz val="42"/>
      <color theme="3" tint="-0.249977111117893"/>
      <name val="Fairwater Script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8">
    <xf numFmtId="4" fontId="0" fillId="0" borderId="0"/>
    <xf numFmtId="0" fontId="2" fillId="0" borderId="0" applyNumberFormat="0" applyFill="0" applyProtection="0">
      <alignment vertical="center"/>
    </xf>
    <xf numFmtId="0" fontId="2" fillId="5" borderId="0" applyNumberFormat="0" applyBorder="0" applyProtection="0">
      <alignment vertical="center"/>
    </xf>
    <xf numFmtId="0" fontId="14" fillId="0" borderId="1" applyNumberFormat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4" borderId="0" applyNumberFormat="0" applyAlignment="0" applyProtection="0"/>
    <xf numFmtId="4" fontId="3" fillId="3" borderId="0" applyBorder="0" applyProtection="0">
      <alignment horizontal="right" indent="1"/>
    </xf>
    <xf numFmtId="0" fontId="7" fillId="0" borderId="0" applyNumberFormat="0" applyFill="0" applyBorder="0" applyProtection="0">
      <alignment vertical="center"/>
    </xf>
  </cellStyleXfs>
  <cellXfs count="56">
    <xf numFmtId="4" fontId="0" fillId="0" borderId="0" xfId="0"/>
    <xf numFmtId="4" fontId="0" fillId="0" borderId="0" xfId="0" applyAlignment="1">
      <alignment horizontal="left" vertical="center" indent="1"/>
    </xf>
    <xf numFmtId="39" fontId="0" fillId="0" borderId="0" xfId="0" applyNumberFormat="1"/>
    <xf numFmtId="4" fontId="9" fillId="0" borderId="0" xfId="0" applyFont="1" applyAlignment="1">
      <alignment horizontal="right" vertical="center" wrapText="1"/>
    </xf>
    <xf numFmtId="4" fontId="10" fillId="0" borderId="0" xfId="0" applyFont="1" applyAlignment="1">
      <alignment vertical="center" wrapText="1"/>
    </xf>
    <xf numFmtId="4" fontId="9" fillId="0" borderId="0" xfId="0" applyFont="1" applyAlignment="1">
      <alignment horizontal="left" vertical="center" wrapText="1"/>
    </xf>
    <xf numFmtId="4" fontId="9" fillId="0" borderId="0" xfId="0" applyFont="1" applyAlignment="1">
      <alignment wrapText="1"/>
    </xf>
    <xf numFmtId="4" fontId="5" fillId="2" borderId="0" xfId="0" applyFont="1" applyFill="1" applyAlignment="1">
      <alignment vertical="center" wrapText="1"/>
    </xf>
    <xf numFmtId="4" fontId="11" fillId="0" borderId="0" xfId="0" applyFont="1" applyAlignment="1">
      <alignment wrapText="1"/>
    </xf>
    <xf numFmtId="4" fontId="4" fillId="2" borderId="0" xfId="0" applyFont="1" applyFill="1" applyAlignment="1">
      <alignment vertical="center" wrapText="1"/>
    </xf>
    <xf numFmtId="39" fontId="12" fillId="0" borderId="0" xfId="0" applyNumberFormat="1" applyFont="1" applyAlignment="1">
      <alignment vertical="center" wrapText="1"/>
    </xf>
    <xf numFmtId="4" fontId="13" fillId="0" borderId="0" xfId="0" applyFont="1" applyAlignment="1">
      <alignment horizontal="left" vertical="center" wrapText="1"/>
    </xf>
    <xf numFmtId="4" fontId="8" fillId="0" borderId="0" xfId="0" applyFont="1"/>
    <xf numFmtId="4" fontId="8" fillId="2" borderId="2" xfId="0" applyFont="1" applyFill="1" applyBorder="1"/>
    <xf numFmtId="4" fontId="8" fillId="2" borderId="5" xfId="0" applyFont="1" applyFill="1" applyBorder="1"/>
    <xf numFmtId="4" fontId="13" fillId="0" borderId="0" xfId="0" applyFont="1" applyAlignment="1">
      <alignment horizontal="center" vertical="center"/>
    </xf>
    <xf numFmtId="4" fontId="13" fillId="0" borderId="0" xfId="0" applyFont="1" applyAlignment="1">
      <alignment horizontal="right" vertical="center"/>
    </xf>
    <xf numFmtId="0" fontId="16" fillId="0" borderId="0" xfId="4" applyFont="1" applyAlignment="1">
      <alignment horizontal="left" vertical="center"/>
    </xf>
    <xf numFmtId="0" fontId="16" fillId="0" borderId="0" xfId="4" applyFont="1" applyAlignment="1">
      <alignment vertical="center"/>
    </xf>
    <xf numFmtId="0" fontId="16" fillId="0" borderId="0" xfId="4" applyFont="1" applyAlignment="1">
      <alignment horizontal="center" vertical="center"/>
    </xf>
    <xf numFmtId="4" fontId="8" fillId="7" borderId="0" xfId="0" applyFont="1" applyFill="1"/>
    <xf numFmtId="4" fontId="20" fillId="0" borderId="0" xfId="0" applyFont="1" applyAlignment="1">
      <alignment wrapText="1"/>
    </xf>
    <xf numFmtId="4" fontId="21" fillId="0" borderId="0" xfId="0" applyFont="1"/>
    <xf numFmtId="4" fontId="0" fillId="7" borderId="0" xfId="0" applyFill="1" applyAlignment="1">
      <alignment horizontal="center"/>
    </xf>
    <xf numFmtId="0" fontId="13" fillId="7" borderId="0" xfId="0" applyNumberFormat="1" applyFont="1" applyFill="1" applyAlignment="1">
      <alignment vertical="center"/>
    </xf>
    <xf numFmtId="0" fontId="19" fillId="0" borderId="0" xfId="3" applyFont="1" applyBorder="1" applyAlignment="1">
      <alignment horizontal="center" vertical="center" wrapText="1"/>
    </xf>
    <xf numFmtId="4" fontId="22" fillId="6" borderId="2" xfId="0" applyFont="1" applyFill="1" applyBorder="1" applyAlignment="1">
      <alignment horizontal="center" vertical="top"/>
    </xf>
    <xf numFmtId="39" fontId="23" fillId="2" borderId="3" xfId="0" applyNumberFormat="1" applyFont="1" applyFill="1" applyBorder="1" applyAlignment="1">
      <alignment horizontal="left" indent="1"/>
    </xf>
    <xf numFmtId="4" fontId="23" fillId="2" borderId="3" xfId="0" applyFont="1" applyFill="1" applyBorder="1" applyAlignment="1">
      <alignment horizontal="right" indent="1"/>
    </xf>
    <xf numFmtId="4" fontId="0" fillId="0" borderId="0" xfId="0" applyFont="1"/>
    <xf numFmtId="4" fontId="26" fillId="2" borderId="4" xfId="0" applyFont="1" applyFill="1" applyBorder="1"/>
    <xf numFmtId="164" fontId="24" fillId="2" borderId="0" xfId="0" applyNumberFormat="1" applyFont="1" applyFill="1" applyBorder="1" applyAlignment="1">
      <alignment horizontal="left" vertical="top" indent="1"/>
    </xf>
    <xf numFmtId="0" fontId="25" fillId="0" borderId="0" xfId="1" applyNumberFormat="1" applyFont="1" applyFill="1" applyBorder="1" applyAlignment="1" applyProtection="1">
      <alignment horizontal="left" vertical="center" indent="1"/>
    </xf>
    <xf numFmtId="4" fontId="26" fillId="0" borderId="0" xfId="0" applyFont="1" applyFill="1" applyBorder="1" applyAlignment="1">
      <alignment horizontal="left" vertical="center" indent="1"/>
    </xf>
    <xf numFmtId="4" fontId="25" fillId="0" borderId="0" xfId="0" applyFont="1" applyFill="1" applyBorder="1" applyAlignment="1">
      <alignment horizontal="left" vertical="center" indent="1"/>
    </xf>
    <xf numFmtId="4" fontId="26" fillId="0" borderId="0" xfId="6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right" vertical="top" indent="1"/>
    </xf>
    <xf numFmtId="39" fontId="25" fillId="0" borderId="0" xfId="1" applyNumberFormat="1" applyFont="1" applyFill="1" applyBorder="1" applyAlignment="1">
      <alignment horizontal="center" vertical="center"/>
    </xf>
    <xf numFmtId="39" fontId="25" fillId="0" borderId="0" xfId="0" applyNumberFormat="1" applyFont="1" applyFill="1" applyBorder="1" applyAlignment="1">
      <alignment horizontal="center" vertical="center"/>
    </xf>
    <xf numFmtId="4" fontId="22" fillId="6" borderId="2" xfId="0" applyFont="1" applyFill="1" applyBorder="1" applyAlignment="1">
      <alignment horizontal="center" vertical="center" wrapText="1"/>
    </xf>
    <xf numFmtId="4" fontId="27" fillId="6" borderId="2" xfId="0" applyFont="1" applyFill="1" applyBorder="1" applyAlignment="1">
      <alignment horizontal="center" vertical="center" wrapText="1"/>
    </xf>
    <xf numFmtId="4" fontId="17" fillId="0" borderId="0" xfId="0" applyFont="1" applyFill="1" applyAlignment="1">
      <alignment horizontal="left" vertical="center" indent="1"/>
    </xf>
    <xf numFmtId="4" fontId="17" fillId="0" borderId="0" xfId="0" applyFont="1" applyFill="1" applyAlignment="1">
      <alignment horizontal="center" vertical="center"/>
    </xf>
    <xf numFmtId="4" fontId="18" fillId="0" borderId="0" xfId="0" applyFont="1" applyFill="1" applyAlignment="1">
      <alignment horizontal="left" vertical="center" wrapText="1" indent="1"/>
    </xf>
    <xf numFmtId="39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center" wrapText="1" indent="1"/>
    </xf>
    <xf numFmtId="0" fontId="17" fillId="0" borderId="0" xfId="0" applyNumberFormat="1" applyFont="1" applyFill="1" applyAlignment="1">
      <alignment horizontal="left" vertical="center" wrapText="1" indent="1"/>
    </xf>
    <xf numFmtId="39" fontId="17" fillId="0" borderId="0" xfId="0" applyNumberFormat="1" applyFont="1" applyFill="1" applyAlignment="1">
      <alignment horizontal="center" vertical="center"/>
    </xf>
    <xf numFmtId="4" fontId="17" fillId="0" borderId="0" xfId="0" applyFont="1" applyFill="1" applyBorder="1" applyAlignment="1">
      <alignment horizontal="left" vertical="center" indent="1"/>
    </xf>
    <xf numFmtId="4" fontId="17" fillId="0" borderId="0" xfId="0" applyFont="1" applyFill="1" applyBorder="1" applyAlignment="1">
      <alignment horizontal="center" vertical="center"/>
    </xf>
    <xf numFmtId="4" fontId="18" fillId="0" borderId="0" xfId="0" applyFont="1" applyFill="1" applyBorder="1" applyAlignment="1">
      <alignment horizontal="left" vertical="center" wrapText="1" indent="1"/>
    </xf>
    <xf numFmtId="39" fontId="18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 wrapText="1" indent="1"/>
    </xf>
    <xf numFmtId="0" fontId="17" fillId="0" borderId="0" xfId="0" applyNumberFormat="1" applyFont="1" applyFill="1" applyBorder="1" applyAlignment="1">
      <alignment horizontal="left" vertical="center" wrapText="1" indent="1"/>
    </xf>
    <xf numFmtId="39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Alignment="1">
      <alignment horizontal="left" vertical="center" indent="1"/>
    </xf>
  </cellXfs>
  <cellStyles count="8">
    <cellStyle name="20% - Accent1" xfId="6" builtinId="30" customBuiltin="1"/>
    <cellStyle name="Explanatory Text" xfId="4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7" builtinId="15" customBuiltin="1"/>
    <cellStyle name="Total" xfId="5" builtinId="25" customBuiltin="1"/>
  </cellStyles>
  <dxfs count="131"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color theme="3" tint="-0.749961851863155"/>
      </font>
      <fill>
        <patternFill>
          <bgColor theme="3" tint="-9.9948118533890809E-2"/>
        </patternFill>
      </fill>
    </dxf>
    <dxf>
      <font>
        <b/>
        <i val="0"/>
        <color theme="3" tint="-0.749961851863155"/>
      </font>
      <fill>
        <patternFill>
          <bgColor theme="3" tint="-9.9948118533890809E-2"/>
        </patternFill>
      </fill>
    </dxf>
    <dxf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fill>
        <patternFill patternType="solid">
          <fgColor indexed="64"/>
          <bgColor theme="3" tint="-9.9978637043366805E-2"/>
        </patternFill>
      </fill>
    </dxf>
    <dxf>
      <font>
        <i val="0"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fill>
        <patternFill patternType="solid">
          <fgColor indexed="64"/>
          <bgColor theme="3"/>
        </patternFill>
      </fill>
    </dxf>
    <dxf>
      <font>
        <b/>
        <i val="0"/>
        <strike val="0"/>
        <outline val="0"/>
        <shadow val="0"/>
        <u val="none"/>
        <vertAlign val="baseline"/>
        <sz val="10"/>
        <color theme="3" tint="-0.749992370372631"/>
        <name val="Arial"/>
        <family val="2"/>
        <scheme val="minor"/>
      </font>
      <fill>
        <patternFill patternType="solid">
          <fgColor indexed="64"/>
          <bgColor theme="3" tint="-9.9978637043366805E-2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i/>
        <color auto="1"/>
      </font>
      <fill>
        <patternFill patternType="solid">
          <fgColor theme="7"/>
          <bgColor theme="7" tint="0.59996337778862885"/>
        </patternFill>
      </fill>
    </dxf>
    <dxf>
      <font>
        <b/>
        <i val="0"/>
        <color auto="1"/>
      </font>
      <fill>
        <patternFill patternType="solid">
          <fgColor theme="7"/>
          <bgColor theme="0"/>
        </patternFill>
      </fill>
      <border>
        <top style="double">
          <color theme="7" tint="-0.499984740745262"/>
        </top>
      </border>
    </dxf>
    <dxf>
      <font>
        <b/>
        <i val="0"/>
        <color auto="1"/>
      </font>
      <fill>
        <patternFill patternType="solid">
          <fgColor theme="7"/>
          <bgColor theme="7" tint="0.39994506668294322"/>
        </patternFill>
      </fill>
      <border>
        <bottom style="thin">
          <color theme="0"/>
        </bottom>
      </border>
    </dxf>
    <dxf>
      <font>
        <b val="0"/>
        <i/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Table Style 1" pivot="0" count="3" xr9:uid="{DAB1FF63-70CF-554A-87EE-B9F008156446}">
      <tableStyleElement type="wholeTable" dxfId="7"/>
      <tableStyleElement type="headerRow" dxfId="6"/>
      <tableStyleElement type="totalRow" dxfId="5"/>
    </tableStyle>
    <tableStyle name="Wedding Budget" pivot="0" count="7" xr9:uid="{00000000-0011-0000-FFFF-FFFF00000000}">
      <tableStyleElement type="wholeTable" dxfId="130"/>
      <tableStyleElement type="headerRow" dxfId="129"/>
      <tableStyleElement type="totalRow" dxfId="128"/>
      <tableStyleElement type="firstColumn" dxfId="127"/>
      <tableStyleElement type="lastColumn" dxfId="126"/>
      <tableStyleElement type="firstRowStripe" dxfId="125"/>
      <tableStyleElement type="firstColumnStripe" dxfId="1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37D8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'Wedding budget'!$D$5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AD-234C-A2F4-F955EB4073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4AD-234C-A2F4-F955EB4073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AD-234C-A2F4-F955EB4073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4AD-234C-A2F4-F955EB4073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5D4-8246-BFAB-1D2F70B74A78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AD-234C-A2F4-F955EB4073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4AD-234C-A2F4-F955EB4073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AD-234C-A2F4-F955EB4073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4AD-234C-A2F4-F955EB4073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D4-8246-BFAB-1D2F70B74A78}"/>
              </c:ext>
            </c:extLst>
          </c:dPt>
          <c:cat>
            <c:strRef>
              <c:f>'Wedding budget'!$B$6:$B$16</c:f>
              <c:strCache>
                <c:ptCount val="10"/>
                <c:pt idx="0">
                  <c:v>Apparel</c:v>
                </c:pt>
                <c:pt idx="1">
                  <c:v>Reception</c:v>
                </c:pt>
                <c:pt idx="2">
                  <c:v>Music</c:v>
                </c:pt>
                <c:pt idx="3">
                  <c:v>Printing</c:v>
                </c:pt>
                <c:pt idx="4">
                  <c:v>Photography</c:v>
                </c:pt>
                <c:pt idx="5">
                  <c:v>Decorations</c:v>
                </c:pt>
                <c:pt idx="6">
                  <c:v>Flowers</c:v>
                </c:pt>
                <c:pt idx="7">
                  <c:v>Gifts</c:v>
                </c:pt>
                <c:pt idx="8">
                  <c:v>Travel</c:v>
                </c:pt>
                <c:pt idx="9">
                  <c:v>Other</c:v>
                </c:pt>
              </c:strCache>
            </c:strRef>
          </c:cat>
          <c:val>
            <c:numRef>
              <c:f>'Wedding budget'!$D$6:$D$16</c:f>
              <c:numCache>
                <c:formatCode>#,##0.00</c:formatCode>
                <c:ptCount val="10"/>
                <c:pt idx="0">
                  <c:v>9770</c:v>
                </c:pt>
                <c:pt idx="1">
                  <c:v>928</c:v>
                </c:pt>
                <c:pt idx="2">
                  <c:v>400</c:v>
                </c:pt>
                <c:pt idx="3">
                  <c:v>870</c:v>
                </c:pt>
                <c:pt idx="4">
                  <c:v>1575</c:v>
                </c:pt>
                <c:pt idx="5">
                  <c:v>720</c:v>
                </c:pt>
                <c:pt idx="6">
                  <c:v>850</c:v>
                </c:pt>
                <c:pt idx="7">
                  <c:v>1075</c:v>
                </c:pt>
                <c:pt idx="8">
                  <c:v>165</c:v>
                </c:pt>
                <c:pt idx="9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C-EE44-AD04-68228A97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4077423"/>
        <c:axId val="1623558623"/>
      </c:barChart>
      <c:catAx>
        <c:axId val="16240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3558623"/>
        <c:crosses val="autoZero"/>
        <c:auto val="1"/>
        <c:lblAlgn val="ctr"/>
        <c:lblOffset val="100"/>
        <c:noMultiLvlLbl val="0"/>
      </c:catAx>
      <c:valAx>
        <c:axId val="16235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0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17</xdr:row>
      <xdr:rowOff>168382</xdr:rowOff>
    </xdr:from>
    <xdr:to>
      <xdr:col>5</xdr:col>
      <xdr:colOff>161391</xdr:colOff>
      <xdr:row>17</xdr:row>
      <xdr:rowOff>3909888</xdr:rowOff>
    </xdr:to>
    <xdr:graphicFrame macro="">
      <xdr:nvGraphicFramePr>
        <xdr:cNvPr id="4" name="WeddingBudgetSummary" descr="Pie chart showing each category expense percent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351430</xdr:colOff>
      <xdr:row>1</xdr:row>
      <xdr:rowOff>14320</xdr:rowOff>
    </xdr:from>
    <xdr:to>
      <xdr:col>5</xdr:col>
      <xdr:colOff>69617</xdr:colOff>
      <xdr:row>1</xdr:row>
      <xdr:rowOff>1076839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CEE5E552-3B53-286F-F039-0AFCB2CD26D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6127390" y="212440"/>
          <a:ext cx="1364107" cy="1062519"/>
          <a:chOff x="8851623" y="3081293"/>
          <a:chExt cx="1246298" cy="1064153"/>
        </a:xfrm>
      </xdr:grpSpPr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C3F55D7E-3985-137C-6E1B-6EC0C9BC1EA6}"/>
              </a:ext>
            </a:extLst>
          </xdr:cNvPr>
          <xdr:cNvSpPr/>
        </xdr:nvSpPr>
        <xdr:spPr>
          <a:xfrm>
            <a:off x="9179869" y="3230032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8210EDFD-D02C-A6D2-389E-61F0EB39553E}"/>
              </a:ext>
            </a:extLst>
          </xdr:cNvPr>
          <xdr:cNvSpPr/>
        </xdr:nvSpPr>
        <xdr:spPr>
          <a:xfrm>
            <a:off x="9859241" y="4079770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F2F2F2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1" name="Freeform 10">
            <a:extLst>
              <a:ext uri="{FF2B5EF4-FFF2-40B4-BE49-F238E27FC236}">
                <a16:creationId xmlns:a16="http://schemas.microsoft.com/office/drawing/2014/main" id="{9360F356-8F8B-3103-AF55-70C67D82F97B}"/>
              </a:ext>
            </a:extLst>
          </xdr:cNvPr>
          <xdr:cNvSpPr/>
        </xdr:nvSpPr>
        <xdr:spPr>
          <a:xfrm>
            <a:off x="9803814" y="3706204"/>
            <a:ext cx="65676" cy="65676"/>
          </a:xfrm>
          <a:custGeom>
            <a:avLst/>
            <a:gdLst>
              <a:gd name="connsiteX0" fmla="*/ 65676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6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6" y="32838"/>
                </a:moveTo>
                <a:cubicBezTo>
                  <a:pt x="65676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6" y="14702"/>
                  <a:pt x="65676" y="32838"/>
                </a:cubicBezTo>
                <a:close/>
              </a:path>
            </a:pathLst>
          </a:custGeom>
          <a:solidFill>
            <a:srgbClr val="D2D2D2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" name="Freeform 11">
            <a:extLst>
              <a:ext uri="{FF2B5EF4-FFF2-40B4-BE49-F238E27FC236}">
                <a16:creationId xmlns:a16="http://schemas.microsoft.com/office/drawing/2014/main" id="{253C061B-3E8A-E25B-58D5-77CF5EEDA6E6}"/>
              </a:ext>
            </a:extLst>
          </xdr:cNvPr>
          <xdr:cNvSpPr/>
        </xdr:nvSpPr>
        <xdr:spPr>
          <a:xfrm>
            <a:off x="10032245" y="3991214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3" name="Freeform 12">
            <a:extLst>
              <a:ext uri="{FF2B5EF4-FFF2-40B4-BE49-F238E27FC236}">
                <a16:creationId xmlns:a16="http://schemas.microsoft.com/office/drawing/2014/main" id="{C6F7802C-A555-A6B9-1E58-94D787D1FB35}"/>
              </a:ext>
            </a:extLst>
          </xdr:cNvPr>
          <xdr:cNvSpPr/>
        </xdr:nvSpPr>
        <xdr:spPr>
          <a:xfrm>
            <a:off x="9409744" y="3936079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737373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4" name="Freeform 13">
            <a:extLst>
              <a:ext uri="{FF2B5EF4-FFF2-40B4-BE49-F238E27FC236}">
                <a16:creationId xmlns:a16="http://schemas.microsoft.com/office/drawing/2014/main" id="{B16B106A-BD94-FADB-3E68-F848640BA167}"/>
              </a:ext>
            </a:extLst>
          </xdr:cNvPr>
          <xdr:cNvSpPr/>
        </xdr:nvSpPr>
        <xdr:spPr>
          <a:xfrm>
            <a:off x="9376902" y="3312130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tx2">
              <a:lumMod val="50000"/>
            </a:schemeClr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5" name="Freeform 14">
            <a:extLst>
              <a:ext uri="{FF2B5EF4-FFF2-40B4-BE49-F238E27FC236}">
                <a16:creationId xmlns:a16="http://schemas.microsoft.com/office/drawing/2014/main" id="{BCD1CB00-FB96-6675-3A2F-4F74CBBB1CDE}"/>
              </a:ext>
            </a:extLst>
          </xdr:cNvPr>
          <xdr:cNvSpPr/>
        </xdr:nvSpPr>
        <xdr:spPr>
          <a:xfrm>
            <a:off x="9344362" y="3432494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737373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6" name="Freeform 15">
            <a:extLst>
              <a:ext uri="{FF2B5EF4-FFF2-40B4-BE49-F238E27FC236}">
                <a16:creationId xmlns:a16="http://schemas.microsoft.com/office/drawing/2014/main" id="{5BA99947-A399-1FC1-37C3-9931CA54AB84}"/>
              </a:ext>
            </a:extLst>
          </xdr:cNvPr>
          <xdr:cNvSpPr/>
        </xdr:nvSpPr>
        <xdr:spPr>
          <a:xfrm>
            <a:off x="8853645" y="3310850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7" name="Freeform 16">
            <a:extLst>
              <a:ext uri="{FF2B5EF4-FFF2-40B4-BE49-F238E27FC236}">
                <a16:creationId xmlns:a16="http://schemas.microsoft.com/office/drawing/2014/main" id="{2DDA2AEE-1844-057F-A579-25AA723E8652}"/>
              </a:ext>
            </a:extLst>
          </xdr:cNvPr>
          <xdr:cNvSpPr/>
        </xdr:nvSpPr>
        <xdr:spPr>
          <a:xfrm>
            <a:off x="9175194" y="3387846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8" name="Freeform 17">
            <a:extLst>
              <a:ext uri="{FF2B5EF4-FFF2-40B4-BE49-F238E27FC236}">
                <a16:creationId xmlns:a16="http://schemas.microsoft.com/office/drawing/2014/main" id="{1B5E4276-B07B-4C8F-FD03-13543340875B}"/>
              </a:ext>
            </a:extLst>
          </xdr:cNvPr>
          <xdr:cNvSpPr/>
        </xdr:nvSpPr>
        <xdr:spPr>
          <a:xfrm>
            <a:off x="9586572" y="3396993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F2F2F2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8242A040-F6C7-02D0-5AD1-D56039EA8C53}"/>
              </a:ext>
            </a:extLst>
          </xdr:cNvPr>
          <xdr:cNvSpPr/>
        </xdr:nvSpPr>
        <xdr:spPr>
          <a:xfrm>
            <a:off x="9730867" y="3546378"/>
            <a:ext cx="65676" cy="65676"/>
          </a:xfrm>
          <a:custGeom>
            <a:avLst/>
            <a:gdLst>
              <a:gd name="connsiteX0" fmla="*/ 65676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6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6" y="32838"/>
                </a:moveTo>
                <a:cubicBezTo>
                  <a:pt x="65676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6" y="14702"/>
                  <a:pt x="65676" y="32838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A880A2D6-DC26-49FC-D097-7072F7FA1BBD}"/>
              </a:ext>
            </a:extLst>
          </xdr:cNvPr>
          <xdr:cNvSpPr/>
        </xdr:nvSpPr>
        <xdr:spPr>
          <a:xfrm>
            <a:off x="9766135" y="3860037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tx2">
              <a:lumMod val="50000"/>
            </a:schemeClr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9B1436C4-52F8-846E-622C-2DF30292E8BC}"/>
              </a:ext>
            </a:extLst>
          </xdr:cNvPr>
          <xdr:cNvSpPr/>
        </xdr:nvSpPr>
        <xdr:spPr>
          <a:xfrm>
            <a:off x="9039700" y="3593154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tx2">
              <a:lumMod val="50000"/>
            </a:schemeClr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89B5C27B-4E64-6A34-95EA-794A91F58FD3}"/>
              </a:ext>
            </a:extLst>
          </xdr:cNvPr>
          <xdr:cNvSpPr/>
        </xdr:nvSpPr>
        <xdr:spPr>
          <a:xfrm>
            <a:off x="8851623" y="3081293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737373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3" name="Freeform 22">
            <a:extLst>
              <a:ext uri="{FF2B5EF4-FFF2-40B4-BE49-F238E27FC236}">
                <a16:creationId xmlns:a16="http://schemas.microsoft.com/office/drawing/2014/main" id="{FC122A8D-0DD7-5FFC-EDA1-6BC7972F93A1}"/>
              </a:ext>
            </a:extLst>
          </xdr:cNvPr>
          <xdr:cNvSpPr/>
        </xdr:nvSpPr>
        <xdr:spPr>
          <a:xfrm>
            <a:off x="9308766" y="3608992"/>
            <a:ext cx="65676" cy="65676"/>
          </a:xfrm>
          <a:custGeom>
            <a:avLst/>
            <a:gdLst>
              <a:gd name="connsiteX0" fmla="*/ 65676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6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6" y="32838"/>
                </a:moveTo>
                <a:cubicBezTo>
                  <a:pt x="65676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6" y="14702"/>
                  <a:pt x="65676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4" name="Freeform 23">
            <a:extLst>
              <a:ext uri="{FF2B5EF4-FFF2-40B4-BE49-F238E27FC236}">
                <a16:creationId xmlns:a16="http://schemas.microsoft.com/office/drawing/2014/main" id="{790AD77C-7781-A0F7-4C6B-E8FDDE37B02A}"/>
              </a:ext>
            </a:extLst>
          </xdr:cNvPr>
          <xdr:cNvSpPr/>
        </xdr:nvSpPr>
        <xdr:spPr>
          <a:xfrm>
            <a:off x="9623198" y="3525588"/>
            <a:ext cx="65676" cy="65676"/>
          </a:xfrm>
          <a:custGeom>
            <a:avLst/>
            <a:gdLst>
              <a:gd name="connsiteX0" fmla="*/ 65676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6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6" y="32838"/>
                </a:moveTo>
                <a:cubicBezTo>
                  <a:pt x="65676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6" y="14702"/>
                  <a:pt x="65676" y="32838"/>
                </a:cubicBezTo>
                <a:close/>
              </a:path>
            </a:pathLst>
          </a:custGeom>
          <a:solidFill>
            <a:schemeClr val="tx2">
              <a:lumMod val="50000"/>
            </a:schemeClr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E69F2054-F630-9C42-0A05-C272A6959415}"/>
              </a:ext>
            </a:extLst>
          </xdr:cNvPr>
          <xdr:cNvSpPr/>
        </xdr:nvSpPr>
        <xdr:spPr>
          <a:xfrm>
            <a:off x="9557518" y="3689783"/>
            <a:ext cx="65676" cy="65676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6" name="Freeform 25">
            <a:extLst>
              <a:ext uri="{FF2B5EF4-FFF2-40B4-BE49-F238E27FC236}">
                <a16:creationId xmlns:a16="http://schemas.microsoft.com/office/drawing/2014/main" id="{906529E7-CE8B-5CD3-76E1-630E8FB2460A}"/>
              </a:ext>
            </a:extLst>
          </xdr:cNvPr>
          <xdr:cNvSpPr/>
        </xdr:nvSpPr>
        <xdr:spPr>
          <a:xfrm>
            <a:off x="9949899" y="3906351"/>
            <a:ext cx="32841" cy="3284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6A7A13ED-DC68-FFCC-35D0-B0AEC1182CF1}"/>
              </a:ext>
            </a:extLst>
          </xdr:cNvPr>
          <xdr:cNvSpPr/>
        </xdr:nvSpPr>
        <xdr:spPr>
          <a:xfrm>
            <a:off x="9508259" y="3542005"/>
            <a:ext cx="32841" cy="3284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42CDBD91-FC84-98F1-AB2E-22CD5EFB56A4}"/>
              </a:ext>
            </a:extLst>
          </xdr:cNvPr>
          <xdr:cNvSpPr/>
        </xdr:nvSpPr>
        <xdr:spPr>
          <a:xfrm>
            <a:off x="9705292" y="3443486"/>
            <a:ext cx="32841" cy="3284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F2F2F2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E0B6AC53-39AD-92AE-7E4D-09C411DC3C42}"/>
              </a:ext>
            </a:extLst>
          </xdr:cNvPr>
          <xdr:cNvSpPr/>
        </xdr:nvSpPr>
        <xdr:spPr>
          <a:xfrm>
            <a:off x="9803113" y="3952949"/>
            <a:ext cx="32841" cy="3284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chemeClr val="tx2">
              <a:lumMod val="50000"/>
            </a:schemeClr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30" name="Freeform 29">
            <a:extLst>
              <a:ext uri="{FF2B5EF4-FFF2-40B4-BE49-F238E27FC236}">
                <a16:creationId xmlns:a16="http://schemas.microsoft.com/office/drawing/2014/main" id="{62E89912-3BC3-66F5-2ED8-455436B20F9F}"/>
              </a:ext>
            </a:extLst>
          </xdr:cNvPr>
          <xdr:cNvSpPr/>
        </xdr:nvSpPr>
        <xdr:spPr>
          <a:xfrm>
            <a:off x="9683010" y="3757370"/>
            <a:ext cx="32841" cy="3284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31" name="Freeform 30">
            <a:extLst>
              <a:ext uri="{FF2B5EF4-FFF2-40B4-BE49-F238E27FC236}">
                <a16:creationId xmlns:a16="http://schemas.microsoft.com/office/drawing/2014/main" id="{598A86EE-6610-0AD4-B048-76C2FEB316B6}"/>
              </a:ext>
            </a:extLst>
          </xdr:cNvPr>
          <xdr:cNvSpPr/>
        </xdr:nvSpPr>
        <xdr:spPr>
          <a:xfrm>
            <a:off x="9583747" y="3863217"/>
            <a:ext cx="32841" cy="3284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32" name="Freeform 31">
            <a:extLst>
              <a:ext uri="{FF2B5EF4-FFF2-40B4-BE49-F238E27FC236}">
                <a16:creationId xmlns:a16="http://schemas.microsoft.com/office/drawing/2014/main" id="{FAAED657-751E-A61D-6977-1A25DA2326E3}"/>
              </a:ext>
            </a:extLst>
          </xdr:cNvPr>
          <xdr:cNvSpPr/>
        </xdr:nvSpPr>
        <xdr:spPr>
          <a:xfrm>
            <a:off x="9465609" y="3701080"/>
            <a:ext cx="32841" cy="3284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0</xdr:col>
      <xdr:colOff>114418</xdr:colOff>
      <xdr:row>1</xdr:row>
      <xdr:rowOff>81849</xdr:rowOff>
    </xdr:from>
    <xdr:to>
      <xdr:col>1</xdr:col>
      <xdr:colOff>1474330</xdr:colOff>
      <xdr:row>1</xdr:row>
      <xdr:rowOff>971487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58B00841-DADD-F8E5-580A-C268C213571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 rot="21170715">
          <a:off x="114418" y="279969"/>
          <a:ext cx="1565652" cy="889638"/>
          <a:chOff x="7187023" y="2824344"/>
          <a:chExt cx="1558873" cy="880453"/>
        </a:xfrm>
      </xdr:grpSpPr>
      <xdr:sp macro="" textlink="">
        <xdr:nvSpPr>
          <xdr:cNvPr id="35" name="Freeform 34">
            <a:extLst>
              <a:ext uri="{FF2B5EF4-FFF2-40B4-BE49-F238E27FC236}">
                <a16:creationId xmlns:a16="http://schemas.microsoft.com/office/drawing/2014/main" id="{E5F7B7C5-2F2C-A6CA-6098-BF44A11DF628}"/>
              </a:ext>
            </a:extLst>
          </xdr:cNvPr>
          <xdr:cNvSpPr/>
        </xdr:nvSpPr>
        <xdr:spPr>
          <a:xfrm rot="16523189">
            <a:off x="7458253" y="3497750"/>
            <a:ext cx="68118" cy="65575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36" name="Freeform 35">
            <a:extLst>
              <a:ext uri="{FF2B5EF4-FFF2-40B4-BE49-F238E27FC236}">
                <a16:creationId xmlns:a16="http://schemas.microsoft.com/office/drawing/2014/main" id="{62A975C1-0732-F234-3AE2-9EAB8FDFC11E}"/>
              </a:ext>
            </a:extLst>
          </xdr:cNvPr>
          <xdr:cNvSpPr/>
        </xdr:nvSpPr>
        <xdr:spPr>
          <a:xfrm rot="16523189">
            <a:off x="8680418" y="2824247"/>
            <a:ext cx="65382" cy="65575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F2F2F2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136DAABC-99B9-7284-AD97-B29C56C530A1}"/>
              </a:ext>
            </a:extLst>
          </xdr:cNvPr>
          <xdr:cNvSpPr/>
        </xdr:nvSpPr>
        <xdr:spPr>
          <a:xfrm rot="16523189">
            <a:off x="7994089" y="2919864"/>
            <a:ext cx="65382" cy="65575"/>
          </a:xfrm>
          <a:custGeom>
            <a:avLst/>
            <a:gdLst>
              <a:gd name="connsiteX0" fmla="*/ 65676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6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6" y="32838"/>
                </a:moveTo>
                <a:cubicBezTo>
                  <a:pt x="65676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6" y="14702"/>
                  <a:pt x="65676" y="32838"/>
                </a:cubicBezTo>
                <a:close/>
              </a:path>
            </a:pathLst>
          </a:custGeom>
          <a:solidFill>
            <a:srgbClr val="D2D2D2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38" name="Freeform 37">
            <a:extLst>
              <a:ext uri="{FF2B5EF4-FFF2-40B4-BE49-F238E27FC236}">
                <a16:creationId xmlns:a16="http://schemas.microsoft.com/office/drawing/2014/main" id="{61FE8746-5465-EDF5-F953-E4B02716A106}"/>
              </a:ext>
            </a:extLst>
          </xdr:cNvPr>
          <xdr:cNvSpPr/>
        </xdr:nvSpPr>
        <xdr:spPr>
          <a:xfrm rot="16523189">
            <a:off x="8185224" y="3002021"/>
            <a:ext cx="65382" cy="68393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39" name="Freeform 38">
            <a:extLst>
              <a:ext uri="{FF2B5EF4-FFF2-40B4-BE49-F238E27FC236}">
                <a16:creationId xmlns:a16="http://schemas.microsoft.com/office/drawing/2014/main" id="{553AE1E8-A4D9-2167-9D51-6843C04D4928}"/>
              </a:ext>
            </a:extLst>
          </xdr:cNvPr>
          <xdr:cNvSpPr/>
        </xdr:nvSpPr>
        <xdr:spPr>
          <a:xfrm rot="16523189">
            <a:off x="8536219" y="2988479"/>
            <a:ext cx="65382" cy="68393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737373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0" name="Freeform 39">
            <a:extLst>
              <a:ext uri="{FF2B5EF4-FFF2-40B4-BE49-F238E27FC236}">
                <a16:creationId xmlns:a16="http://schemas.microsoft.com/office/drawing/2014/main" id="{1A4E3537-2EBC-FFD4-EDC0-3A3AD7ED91F1}"/>
              </a:ext>
            </a:extLst>
          </xdr:cNvPr>
          <xdr:cNvSpPr/>
        </xdr:nvSpPr>
        <xdr:spPr>
          <a:xfrm rot="16523189">
            <a:off x="7561053" y="3307384"/>
            <a:ext cx="65382" cy="68391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tx2">
              <a:lumMod val="50000"/>
            </a:schemeClr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1" name="Freeform 40">
            <a:extLst>
              <a:ext uri="{FF2B5EF4-FFF2-40B4-BE49-F238E27FC236}">
                <a16:creationId xmlns:a16="http://schemas.microsoft.com/office/drawing/2014/main" id="{3CE76946-3514-F9D4-EDCE-5B68C12EDD9F}"/>
              </a:ext>
            </a:extLst>
          </xdr:cNvPr>
          <xdr:cNvSpPr/>
        </xdr:nvSpPr>
        <xdr:spPr>
          <a:xfrm rot="16523189">
            <a:off x="7679068" y="3352325"/>
            <a:ext cx="65382" cy="65575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737373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2" name="Freeform 41">
            <a:extLst>
              <a:ext uri="{FF2B5EF4-FFF2-40B4-BE49-F238E27FC236}">
                <a16:creationId xmlns:a16="http://schemas.microsoft.com/office/drawing/2014/main" id="{694815FA-3A8F-3D72-4A4C-AB9821A9CD8A}"/>
              </a:ext>
            </a:extLst>
          </xdr:cNvPr>
          <xdr:cNvSpPr/>
        </xdr:nvSpPr>
        <xdr:spPr>
          <a:xfrm rot="16523189">
            <a:off x="7381943" y="3637949"/>
            <a:ext cx="68120" cy="65575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3" name="Freeform 42">
            <a:extLst>
              <a:ext uri="{FF2B5EF4-FFF2-40B4-BE49-F238E27FC236}">
                <a16:creationId xmlns:a16="http://schemas.microsoft.com/office/drawing/2014/main" id="{0201311B-EC14-88D7-4057-2685D9CEB653}"/>
              </a:ext>
            </a:extLst>
          </xdr:cNvPr>
          <xdr:cNvSpPr/>
        </xdr:nvSpPr>
        <xdr:spPr>
          <a:xfrm rot="16523189">
            <a:off x="7188528" y="3353130"/>
            <a:ext cx="65382" cy="68391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1354C58D-C3D9-7CE3-42F6-61B7E8467E58}"/>
              </a:ext>
            </a:extLst>
          </xdr:cNvPr>
          <xdr:cNvSpPr/>
        </xdr:nvSpPr>
        <xdr:spPr>
          <a:xfrm rot="16523189">
            <a:off x="7666414" y="3106198"/>
            <a:ext cx="65382" cy="65575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F2F2F2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5" name="Freeform 44">
            <a:extLst>
              <a:ext uri="{FF2B5EF4-FFF2-40B4-BE49-F238E27FC236}">
                <a16:creationId xmlns:a16="http://schemas.microsoft.com/office/drawing/2014/main" id="{D8D01102-33A0-A433-6F39-9095363B658D}"/>
              </a:ext>
            </a:extLst>
          </xdr:cNvPr>
          <xdr:cNvSpPr/>
        </xdr:nvSpPr>
        <xdr:spPr>
          <a:xfrm rot="16523189">
            <a:off x="7828395" y="2977184"/>
            <a:ext cx="65382" cy="65575"/>
          </a:xfrm>
          <a:custGeom>
            <a:avLst/>
            <a:gdLst>
              <a:gd name="connsiteX0" fmla="*/ 65676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6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6" y="32838"/>
                </a:moveTo>
                <a:cubicBezTo>
                  <a:pt x="65676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6" y="14702"/>
                  <a:pt x="65676" y="32838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6" name="Freeform 45">
            <a:extLst>
              <a:ext uri="{FF2B5EF4-FFF2-40B4-BE49-F238E27FC236}">
                <a16:creationId xmlns:a16="http://schemas.microsoft.com/office/drawing/2014/main" id="{B3FDF5D1-F306-A769-60C4-C794A58DFFB4}"/>
              </a:ext>
            </a:extLst>
          </xdr:cNvPr>
          <xdr:cNvSpPr/>
        </xdr:nvSpPr>
        <xdr:spPr>
          <a:xfrm rot="16523189">
            <a:off x="8120055" y="3128993"/>
            <a:ext cx="68120" cy="65575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F2F2F2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7" name="Freeform 46">
            <a:extLst>
              <a:ext uri="{FF2B5EF4-FFF2-40B4-BE49-F238E27FC236}">
                <a16:creationId xmlns:a16="http://schemas.microsoft.com/office/drawing/2014/main" id="{D076605A-6AE8-A401-7140-88611FE453BE}"/>
              </a:ext>
            </a:extLst>
          </xdr:cNvPr>
          <xdr:cNvSpPr/>
        </xdr:nvSpPr>
        <xdr:spPr>
          <a:xfrm rot="16523189">
            <a:off x="7553776" y="2974001"/>
            <a:ext cx="65382" cy="65575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tx2">
              <a:lumMod val="50000"/>
            </a:schemeClr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8" name="Freeform 47">
            <a:extLst>
              <a:ext uri="{FF2B5EF4-FFF2-40B4-BE49-F238E27FC236}">
                <a16:creationId xmlns:a16="http://schemas.microsoft.com/office/drawing/2014/main" id="{7EBF7415-77C2-8ACD-E947-D14318576DA5}"/>
              </a:ext>
            </a:extLst>
          </xdr:cNvPr>
          <xdr:cNvSpPr/>
        </xdr:nvSpPr>
        <xdr:spPr>
          <a:xfrm rot="16523189">
            <a:off x="7438238" y="3302503"/>
            <a:ext cx="65382" cy="65575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rgbClr val="737373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FAD06EEC-F6DB-1D33-62D8-42436DA34EFF}"/>
              </a:ext>
            </a:extLst>
          </xdr:cNvPr>
          <xdr:cNvSpPr/>
        </xdr:nvSpPr>
        <xdr:spPr>
          <a:xfrm rot="16523189">
            <a:off x="7972050" y="3330992"/>
            <a:ext cx="65382" cy="65575"/>
          </a:xfrm>
          <a:custGeom>
            <a:avLst/>
            <a:gdLst>
              <a:gd name="connsiteX0" fmla="*/ 65676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6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6" y="32838"/>
                </a:moveTo>
                <a:cubicBezTo>
                  <a:pt x="65676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6" y="14702"/>
                  <a:pt x="65676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0" name="Freeform 49">
            <a:extLst>
              <a:ext uri="{FF2B5EF4-FFF2-40B4-BE49-F238E27FC236}">
                <a16:creationId xmlns:a16="http://schemas.microsoft.com/office/drawing/2014/main" id="{BBAF5730-AC26-6C63-5402-FB660EC26C0B}"/>
              </a:ext>
            </a:extLst>
          </xdr:cNvPr>
          <xdr:cNvSpPr/>
        </xdr:nvSpPr>
        <xdr:spPr>
          <a:xfrm rot="16523189">
            <a:off x="7797667" y="3081950"/>
            <a:ext cx="65382" cy="65575"/>
          </a:xfrm>
          <a:custGeom>
            <a:avLst/>
            <a:gdLst>
              <a:gd name="connsiteX0" fmla="*/ 65676 w 65676"/>
              <a:gd name="connsiteY0" fmla="*/ 32838 h 65676"/>
              <a:gd name="connsiteX1" fmla="*/ 32838 w 65676"/>
              <a:gd name="connsiteY1" fmla="*/ 65677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6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6" y="32838"/>
                </a:moveTo>
                <a:cubicBezTo>
                  <a:pt x="65676" y="50974"/>
                  <a:pt x="50974" y="65677"/>
                  <a:pt x="32838" y="65677"/>
                </a:cubicBezTo>
                <a:cubicBezTo>
                  <a:pt x="14702" y="65677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6" y="14702"/>
                  <a:pt x="65676" y="32838"/>
                </a:cubicBezTo>
                <a:close/>
              </a:path>
            </a:pathLst>
          </a:custGeom>
          <a:solidFill>
            <a:schemeClr val="tx2">
              <a:lumMod val="50000"/>
            </a:schemeClr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1" name="Freeform 50">
            <a:extLst>
              <a:ext uri="{FF2B5EF4-FFF2-40B4-BE49-F238E27FC236}">
                <a16:creationId xmlns:a16="http://schemas.microsoft.com/office/drawing/2014/main" id="{A8AA0483-B0E7-E368-ADF2-DDF82DEE1A12}"/>
              </a:ext>
            </a:extLst>
          </xdr:cNvPr>
          <xdr:cNvSpPr/>
        </xdr:nvSpPr>
        <xdr:spPr>
          <a:xfrm rot="16523189">
            <a:off x="7953379" y="3163806"/>
            <a:ext cx="68120" cy="65575"/>
          </a:xfrm>
          <a:custGeom>
            <a:avLst/>
            <a:gdLst>
              <a:gd name="connsiteX0" fmla="*/ 65677 w 65676"/>
              <a:gd name="connsiteY0" fmla="*/ 32838 h 65676"/>
              <a:gd name="connsiteX1" fmla="*/ 32838 w 65676"/>
              <a:gd name="connsiteY1" fmla="*/ 65676 h 65676"/>
              <a:gd name="connsiteX2" fmla="*/ 0 w 65676"/>
              <a:gd name="connsiteY2" fmla="*/ 32838 h 65676"/>
              <a:gd name="connsiteX3" fmla="*/ 32838 w 65676"/>
              <a:gd name="connsiteY3" fmla="*/ 0 h 65676"/>
              <a:gd name="connsiteX4" fmla="*/ 65677 w 65676"/>
              <a:gd name="connsiteY4" fmla="*/ 32838 h 656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5676" h="65676">
                <a:moveTo>
                  <a:pt x="65677" y="32838"/>
                </a:moveTo>
                <a:cubicBezTo>
                  <a:pt x="65677" y="50974"/>
                  <a:pt x="50974" y="65676"/>
                  <a:pt x="32838" y="65676"/>
                </a:cubicBezTo>
                <a:cubicBezTo>
                  <a:pt x="14702" y="65676"/>
                  <a:pt x="0" y="50974"/>
                  <a:pt x="0" y="32838"/>
                </a:cubicBezTo>
                <a:cubicBezTo>
                  <a:pt x="0" y="14702"/>
                  <a:pt x="14702" y="0"/>
                  <a:pt x="32838" y="0"/>
                </a:cubicBezTo>
                <a:cubicBezTo>
                  <a:pt x="50974" y="0"/>
                  <a:pt x="65677" y="14702"/>
                  <a:pt x="65677" y="32838"/>
                </a:cubicBezTo>
                <a:close/>
              </a:path>
            </a:pathLst>
          </a:custGeom>
          <a:solidFill>
            <a:schemeClr val="accent1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2" name="Freeform 51">
            <a:extLst>
              <a:ext uri="{FF2B5EF4-FFF2-40B4-BE49-F238E27FC236}">
                <a16:creationId xmlns:a16="http://schemas.microsoft.com/office/drawing/2014/main" id="{2EB5C603-83FD-5AD4-8262-29045ECBC23E}"/>
              </a:ext>
            </a:extLst>
          </xdr:cNvPr>
          <xdr:cNvSpPr/>
        </xdr:nvSpPr>
        <xdr:spPr>
          <a:xfrm rot="16523189">
            <a:off x="7900223" y="3057214"/>
            <a:ext cx="32694" cy="3279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3" name="Freeform 52">
            <a:extLst>
              <a:ext uri="{FF2B5EF4-FFF2-40B4-BE49-F238E27FC236}">
                <a16:creationId xmlns:a16="http://schemas.microsoft.com/office/drawing/2014/main" id="{E09996E5-BAAC-3E83-6354-00B673912F9E}"/>
              </a:ext>
            </a:extLst>
          </xdr:cNvPr>
          <xdr:cNvSpPr/>
        </xdr:nvSpPr>
        <xdr:spPr>
          <a:xfrm rot="16523189">
            <a:off x="7801735" y="3231271"/>
            <a:ext cx="32694" cy="3279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4" name="Freeform 53">
            <a:extLst>
              <a:ext uri="{FF2B5EF4-FFF2-40B4-BE49-F238E27FC236}">
                <a16:creationId xmlns:a16="http://schemas.microsoft.com/office/drawing/2014/main" id="{0D9E19DD-A2F7-79FF-9AF3-97EE659FC749}"/>
              </a:ext>
            </a:extLst>
          </xdr:cNvPr>
          <xdr:cNvSpPr/>
        </xdr:nvSpPr>
        <xdr:spPr>
          <a:xfrm rot="16523189">
            <a:off x="7722215" y="3024014"/>
            <a:ext cx="32694" cy="3279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F2F2F2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5" name="Freeform 54">
            <a:extLst>
              <a:ext uri="{FF2B5EF4-FFF2-40B4-BE49-F238E27FC236}">
                <a16:creationId xmlns:a16="http://schemas.microsoft.com/office/drawing/2014/main" id="{6C0F777E-AB9E-40F1-34B5-93108F598CE1}"/>
              </a:ext>
            </a:extLst>
          </xdr:cNvPr>
          <xdr:cNvSpPr/>
        </xdr:nvSpPr>
        <xdr:spPr>
          <a:xfrm rot="16523189">
            <a:off x="8102646" y="3358157"/>
            <a:ext cx="32694" cy="3279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6" name="Freeform 55">
            <a:extLst>
              <a:ext uri="{FF2B5EF4-FFF2-40B4-BE49-F238E27FC236}">
                <a16:creationId xmlns:a16="http://schemas.microsoft.com/office/drawing/2014/main" id="{3A8AF4D2-53F0-132A-1506-378A96EF5F16}"/>
              </a:ext>
            </a:extLst>
          </xdr:cNvPr>
          <xdr:cNvSpPr/>
        </xdr:nvSpPr>
        <xdr:spPr>
          <a:xfrm rot="16523189">
            <a:off x="7996066" y="3266015"/>
            <a:ext cx="32694" cy="3279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648C84DD-46A2-B4B4-85C6-E9DF5456BC78}"/>
              </a:ext>
            </a:extLst>
          </xdr:cNvPr>
          <xdr:cNvSpPr/>
        </xdr:nvSpPr>
        <xdr:spPr>
          <a:xfrm rot="16523189">
            <a:off x="8367339" y="2850513"/>
            <a:ext cx="32694" cy="3279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58" name="Freeform 57">
            <a:extLst>
              <a:ext uri="{FF2B5EF4-FFF2-40B4-BE49-F238E27FC236}">
                <a16:creationId xmlns:a16="http://schemas.microsoft.com/office/drawing/2014/main" id="{13C741BB-7C71-2166-6A88-AEF06A4755EE}"/>
              </a:ext>
            </a:extLst>
          </xdr:cNvPr>
          <xdr:cNvSpPr/>
        </xdr:nvSpPr>
        <xdr:spPr>
          <a:xfrm rot="16523189">
            <a:off x="7887947" y="3190144"/>
            <a:ext cx="32694" cy="32791"/>
          </a:xfrm>
          <a:custGeom>
            <a:avLst/>
            <a:gdLst>
              <a:gd name="connsiteX0" fmla="*/ 32842 w 32841"/>
              <a:gd name="connsiteY0" fmla="*/ 16421 h 32841"/>
              <a:gd name="connsiteX1" fmla="*/ 16421 w 32841"/>
              <a:gd name="connsiteY1" fmla="*/ 32842 h 32841"/>
              <a:gd name="connsiteX2" fmla="*/ 0 w 32841"/>
              <a:gd name="connsiteY2" fmla="*/ 16421 h 32841"/>
              <a:gd name="connsiteX3" fmla="*/ 16421 w 32841"/>
              <a:gd name="connsiteY3" fmla="*/ 0 h 32841"/>
              <a:gd name="connsiteX4" fmla="*/ 32842 w 32841"/>
              <a:gd name="connsiteY4" fmla="*/ 16421 h 3284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2841" h="32841">
                <a:moveTo>
                  <a:pt x="32842" y="16421"/>
                </a:moveTo>
                <a:cubicBezTo>
                  <a:pt x="32842" y="25490"/>
                  <a:pt x="25490" y="32842"/>
                  <a:pt x="16421" y="32842"/>
                </a:cubicBezTo>
                <a:cubicBezTo>
                  <a:pt x="7352" y="32842"/>
                  <a:pt x="0" y="25490"/>
                  <a:pt x="0" y="16421"/>
                </a:cubicBezTo>
                <a:cubicBezTo>
                  <a:pt x="0" y="7352"/>
                  <a:pt x="7352" y="0"/>
                  <a:pt x="16421" y="0"/>
                </a:cubicBezTo>
                <a:cubicBezTo>
                  <a:pt x="25490" y="0"/>
                  <a:pt x="32842" y="7352"/>
                  <a:pt x="32842" y="16421"/>
                </a:cubicBezTo>
                <a:close/>
              </a:path>
            </a:pathLst>
          </a:custGeom>
          <a:solidFill>
            <a:srgbClr val="505050"/>
          </a:solidFill>
          <a:ln w="3671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189238</xdr:colOff>
      <xdr:row>2</xdr:row>
      <xdr:rowOff>271716</xdr:rowOff>
    </xdr:from>
    <xdr:to>
      <xdr:col>4</xdr:col>
      <xdr:colOff>1522317</xdr:colOff>
      <xdr:row>2</xdr:row>
      <xdr:rowOff>271716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1546ABF-60EC-9882-0B03-79950F81827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89238" y="1734756"/>
          <a:ext cx="7093799" cy="0"/>
          <a:chOff x="189238" y="1672450"/>
          <a:chExt cx="6661192" cy="0"/>
        </a:xfrm>
      </xdr:grpSpPr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80460630-DE29-0D4C-9802-5E76CE261144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9EEE64DF-BDAE-A5A1-B3D9-9252FC78F9D1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189238</xdr:colOff>
      <xdr:row>18</xdr:row>
      <xdr:rowOff>281876</xdr:rowOff>
    </xdr:from>
    <xdr:to>
      <xdr:col>4</xdr:col>
      <xdr:colOff>1522317</xdr:colOff>
      <xdr:row>18</xdr:row>
      <xdr:rowOff>281876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E935014-EE73-831A-C435-6556D3AF307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89238" y="7162736"/>
          <a:ext cx="7093799" cy="0"/>
          <a:chOff x="189238" y="1672450"/>
          <a:chExt cx="6661192" cy="0"/>
        </a:xfrm>
      </xdr:grpSpPr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F312F093-F71C-6C2D-5FEB-FD19427022D4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998A874F-6505-0475-6E48-0F8A52995D78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189238</xdr:colOff>
      <xdr:row>30</xdr:row>
      <xdr:rowOff>254000</xdr:rowOff>
    </xdr:from>
    <xdr:to>
      <xdr:col>4</xdr:col>
      <xdr:colOff>1522317</xdr:colOff>
      <xdr:row>30</xdr:row>
      <xdr:rowOff>254000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9772FED8-F49A-3315-6E81-39E9FFFB332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89238" y="11242040"/>
          <a:ext cx="7093799" cy="0"/>
          <a:chOff x="189238" y="1672450"/>
          <a:chExt cx="6661192" cy="0"/>
        </a:xfrm>
      </xdr:grpSpPr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F62FC9C9-73B2-E88C-06FA-D4418EB83F6C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88F09877-14EE-361C-039E-E365DE022D2D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189238</xdr:colOff>
      <xdr:row>35</xdr:row>
      <xdr:rowOff>254000</xdr:rowOff>
    </xdr:from>
    <xdr:to>
      <xdr:col>4</xdr:col>
      <xdr:colOff>1522317</xdr:colOff>
      <xdr:row>35</xdr:row>
      <xdr:rowOff>254000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8424FFD1-D20D-5DDC-509D-4DE29B0F323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89238" y="13055600"/>
          <a:ext cx="7093799" cy="0"/>
          <a:chOff x="189238" y="1672450"/>
          <a:chExt cx="6661192" cy="0"/>
        </a:xfrm>
      </xdr:grpSpPr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1218C79E-B145-29AC-F420-6267C1CD1B81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B97C66F1-9F09-C6E7-0BDA-64228296292D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190921</xdr:colOff>
      <xdr:row>47</xdr:row>
      <xdr:rowOff>254000</xdr:rowOff>
    </xdr:from>
    <xdr:to>
      <xdr:col>5</xdr:col>
      <xdr:colOff>0</xdr:colOff>
      <xdr:row>47</xdr:row>
      <xdr:rowOff>254000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C9576A6-C469-B4E9-B5EA-E8226B87B16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90921" y="17162780"/>
          <a:ext cx="7215719" cy="0"/>
          <a:chOff x="189238" y="1672450"/>
          <a:chExt cx="6661192" cy="0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C9EA084B-FD60-2C72-58AD-B170E93F1FAD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67F360C5-E023-B860-518E-066EE316E288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190921</xdr:colOff>
      <xdr:row>54</xdr:row>
      <xdr:rowOff>254000</xdr:rowOff>
    </xdr:from>
    <xdr:to>
      <xdr:col>5</xdr:col>
      <xdr:colOff>0</xdr:colOff>
      <xdr:row>54</xdr:row>
      <xdr:rowOff>254000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7B70B68-3AC0-F37A-3E08-831DE0348BE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90921" y="19631660"/>
          <a:ext cx="7215719" cy="0"/>
          <a:chOff x="189238" y="1672450"/>
          <a:chExt cx="6661192" cy="0"/>
        </a:xfrm>
      </xdr:grpSpPr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9FF74893-4501-AAD8-CACB-BBC2DB4C1F91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87639BA2-3BAD-C3C9-6EB5-42C5548328CB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190921</xdr:colOff>
      <xdr:row>63</xdr:row>
      <xdr:rowOff>193040</xdr:rowOff>
    </xdr:from>
    <xdr:to>
      <xdr:col>5</xdr:col>
      <xdr:colOff>0</xdr:colOff>
      <xdr:row>63</xdr:row>
      <xdr:rowOff>193040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44808DAA-3FBA-338D-B1FD-3942E0A0521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90921" y="22694900"/>
          <a:ext cx="7215719" cy="0"/>
          <a:chOff x="189238" y="1672450"/>
          <a:chExt cx="6661192" cy="0"/>
        </a:xfrm>
      </xdr:grpSpPr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5ECC78F8-E4E4-0571-C705-913DD7B81B20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82259926-5F82-36C8-234D-E1D455D7C7C6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190921</xdr:colOff>
      <xdr:row>71</xdr:row>
      <xdr:rowOff>233680</xdr:rowOff>
    </xdr:from>
    <xdr:to>
      <xdr:col>5</xdr:col>
      <xdr:colOff>0</xdr:colOff>
      <xdr:row>71</xdr:row>
      <xdr:rowOff>233680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4B40818-07D7-FD07-1E25-D4F74B9804C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90921" y="25410160"/>
          <a:ext cx="7215719" cy="0"/>
          <a:chOff x="189238" y="1672450"/>
          <a:chExt cx="6661192" cy="0"/>
        </a:xfrm>
      </xdr:grpSpPr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3BD23FBE-CA36-0C38-54E9-8138383D4F2F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DC674F07-2577-115A-F47E-2464C5F9E040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190921</xdr:colOff>
      <xdr:row>79</xdr:row>
      <xdr:rowOff>254000</xdr:rowOff>
    </xdr:from>
    <xdr:to>
      <xdr:col>5</xdr:col>
      <xdr:colOff>0</xdr:colOff>
      <xdr:row>79</xdr:row>
      <xdr:rowOff>254000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F89CA11-E79B-3D00-C3FB-F920BF1E92D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90921" y="28227020"/>
          <a:ext cx="7215719" cy="0"/>
          <a:chOff x="189238" y="1672450"/>
          <a:chExt cx="6661192" cy="0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32ECD42E-B3D3-FFCD-6BC1-220801F4695E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7BF49774-E6CB-9CC1-56B3-4C6EF6653749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190921</xdr:colOff>
      <xdr:row>85</xdr:row>
      <xdr:rowOff>254000</xdr:rowOff>
    </xdr:from>
    <xdr:to>
      <xdr:col>5</xdr:col>
      <xdr:colOff>0</xdr:colOff>
      <xdr:row>85</xdr:row>
      <xdr:rowOff>254000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4C7257A4-D885-B657-D7DF-D6F2C392122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90921" y="30368240"/>
          <a:ext cx="7215719" cy="0"/>
          <a:chOff x="189238" y="1672450"/>
          <a:chExt cx="6661192" cy="0"/>
        </a:xfrm>
      </xdr:grpSpPr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724CE319-117F-1BA2-618B-119D9E6CEBFC}"/>
              </a:ext>
            </a:extLst>
          </xdr:cNvPr>
          <xdr:cNvCxnSpPr/>
        </xdr:nvCxnSpPr>
        <xdr:spPr>
          <a:xfrm>
            <a:off x="189238" y="1672450"/>
            <a:ext cx="18288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711DD844-3736-1FDD-29DD-D32113C6E050}"/>
              </a:ext>
            </a:extLst>
          </xdr:cNvPr>
          <xdr:cNvCxnSpPr/>
        </xdr:nvCxnSpPr>
        <xdr:spPr>
          <a:xfrm>
            <a:off x="5017579" y="1672450"/>
            <a:ext cx="183285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9000000}" name="Travel" displayName="Travel" ref="B81:E85" totalsRowCount="1" headerRowDxfId="101" dataDxfId="99" totalsRowDxfId="100">
  <autoFilter ref="B81:E84" xr:uid="{00000000-0009-0000-0100-00001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ATEGORY" totalsRowLabel="Travel/transportation total" dataDxfId="98" totalsRowDxfId="97"/>
    <tableColumn id="2" xr3:uid="{00000000-0010-0000-0900-000002000000}" name="ESTIMATED" totalsRowFunction="sum" dataDxfId="96" totalsRowDxfId="95"/>
    <tableColumn id="3" xr3:uid="{00000000-0010-0000-0900-000003000000}" name="ACTUAL" totalsRowFunction="sum" dataDxfId="94" totalsRowDxfId="93"/>
    <tableColumn id="4" xr3:uid="{00000000-0010-0000-0900-000004000000}" name="OVER/UNDER" totalsRowFunction="sum" dataDxfId="92" totalsRowDxfId="91">
      <calculatedColumnFormula>Expenses!$C82-Expenses!$D82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Travel and Transportation Costs in this table. Over or Under Amount, and Total are auto calculated, and icon is updated"/>
    </ext>
  </extLst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BudgetSummary" displayName="BudgetSummary" ref="B5:E16" totalsRowCount="1" headerRowDxfId="123" dataDxfId="122" totalsRowDxfId="121">
  <autoFilter ref="B5:E15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TEGORY" totalsRowLabel="Total expenses" dataDxfId="119" totalsRowDxfId="120"/>
    <tableColumn id="2" xr3:uid="{00000000-0010-0000-0000-000002000000}" name="ESTIMATED" totalsRowFunction="sum" dataDxfId="117" totalsRowDxfId="118"/>
    <tableColumn id="3" xr3:uid="{00000000-0010-0000-0000-000003000000}" name="ACTUAL" totalsRowFunction="sum" dataDxfId="115" totalsRowDxfId="116"/>
    <tableColumn id="4" xr3:uid="{00000000-0010-0000-0000-000004000000}" name="OVER/UNDER" totalsRowFunction="sum" dataDxfId="113" totalsRowDxfId="114">
      <calculatedColumnFormula>BudgetSummary[[#This Row],[ESTIMATED]]-BudgetSummary[[#This Row],[ACTUAL]]</calculatedColumnFormula>
    </tableColumn>
  </tableColumns>
  <tableStyleInfo name="Table Style 1" showFirstColumn="0" showLastColumn="0" showRowStripes="0" showColumnStripes="0"/>
  <extLst>
    <ext xmlns:x14="http://schemas.microsoft.com/office/spreadsheetml/2009/9/main" uri="{504A1905-F514-4f6f-8877-14C23A59335A}">
      <x14:table altTextSummary="Category, Estimated and Actual cost, and Over or Under amounts with bar are auto updated in this table"/>
    </ext>
  </extLst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A000000}" name="OtherExpenses" displayName="OtherExpenses" ref="B87:E98" totalsRowCount="1" headerRowDxfId="112" dataDxfId="110" totalsRowDxfId="111">
  <autoFilter ref="B87:E97" xr:uid="{00000000-0009-0000-0100-00001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ATEGORY" totalsRowLabel="Other expenses total" dataDxfId="109" totalsRowDxfId="108"/>
    <tableColumn id="2" xr3:uid="{00000000-0010-0000-0A00-000002000000}" name="ESTIMATED" totalsRowFunction="sum" dataDxfId="107" totalsRowDxfId="106"/>
    <tableColumn id="3" xr3:uid="{00000000-0010-0000-0A00-000003000000}" name="ACTUAL" totalsRowFunction="sum" dataDxfId="105" totalsRowDxfId="104"/>
    <tableColumn id="4" xr3:uid="{00000000-0010-0000-0A00-000004000000}" name="OVER/UNDER" totalsRowFunction="sum" dataDxfId="103" totalsRowDxfId="102">
      <calculatedColumnFormula>Expenses!$C88-Expenses!$D88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Other Expenses in this table. Over or Under Amount, and Total are auto calculated, and icon is updated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Apparel" displayName="Apparel" ref="B4:E18" totalsRowCount="1" headerRowDxfId="10" dataDxfId="8" totalsRowDxfId="9">
  <autoFilter ref="B4:E17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" totalsRowLabel="Apparel total" dataDxfId="18" totalsRowDxfId="17"/>
    <tableColumn id="2" xr3:uid="{00000000-0010-0000-0100-000002000000}" name="ESTIMATED" totalsRowFunction="sum" dataDxfId="16" totalsRowDxfId="15"/>
    <tableColumn id="3" xr3:uid="{00000000-0010-0000-0100-000003000000}" name="ACTUAL" totalsRowFunction="sum" dataDxfId="14" totalsRowDxfId="13"/>
    <tableColumn id="4" xr3:uid="{00000000-0010-0000-0100-000004000000}" name="OVER/UNDER" totalsRowFunction="sum" dataDxfId="12" totalsRowDxfId="11">
      <calculatedColumnFormula>Expenses!$C5-Expenses!$D5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Apparel Costs in this table. Over or Under Amount, and Total are auto calculated, and icon is updated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Reception" displayName="Reception" ref="B20:E29" totalsRowCount="1" headerRowDxfId="21" dataDxfId="19" totalsRowDxfId="20">
  <autoFilter ref="B20:E28" xr:uid="{00000000-0009-0000-0100-00000D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Y" totalsRowLabel="Reception total" dataDxfId="29" totalsRowDxfId="28"/>
    <tableColumn id="2" xr3:uid="{00000000-0010-0000-0200-000002000000}" name="ESTIMATED" totalsRowFunction="sum" dataDxfId="27" totalsRowDxfId="26"/>
    <tableColumn id="3" xr3:uid="{00000000-0010-0000-0200-000003000000}" name="ACTUAL" totalsRowFunction="sum" dataDxfId="25" totalsRowDxfId="24"/>
    <tableColumn id="4" xr3:uid="{00000000-0010-0000-0200-000004000000}" name="OVER/UNDER" totalsRowFunction="sum" dataDxfId="23" totalsRowDxfId="22">
      <calculatedColumnFormula>Expenses!$C21-Expenses!$D21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Reception Costs excluding Entertainment and Decorations costs in this table. Over or Under Amount, and Total are auto calculated, and icon is updated"/>
    </ext>
  </extLst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Music" displayName="Music" ref="B32:E35" totalsRowCount="1" headerRowDxfId="32" dataDxfId="30" totalsRowDxfId="31">
  <autoFilter ref="B32:E34" xr:uid="{00000000-0009-0000-0100-00000E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Music/entertainment total" dataDxfId="40" totalsRowDxfId="39"/>
    <tableColumn id="2" xr3:uid="{00000000-0010-0000-0300-000002000000}" name="ESTIMATED" totalsRowFunction="sum" dataDxfId="38" totalsRowDxfId="37"/>
    <tableColumn id="3" xr3:uid="{00000000-0010-0000-0300-000003000000}" name="ACTUAL" totalsRowFunction="sum" dataDxfId="36" totalsRowDxfId="35"/>
    <tableColumn id="4" xr3:uid="{00000000-0010-0000-0300-000004000000}" name="OVER/UNDER" totalsRowFunction="sum" dataDxfId="34" totalsRowDxfId="33">
      <calculatedColumnFormula>Expenses!$C33-Expenses!$D33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Music and Entertainment Costs in this table. Over or Under Amount, and Total are auto calculated, and icon is updated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Printing" displayName="Printing" ref="B37:E47" totalsRowCount="1" headerRowDxfId="43" dataDxfId="41" totalsRowDxfId="42">
  <autoFilter ref="B37:E46" xr:uid="{00000000-0009-0000-0100-00000F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CATEGORY" totalsRowLabel="Printing /stationery total" dataDxfId="51" totalsRowDxfId="50"/>
    <tableColumn id="2" xr3:uid="{00000000-0010-0000-0400-000002000000}" name="ESTIMATED" totalsRowFunction="sum" dataDxfId="49" totalsRowDxfId="48"/>
    <tableColumn id="3" xr3:uid="{00000000-0010-0000-0400-000003000000}" name="ACTUAL" totalsRowFunction="sum" dataDxfId="47" totalsRowDxfId="46"/>
    <tableColumn id="4" xr3:uid="{00000000-0010-0000-0400-000004000000}" name="OVER/UNDER" totalsRowFunction="sum" dataDxfId="45" totalsRowDxfId="44">
      <calculatedColumnFormula>Expenses!$C38-Expenses!$D38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Printing and Stationery Costs in this table. Over or Under Amount, and Total are auto calculated, and icon is updated"/>
    </ext>
  </extLst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Photography" displayName="Photography" ref="B49:E54" totalsRowCount="1" headerRowDxfId="53" dataDxfId="52" totalsRowDxfId="0">
  <autoFilter ref="B49:E53" xr:uid="{00000000-0009-0000-0100-00001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CATEGORY" totalsRowLabel="Photography total" dataDxfId="57" totalsRowDxfId="4"/>
    <tableColumn id="2" xr3:uid="{00000000-0010-0000-0500-000002000000}" name="ESTIMATED" totalsRowFunction="sum" dataDxfId="56" totalsRowDxfId="3"/>
    <tableColumn id="3" xr3:uid="{00000000-0010-0000-0500-000003000000}" name="ACTUAL" totalsRowFunction="sum" dataDxfId="55" totalsRowDxfId="2"/>
    <tableColumn id="4" xr3:uid="{00000000-0010-0000-0500-000004000000}" name="OVER/UNDER" totalsRowFunction="sum" dataDxfId="54" totalsRowDxfId="1">
      <calculatedColumnFormula>Expenses!$C50-Expenses!$D50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Photography Costs in this table. Over or Under Amount, and Total are auto calculated, and icon is updated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6000000}" name="Decorations" displayName="Decorations" ref="B56:E62" totalsRowCount="1" headerRowDxfId="60" dataDxfId="58" totalsRowDxfId="59">
  <autoFilter ref="B56:E61" xr:uid="{00000000-0009-0000-0100-00001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CATEGORY" totalsRowLabel="Decorations total" dataDxfId="68" totalsRowDxfId="67"/>
    <tableColumn id="2" xr3:uid="{00000000-0010-0000-0600-000002000000}" name="ESTIMATED" totalsRowFunction="sum" dataDxfId="66" totalsRowDxfId="65"/>
    <tableColumn id="3" xr3:uid="{00000000-0010-0000-0600-000003000000}" name="ACTUAL" totalsRowFunction="sum" dataDxfId="64" totalsRowDxfId="63"/>
    <tableColumn id="4" xr3:uid="{00000000-0010-0000-0600-000004000000}" name="OVER/UNDER" totalsRowFunction="sum" dataDxfId="62" totalsRowDxfId="61">
      <calculatedColumnFormula>Expenses!$C57-Expenses!$D57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Decorations costs excluding flowers costs in this table. Over or Under Amount, and Total are auto calculated, and icon is updated"/>
    </ext>
  </extLst>
</table>
</file>

<file path=xl/tables/table8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7000000}" name="Flowers" displayName="Flowers" ref="B65:E71" totalsRowCount="1" headerRowDxfId="71" dataDxfId="69" totalsRowDxfId="70">
  <autoFilter ref="B65:E70" xr:uid="{00000000-0009-0000-0100-00001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CATEGORY" totalsRowLabel="Flowers total" dataDxfId="79" totalsRowDxfId="78"/>
    <tableColumn id="2" xr3:uid="{00000000-0010-0000-0700-000002000000}" name="ESTIMATED" totalsRowFunction="sum" dataDxfId="77" totalsRowDxfId="76"/>
    <tableColumn id="3" xr3:uid="{00000000-0010-0000-0700-000003000000}" name="ACTUAL" totalsRowFunction="sum" dataDxfId="75" totalsRowDxfId="74"/>
    <tableColumn id="4" xr3:uid="{00000000-0010-0000-0700-000004000000}" name="OVER/UNDER" totalsRowFunction="sum" dataDxfId="73" totalsRowDxfId="72">
      <calculatedColumnFormula>Expenses!$C66-Expenses!$D66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Flowers costs in this table. Over or Under Amount, and Total are auto calculated, and icon is updated"/>
    </ext>
  </extLst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8000000}" name="Gifts" displayName="Gifts" ref="B73:E79" totalsRowCount="1" headerRowDxfId="82" dataDxfId="80" totalsRowDxfId="81">
  <autoFilter ref="B73:E78" xr:uid="{00000000-0009-0000-0100-00001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Gifts total" dataDxfId="90" totalsRowDxfId="89"/>
    <tableColumn id="2" xr3:uid="{00000000-0010-0000-0800-000002000000}" name="ESTIMATED" totalsRowFunction="sum" dataDxfId="88" totalsRowDxfId="87"/>
    <tableColumn id="3" xr3:uid="{00000000-0010-0000-0800-000003000000}" name="ACTUAL" totalsRowFunction="sum" dataDxfId="86" totalsRowDxfId="85"/>
    <tableColumn id="4" xr3:uid="{00000000-0010-0000-0800-000004000000}" name="OVER/UNDER" totalsRowFunction="sum" dataDxfId="84" totalsRowDxfId="83">
      <calculatedColumnFormula>Expenses!$C74-Expenses!$D74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Gifts Costs in this table. Over or Under Amount, and Total are auto calculated, and icon is updated"/>
    </ext>
  </extLst>
</table>
</file>

<file path=xl/theme/theme11.xml><?xml version="1.0" encoding="utf-8"?>
<a:theme xmlns:a="http://schemas.openxmlformats.org/drawingml/2006/main" name="Wedding">
  <a:themeElements>
    <a:clrScheme name="Purple wedding 3">
      <a:dk1>
        <a:srgbClr val="000000"/>
      </a:dk1>
      <a:lt1>
        <a:srgbClr val="FFFFFF"/>
      </a:lt1>
      <a:dk2>
        <a:srgbClr val="F8F6FB"/>
      </a:dk2>
      <a:lt2>
        <a:srgbClr val="E7E6E6"/>
      </a:lt2>
      <a:accent1>
        <a:srgbClr val="C3BBDC"/>
      </a:accent1>
      <a:accent2>
        <a:srgbClr val="9BA8BB"/>
      </a:accent2>
      <a:accent3>
        <a:srgbClr val="E1C7B2"/>
      </a:accent3>
      <a:accent4>
        <a:srgbClr val="E7ECF3"/>
      </a:accent4>
      <a:accent5>
        <a:srgbClr val="CBE6D5"/>
      </a:accent5>
      <a:accent6>
        <a:srgbClr val="F1BAB8"/>
      </a:accent6>
      <a:hlink>
        <a:srgbClr val="0563C1"/>
      </a:hlink>
      <a:folHlink>
        <a:srgbClr val="954F72"/>
      </a:folHlink>
    </a:clrScheme>
    <a:fontScheme name="Custom 56">
      <a:majorFont>
        <a:latin typeface="Fairwater Script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11.xml" Id="rId3" /><Relationship Type="http://schemas.openxmlformats.org/officeDocument/2006/relationships/drawing" Target="/xl/drawings/drawing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71.xml" Id="rId8" /><Relationship Type="http://schemas.openxmlformats.org/officeDocument/2006/relationships/table" Target="/xl/tables/table22.xml" Id="rId3" /><Relationship Type="http://schemas.openxmlformats.org/officeDocument/2006/relationships/table" Target="/xl/tables/table63.xml" Id="rId7" /><Relationship Type="http://schemas.openxmlformats.org/officeDocument/2006/relationships/table" Target="/xl/tables/table114.xml" Id="rId12" /><Relationship Type="http://schemas.openxmlformats.org/officeDocument/2006/relationships/drawing" Target="/xl/drawings/drawing21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55.xml" Id="rId6" /><Relationship Type="http://schemas.openxmlformats.org/officeDocument/2006/relationships/table" Target="/xl/tables/table106.xml" Id="rId11" /><Relationship Type="http://schemas.openxmlformats.org/officeDocument/2006/relationships/table" Target="/xl/tables/table47.xml" Id="rId5" /><Relationship Type="http://schemas.openxmlformats.org/officeDocument/2006/relationships/table" Target="/xl/tables/table98.xml" Id="rId10" /><Relationship Type="http://schemas.openxmlformats.org/officeDocument/2006/relationships/table" Target="/xl/tables/table39.xml" Id="rId4" /><Relationship Type="http://schemas.openxmlformats.org/officeDocument/2006/relationships/table" Target="/xl/tables/table810.xml" Id="rId9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9.9978637043366805E-2"/>
    <pageSetUpPr autoPageBreaks="0" fitToPage="1"/>
  </sheetPr>
  <dimension ref="A1:E34"/>
  <sheetViews>
    <sheetView showGridLines="0" tabSelected="1" zoomScaleNormal="100" zoomScaleSheetLayoutView="50" workbookViewId="0"/>
  </sheetViews>
  <sheetFormatPr defaultColWidth="9" defaultRowHeight="13.2" x14ac:dyDescent="0.25"/>
  <cols>
    <col min="1" max="1" width="3" style="6" customWidth="1"/>
    <col min="2" max="2" width="33.21875" customWidth="1"/>
    <col min="3" max="5" width="24" style="2" customWidth="1"/>
    <col min="6" max="6" width="3" customWidth="1"/>
  </cols>
  <sheetData>
    <row r="1" spans="1:5" ht="16.05" customHeight="1" x14ac:dyDescent="0.25">
      <c r="B1" s="23"/>
      <c r="C1" s="23"/>
      <c r="D1" s="23"/>
      <c r="E1" s="23"/>
    </row>
    <row r="2" spans="1:5" ht="100.05" customHeight="1" x14ac:dyDescent="0.25">
      <c r="A2" s="3"/>
      <c r="B2" s="26" t="s">
        <v>103</v>
      </c>
      <c r="C2" s="26"/>
      <c r="D2" s="26"/>
      <c r="E2" s="26"/>
    </row>
    <row r="3" spans="1:5" ht="28.05" customHeight="1" x14ac:dyDescent="0.25">
      <c r="B3" s="27" t="s">
        <v>52</v>
      </c>
      <c r="C3" s="27"/>
      <c r="D3" s="28" t="s">
        <v>53</v>
      </c>
      <c r="E3" s="28"/>
    </row>
    <row r="4" spans="1:5" ht="28.05" customHeight="1" x14ac:dyDescent="0.25">
      <c r="B4" s="31">
        <f ca="1">TODAY()+365</f>
        <v>45345</v>
      </c>
      <c r="C4" s="31"/>
      <c r="D4" s="36">
        <f ca="1">B4-TODAY()</f>
        <v>365</v>
      </c>
      <c r="E4" s="36"/>
    </row>
    <row r="5" spans="1:5" s="1" customFormat="1" ht="25.95" customHeight="1" x14ac:dyDescent="0.25">
      <c r="A5" s="4"/>
      <c r="B5" s="32" t="s">
        <v>62</v>
      </c>
      <c r="C5" s="37" t="s">
        <v>63</v>
      </c>
      <c r="D5" s="37" t="s">
        <v>64</v>
      </c>
      <c r="E5" s="37" t="s">
        <v>65</v>
      </c>
    </row>
    <row r="6" spans="1:5" s="1" customFormat="1" ht="25.95" customHeight="1" x14ac:dyDescent="0.25">
      <c r="A6" s="5"/>
      <c r="B6" s="33" t="s">
        <v>23</v>
      </c>
      <c r="C6" s="35">
        <f>Apparel_Total_est</f>
        <v>9490</v>
      </c>
      <c r="D6" s="35">
        <f>Apparel_Total_act</f>
        <v>9770</v>
      </c>
      <c r="E6" s="35">
        <f>BudgetSummary[[#This Row],[ESTIMATED]]-BudgetSummary[[#This Row],[ACTUAL]]</f>
        <v>-280</v>
      </c>
    </row>
    <row r="7" spans="1:5" ht="25.95" customHeight="1" x14ac:dyDescent="0.25">
      <c r="B7" s="33" t="s">
        <v>9</v>
      </c>
      <c r="C7" s="35">
        <f>Reception_Total_est</f>
        <v>1050</v>
      </c>
      <c r="D7" s="35">
        <f>Reception_Total_act</f>
        <v>928</v>
      </c>
      <c r="E7" s="35">
        <f>BudgetSummary[[#This Row],[ESTIMATED]]-BudgetSummary[[#This Row],[ACTUAL]]</f>
        <v>122</v>
      </c>
    </row>
    <row r="8" spans="1:5" ht="25.95" customHeight="1" x14ac:dyDescent="0.25">
      <c r="B8" s="33" t="s">
        <v>60</v>
      </c>
      <c r="C8" s="35">
        <f>Music_Entertainment_Total_est</f>
        <v>600</v>
      </c>
      <c r="D8" s="35">
        <f>Music_Entertainment_Total_act</f>
        <v>400</v>
      </c>
      <c r="E8" s="35">
        <f>BudgetSummary[[#This Row],[ESTIMATED]]-BudgetSummary[[#This Row],[ACTUAL]]</f>
        <v>200</v>
      </c>
    </row>
    <row r="9" spans="1:5" ht="25.95" customHeight="1" x14ac:dyDescent="0.25">
      <c r="B9" s="33" t="s">
        <v>54</v>
      </c>
      <c r="C9" s="35">
        <f>Printing__Stationery_Total_est</f>
        <v>935</v>
      </c>
      <c r="D9" s="35">
        <f>Printing__Stationery_Total_act</f>
        <v>870</v>
      </c>
      <c r="E9" s="35">
        <f>BudgetSummary[[#This Row],[ESTIMATED]]-BudgetSummary[[#This Row],[ACTUAL]]</f>
        <v>65</v>
      </c>
    </row>
    <row r="10" spans="1:5" ht="25.95" customHeight="1" x14ac:dyDescent="0.25">
      <c r="B10" s="33" t="s">
        <v>19</v>
      </c>
      <c r="C10" s="35">
        <f>Photography_Total_est</f>
        <v>1625</v>
      </c>
      <c r="D10" s="35">
        <f>Photography_Total_act</f>
        <v>1575</v>
      </c>
      <c r="E10" s="35">
        <f>BudgetSummary[[#This Row],[ESTIMATED]]-BudgetSummary[[#This Row],[ACTUAL]]</f>
        <v>50</v>
      </c>
    </row>
    <row r="11" spans="1:5" ht="25.95" customHeight="1" x14ac:dyDescent="0.25">
      <c r="B11" s="33" t="s">
        <v>3</v>
      </c>
      <c r="C11" s="35">
        <f>Decorations_Total_est</f>
        <v>700</v>
      </c>
      <c r="D11" s="35">
        <f>Decorations_Total_act</f>
        <v>720</v>
      </c>
      <c r="E11" s="35">
        <f>BudgetSummary[[#This Row],[ESTIMATED]]-BudgetSummary[[#This Row],[ACTUAL]]</f>
        <v>-20</v>
      </c>
    </row>
    <row r="12" spans="1:5" ht="25.95" customHeight="1" x14ac:dyDescent="0.25">
      <c r="B12" s="33" t="s">
        <v>4</v>
      </c>
      <c r="C12" s="35">
        <f>Flowers_Total_est</f>
        <v>900</v>
      </c>
      <c r="D12" s="35">
        <f>Flowers_Total_act</f>
        <v>850</v>
      </c>
      <c r="E12" s="35">
        <f>BudgetSummary[[#This Row],[ESTIMATED]]-BudgetSummary[[#This Row],[ACTUAL]]</f>
        <v>50</v>
      </c>
    </row>
    <row r="13" spans="1:5" ht="25.95" customHeight="1" x14ac:dyDescent="0.25">
      <c r="B13" s="33" t="s">
        <v>8</v>
      </c>
      <c r="C13" s="35">
        <f>Gifts_Total_est</f>
        <v>1345</v>
      </c>
      <c r="D13" s="35">
        <f>Gifts_Total_act</f>
        <v>1075</v>
      </c>
      <c r="E13" s="35">
        <f>BudgetSummary[[#This Row],[ESTIMATED]]-BudgetSummary[[#This Row],[ACTUAL]]</f>
        <v>270</v>
      </c>
    </row>
    <row r="14" spans="1:5" ht="25.95" customHeight="1" x14ac:dyDescent="0.25">
      <c r="B14" s="33" t="s">
        <v>61</v>
      </c>
      <c r="C14" s="35">
        <f>Travel_Transportation_Total_est</f>
        <v>100</v>
      </c>
      <c r="D14" s="35">
        <f>Travel_Transportation_Total_act</f>
        <v>165</v>
      </c>
      <c r="E14" s="35">
        <f>BudgetSummary[[#This Row],[ESTIMATED]]-BudgetSummary[[#This Row],[ACTUAL]]</f>
        <v>-65</v>
      </c>
    </row>
    <row r="15" spans="1:5" ht="25.95" customHeight="1" x14ac:dyDescent="0.25">
      <c r="B15" s="33" t="s">
        <v>55</v>
      </c>
      <c r="C15" s="35">
        <f>Other_Expenses_Total_est</f>
        <v>885</v>
      </c>
      <c r="D15" s="35">
        <f>Other_Expenses_Total_act</f>
        <v>1021</v>
      </c>
      <c r="E15" s="35">
        <f>BudgetSummary[[#This Row],[ESTIMATED]]-BudgetSummary[[#This Row],[ACTUAL]]</f>
        <v>-136</v>
      </c>
    </row>
    <row r="16" spans="1:5" ht="25.95" customHeight="1" x14ac:dyDescent="0.25">
      <c r="B16" s="34" t="s">
        <v>82</v>
      </c>
      <c r="C16" s="38">
        <f>SUBTOTAL(109,BudgetSummary[ESTIMATED])</f>
        <v>17630</v>
      </c>
      <c r="D16" s="38">
        <f>SUBTOTAL(109,BudgetSummary[ACTUAL])</f>
        <v>17374</v>
      </c>
      <c r="E16" s="38">
        <f>SUBTOTAL(109,BudgetSummary[OVER/UNDER])</f>
        <v>256</v>
      </c>
    </row>
    <row r="17" spans="1:5" ht="25.95" customHeight="1" x14ac:dyDescent="0.25">
      <c r="B17" s="29"/>
      <c r="C17" s="29"/>
      <c r="D17" s="29"/>
      <c r="E17" s="29"/>
    </row>
    <row r="18" spans="1:5" ht="325.05" customHeight="1" x14ac:dyDescent="0.25">
      <c r="A18" s="4"/>
      <c r="B18" s="30"/>
      <c r="C18" s="13"/>
      <c r="D18" s="13"/>
      <c r="E18" s="14"/>
    </row>
    <row r="19" spans="1:5" ht="15" customHeight="1" x14ac:dyDescent="0.25">
      <c r="B19" s="20"/>
      <c r="C19" s="20"/>
      <c r="D19" s="20"/>
      <c r="E19" s="20"/>
    </row>
    <row r="20" spans="1:5" ht="15" customHeight="1" x14ac:dyDescent="0.25">
      <c r="B20" s="12"/>
      <c r="C20" s="12"/>
      <c r="D20" s="12"/>
      <c r="E20" s="12"/>
    </row>
    <row r="21" spans="1:5" ht="15" customHeight="1" x14ac:dyDescent="0.25">
      <c r="B21" s="12"/>
      <c r="C21" s="12"/>
      <c r="D21" s="12"/>
      <c r="E21" s="12"/>
    </row>
    <row r="22" spans="1:5" ht="15" customHeight="1" x14ac:dyDescent="0.25">
      <c r="B22" s="12"/>
      <c r="C22" s="12"/>
      <c r="D22" s="12"/>
      <c r="E22" s="12"/>
    </row>
    <row r="23" spans="1:5" ht="15" customHeight="1" x14ac:dyDescent="0.25">
      <c r="B23" s="12"/>
      <c r="C23" s="12"/>
      <c r="D23" s="12"/>
      <c r="E23" s="12"/>
    </row>
    <row r="24" spans="1:5" ht="15" customHeight="1" x14ac:dyDescent="0.25">
      <c r="B24" s="12"/>
      <c r="C24" s="12"/>
      <c r="D24" s="12"/>
      <c r="E24" s="12"/>
    </row>
    <row r="25" spans="1:5" ht="15" customHeight="1" x14ac:dyDescent="0.25">
      <c r="B25" s="12"/>
      <c r="C25" s="12"/>
      <c r="D25" s="12"/>
      <c r="E25" s="12"/>
    </row>
    <row r="26" spans="1:5" ht="15" customHeight="1" x14ac:dyDescent="0.25">
      <c r="B26" s="12"/>
      <c r="C26" s="12"/>
      <c r="D26" s="12"/>
      <c r="E26" s="12"/>
    </row>
    <row r="27" spans="1:5" ht="15" customHeight="1" x14ac:dyDescent="0.25">
      <c r="B27" s="12"/>
      <c r="C27" s="12"/>
      <c r="D27" s="12"/>
      <c r="E27" s="12"/>
    </row>
    <row r="28" spans="1:5" ht="15" customHeight="1" x14ac:dyDescent="0.25">
      <c r="B28" s="12"/>
      <c r="C28" s="12"/>
      <c r="D28" s="12"/>
      <c r="E28" s="12"/>
    </row>
    <row r="29" spans="1:5" ht="15" customHeight="1" x14ac:dyDescent="0.25">
      <c r="B29" s="12"/>
      <c r="C29" s="12"/>
      <c r="D29" s="12"/>
      <c r="E29" s="12"/>
    </row>
    <row r="30" spans="1:5" ht="15" customHeight="1" x14ac:dyDescent="0.25">
      <c r="B30" s="12"/>
      <c r="C30" s="12"/>
      <c r="D30" s="12"/>
      <c r="E30" s="12"/>
    </row>
    <row r="31" spans="1:5" ht="15" customHeight="1" x14ac:dyDescent="0.25">
      <c r="B31" s="12"/>
      <c r="C31" s="12"/>
      <c r="D31" s="12"/>
      <c r="E31" s="12"/>
    </row>
    <row r="32" spans="1:5" ht="15" customHeight="1" x14ac:dyDescent="0.25">
      <c r="B32" s="12"/>
      <c r="C32" s="12"/>
      <c r="D32" s="12"/>
      <c r="E32" s="12"/>
    </row>
    <row r="33" spans="2:5" ht="15" customHeight="1" x14ac:dyDescent="0.25">
      <c r="B33" s="12"/>
      <c r="C33" s="12"/>
      <c r="D33" s="12"/>
      <c r="E33" s="12"/>
    </row>
    <row r="34" spans="2:5" ht="15" customHeight="1" x14ac:dyDescent="0.25">
      <c r="B34" s="12"/>
      <c r="C34" s="12"/>
      <c r="D34" s="12"/>
      <c r="E34" s="12"/>
    </row>
  </sheetData>
  <mergeCells count="6">
    <mergeCell ref="B2:E2"/>
    <mergeCell ref="B1:E1"/>
    <mergeCell ref="B4:C4"/>
    <mergeCell ref="B3:C3"/>
    <mergeCell ref="D3:E3"/>
    <mergeCell ref="D4:E4"/>
  </mergeCells>
  <phoneticPr fontId="1" type="noConversion"/>
  <conditionalFormatting sqref="E6:E15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4">
    <dataValidation allowBlank="1" showInputMessage="1" showErrorMessage="1" prompt="Pie chart showing each category expense percentage is in this cell." sqref="B18" xr:uid="{72DF6450-0854-4C5B-832E-B09AFB782484}"/>
    <dataValidation allowBlank="1" showInputMessage="1" showErrorMessage="1" prompt="Budget Summary Table starting in cell B5 is auto updated. Next instruction is in cell A18." sqref="A5" xr:uid="{34F30B46-F2DB-4595-8A61-0CFFBF8BEE21}"/>
    <dataValidation allowBlank="1" showInputMessage="1" showErrorMessage="1" prompt="Pie chart in cell B18 is auto updated." sqref="A18" xr:uid="{274F8FE5-6543-4EDC-AB56-6F20700BB144}"/>
    <dataValidation allowBlank="1" showInputMessage="1" showErrorMessage="1" prompt="Create a Wedding Budget in this worksheet. _x000a__x000a_Enter details in the tables in Expenses worksheet to update the summary and chart in the current worksheet. _x000a_" sqref="A1" xr:uid="{825CEAAC-7554-4E3E-817A-23B17CBA969C}"/>
  </dataValidations>
  <printOptions horizontalCentered="1" verticalCentered="1"/>
  <pageMargins left="0.25" right="0.25" top="0.5" bottom="0.5" header="0.3" footer="0.3"/>
  <pageSetup scale="99" orientation="portrait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fitToPage="1"/>
  </sheetPr>
  <dimension ref="A1:F99"/>
  <sheetViews>
    <sheetView showGridLines="0" zoomScaleNormal="100" workbookViewId="0"/>
  </sheetViews>
  <sheetFormatPr defaultColWidth="9" defaultRowHeight="20.25" customHeight="1" x14ac:dyDescent="0.25"/>
  <cols>
    <col min="1" max="1" width="3" style="6" customWidth="1"/>
    <col min="2" max="2" width="33" style="11" customWidth="1"/>
    <col min="3" max="4" width="24" style="15" customWidth="1"/>
    <col min="5" max="5" width="24" style="16" customWidth="1"/>
    <col min="6" max="6" width="3" customWidth="1"/>
  </cols>
  <sheetData>
    <row r="1" spans="1:6" ht="16.05" customHeight="1" x14ac:dyDescent="0.25">
      <c r="A1" s="8"/>
      <c r="B1" s="24"/>
      <c r="C1" s="24"/>
      <c r="D1" s="24"/>
      <c r="E1" s="24"/>
    </row>
    <row r="2" spans="1:6" ht="100.05" customHeight="1" x14ac:dyDescent="0.25">
      <c r="B2" s="39" t="s">
        <v>104</v>
      </c>
      <c r="C2" s="40"/>
      <c r="D2" s="40"/>
      <c r="E2" s="40"/>
    </row>
    <row r="3" spans="1:6" ht="40.049999999999997" customHeight="1" x14ac:dyDescent="0.25">
      <c r="A3" s="8"/>
      <c r="B3" s="25" t="s">
        <v>93</v>
      </c>
      <c r="C3" s="25"/>
      <c r="D3" s="25"/>
      <c r="E3" s="25"/>
    </row>
    <row r="4" spans="1:6" ht="25.95" customHeight="1" x14ac:dyDescent="0.25">
      <c r="A4" s="10"/>
      <c r="B4" s="41" t="s">
        <v>62</v>
      </c>
      <c r="C4" s="42" t="s">
        <v>63</v>
      </c>
      <c r="D4" s="42" t="s">
        <v>64</v>
      </c>
      <c r="E4" s="42" t="s">
        <v>65</v>
      </c>
      <c r="F4" t="s">
        <v>66</v>
      </c>
    </row>
    <row r="5" spans="1:6" ht="25.95" customHeight="1" x14ac:dyDescent="0.25">
      <c r="B5" s="43" t="s">
        <v>67</v>
      </c>
      <c r="C5" s="44">
        <v>1500</v>
      </c>
      <c r="D5" s="44">
        <v>1500</v>
      </c>
      <c r="E5" s="44">
        <f>Expenses!$C5-Expenses!$D5</f>
        <v>0</v>
      </c>
    </row>
    <row r="6" spans="1:6" ht="25.95" customHeight="1" x14ac:dyDescent="0.25">
      <c r="B6" s="43" t="s">
        <v>68</v>
      </c>
      <c r="C6" s="44">
        <v>2000</v>
      </c>
      <c r="D6" s="44">
        <v>2300</v>
      </c>
      <c r="E6" s="44">
        <f>Expenses!$C6-Expenses!$D6</f>
        <v>-300</v>
      </c>
    </row>
    <row r="7" spans="1:6" ht="25.95" customHeight="1" x14ac:dyDescent="0.25">
      <c r="B7" s="45" t="s">
        <v>70</v>
      </c>
      <c r="C7" s="44">
        <v>3000</v>
      </c>
      <c r="D7" s="44">
        <v>2750</v>
      </c>
      <c r="E7" s="44">
        <f>Expenses!$C7-Expenses!$D7</f>
        <v>250</v>
      </c>
    </row>
    <row r="8" spans="1:6" ht="25.95" customHeight="1" x14ac:dyDescent="0.25">
      <c r="B8" s="45" t="s">
        <v>71</v>
      </c>
      <c r="C8" s="44">
        <v>500</v>
      </c>
      <c r="D8" s="44">
        <v>500</v>
      </c>
      <c r="E8" s="44">
        <f>Expenses!$C8-Expenses!$D8</f>
        <v>0</v>
      </c>
    </row>
    <row r="9" spans="1:6" ht="25.95" customHeight="1" x14ac:dyDescent="0.25">
      <c r="B9" s="45" t="s">
        <v>72</v>
      </c>
      <c r="C9" s="44">
        <v>350</v>
      </c>
      <c r="D9" s="44">
        <v>300</v>
      </c>
      <c r="E9" s="44">
        <f>Expenses!$C9-Expenses!$D9</f>
        <v>50</v>
      </c>
    </row>
    <row r="10" spans="1:6" ht="25.95" customHeight="1" x14ac:dyDescent="0.25">
      <c r="B10" s="45" t="s">
        <v>73</v>
      </c>
      <c r="C10" s="44">
        <v>400</v>
      </c>
      <c r="D10" s="44">
        <v>550</v>
      </c>
      <c r="E10" s="44">
        <f>Expenses!$C10-Expenses!$D10</f>
        <v>-150</v>
      </c>
    </row>
    <row r="11" spans="1:6" ht="25.95" customHeight="1" x14ac:dyDescent="0.25">
      <c r="B11" s="45" t="s">
        <v>74</v>
      </c>
      <c r="C11" s="44">
        <v>20</v>
      </c>
      <c r="D11" s="44">
        <v>20</v>
      </c>
      <c r="E11" s="44">
        <f>Expenses!$C11-Expenses!$D11</f>
        <v>0</v>
      </c>
    </row>
    <row r="12" spans="1:6" ht="25.95" customHeight="1" x14ac:dyDescent="0.25">
      <c r="B12" s="43" t="s">
        <v>69</v>
      </c>
      <c r="C12" s="44">
        <v>300</v>
      </c>
      <c r="D12" s="44">
        <v>250</v>
      </c>
      <c r="E12" s="44">
        <f>Expenses!$C12-Expenses!$D12</f>
        <v>50</v>
      </c>
    </row>
    <row r="13" spans="1:6" ht="25.95" customHeight="1" x14ac:dyDescent="0.25">
      <c r="B13" s="45" t="s">
        <v>75</v>
      </c>
      <c r="C13" s="44">
        <v>300</v>
      </c>
      <c r="D13" s="44">
        <v>350</v>
      </c>
      <c r="E13" s="44">
        <f>Expenses!$C13-Expenses!$D13</f>
        <v>-50</v>
      </c>
    </row>
    <row r="14" spans="1:6" ht="25.95" customHeight="1" x14ac:dyDescent="0.25">
      <c r="B14" s="45" t="s">
        <v>76</v>
      </c>
      <c r="C14" s="44">
        <v>500</v>
      </c>
      <c r="D14" s="44">
        <v>500</v>
      </c>
      <c r="E14" s="44">
        <f>Expenses!$C14-Expenses!$D14</f>
        <v>0</v>
      </c>
    </row>
    <row r="15" spans="1:6" ht="25.95" customHeight="1" x14ac:dyDescent="0.25">
      <c r="B15" s="43" t="s">
        <v>77</v>
      </c>
      <c r="C15" s="44">
        <v>200</v>
      </c>
      <c r="D15" s="44">
        <v>175</v>
      </c>
      <c r="E15" s="44">
        <f>Expenses!$C15-Expenses!$D15</f>
        <v>25</v>
      </c>
    </row>
    <row r="16" spans="1:6" ht="25.95" customHeight="1" x14ac:dyDescent="0.25">
      <c r="B16" s="45" t="s">
        <v>81</v>
      </c>
      <c r="C16" s="44">
        <v>400</v>
      </c>
      <c r="D16" s="44">
        <v>550</v>
      </c>
      <c r="E16" s="44">
        <f>Expenses!$C16-Expenses!$D16</f>
        <v>-150</v>
      </c>
    </row>
    <row r="17" spans="1:5" ht="25.95" customHeight="1" x14ac:dyDescent="0.25">
      <c r="A17" s="9"/>
      <c r="B17" s="45" t="s">
        <v>78</v>
      </c>
      <c r="C17" s="44">
        <v>20</v>
      </c>
      <c r="D17" s="44">
        <v>25</v>
      </c>
      <c r="E17" s="44">
        <f>Expenses!$C17-Expenses!$D17</f>
        <v>-5</v>
      </c>
    </row>
    <row r="18" spans="1:5" ht="25.95" customHeight="1" x14ac:dyDescent="0.25">
      <c r="A18" s="8"/>
      <c r="B18" s="55" t="s">
        <v>92</v>
      </c>
      <c r="C18" s="47">
        <f>SUBTOTAL(109,Apparel[ESTIMATED])</f>
        <v>9490</v>
      </c>
      <c r="D18" s="47">
        <f>SUBTOTAL(109,Apparel[ACTUAL])</f>
        <v>9770</v>
      </c>
      <c r="E18" s="47">
        <f>SUBTOTAL(109,Apparel[OVER/UNDER])</f>
        <v>-280</v>
      </c>
    </row>
    <row r="19" spans="1:5" ht="40.049999999999997" customHeight="1" x14ac:dyDescent="0.25">
      <c r="A19" s="8"/>
      <c r="B19" s="25" t="s">
        <v>94</v>
      </c>
      <c r="C19" s="25"/>
      <c r="D19" s="25"/>
      <c r="E19" s="25"/>
    </row>
    <row r="20" spans="1:5" ht="25.95" customHeight="1" x14ac:dyDescent="0.25">
      <c r="A20" s="4"/>
      <c r="B20" s="41" t="s">
        <v>62</v>
      </c>
      <c r="C20" s="42" t="s">
        <v>63</v>
      </c>
      <c r="D20" s="42" t="s">
        <v>64</v>
      </c>
      <c r="E20" s="42" t="s">
        <v>65</v>
      </c>
    </row>
    <row r="21" spans="1:5" ht="25.95" customHeight="1" x14ac:dyDescent="0.25">
      <c r="B21" s="43" t="s">
        <v>49</v>
      </c>
      <c r="C21" s="44">
        <v>200</v>
      </c>
      <c r="D21" s="44">
        <v>150</v>
      </c>
      <c r="E21" s="44">
        <f>Expenses!$C21-Expenses!$D21</f>
        <v>50</v>
      </c>
    </row>
    <row r="22" spans="1:5" ht="25.95" customHeight="1" x14ac:dyDescent="0.25">
      <c r="B22" s="43" t="s">
        <v>37</v>
      </c>
      <c r="C22" s="44">
        <v>100</v>
      </c>
      <c r="D22" s="44">
        <v>50</v>
      </c>
      <c r="E22" s="44">
        <f>Expenses!$C22-Expenses!$D22</f>
        <v>50</v>
      </c>
    </row>
    <row r="23" spans="1:5" ht="25.95" customHeight="1" x14ac:dyDescent="0.25">
      <c r="B23" s="45" t="s">
        <v>0</v>
      </c>
      <c r="C23" s="44">
        <v>0</v>
      </c>
      <c r="D23" s="44">
        <v>0</v>
      </c>
      <c r="E23" s="44">
        <f>Expenses!$C23-Expenses!$D23</f>
        <v>0</v>
      </c>
    </row>
    <row r="24" spans="1:5" ht="25.95" customHeight="1" x14ac:dyDescent="0.25">
      <c r="B24" s="45" t="s">
        <v>1</v>
      </c>
      <c r="C24" s="44">
        <v>0</v>
      </c>
      <c r="D24" s="44">
        <v>0</v>
      </c>
      <c r="E24" s="44">
        <f>Expenses!$C24-Expenses!$D24</f>
        <v>0</v>
      </c>
    </row>
    <row r="25" spans="1:5" ht="25.95" customHeight="1" x14ac:dyDescent="0.25">
      <c r="B25" s="45" t="s">
        <v>2</v>
      </c>
      <c r="C25" s="44">
        <v>0</v>
      </c>
      <c r="D25" s="44">
        <v>0</v>
      </c>
      <c r="E25" s="44">
        <f>Expenses!$C25-Expenses!$D25</f>
        <v>0</v>
      </c>
    </row>
    <row r="26" spans="1:5" ht="25.95" customHeight="1" x14ac:dyDescent="0.25">
      <c r="B26" s="45" t="s">
        <v>12</v>
      </c>
      <c r="C26" s="44">
        <v>700</v>
      </c>
      <c r="D26" s="44">
        <v>700</v>
      </c>
      <c r="E26" s="44">
        <f>Expenses!$C26-Expenses!$D26</f>
        <v>0</v>
      </c>
    </row>
    <row r="27" spans="1:5" ht="25.95" customHeight="1" x14ac:dyDescent="0.25">
      <c r="B27" s="45" t="s">
        <v>24</v>
      </c>
      <c r="C27" s="44">
        <v>50</v>
      </c>
      <c r="D27" s="44">
        <v>28</v>
      </c>
      <c r="E27" s="44">
        <f>Expenses!$C27-Expenses!$D27</f>
        <v>22</v>
      </c>
    </row>
    <row r="28" spans="1:5" ht="25.95" customHeight="1" x14ac:dyDescent="0.25">
      <c r="B28" s="45" t="s">
        <v>38</v>
      </c>
      <c r="C28" s="44">
        <v>0</v>
      </c>
      <c r="D28" s="44">
        <v>0</v>
      </c>
      <c r="E28" s="44">
        <f>Expenses!$C28-Expenses!$D28</f>
        <v>0</v>
      </c>
    </row>
    <row r="29" spans="1:5" ht="25.95" customHeight="1" x14ac:dyDescent="0.25">
      <c r="A29" s="8"/>
      <c r="B29" s="55" t="s">
        <v>91</v>
      </c>
      <c r="C29" s="47">
        <f>SUBTOTAL(109,Reception[ESTIMATED])</f>
        <v>1050</v>
      </c>
      <c r="D29" s="47">
        <f>SUBTOTAL(109,Reception[ACTUAL])</f>
        <v>928</v>
      </c>
      <c r="E29" s="47">
        <f>SUBTOTAL(109,Reception[OVER/UNDER])</f>
        <v>122</v>
      </c>
    </row>
    <row r="30" spans="1:5" ht="25.95" customHeight="1" x14ac:dyDescent="0.25">
      <c r="B30" s="17" t="s">
        <v>58</v>
      </c>
      <c r="C30" s="17"/>
      <c r="D30" s="17"/>
      <c r="E30" s="19"/>
    </row>
    <row r="31" spans="1:5" ht="40.049999999999997" customHeight="1" x14ac:dyDescent="0.25">
      <c r="A31" s="8"/>
      <c r="B31" s="25" t="s">
        <v>95</v>
      </c>
      <c r="C31" s="25"/>
      <c r="D31" s="25"/>
      <c r="E31" s="25"/>
    </row>
    <row r="32" spans="1:5" ht="25.95" customHeight="1" x14ac:dyDescent="0.25">
      <c r="A32" s="7"/>
      <c r="B32" s="41" t="s">
        <v>62</v>
      </c>
      <c r="C32" s="42" t="s">
        <v>63</v>
      </c>
      <c r="D32" s="42" t="s">
        <v>64</v>
      </c>
      <c r="E32" s="42" t="s">
        <v>65</v>
      </c>
    </row>
    <row r="33" spans="1:5" ht="25.95" customHeight="1" x14ac:dyDescent="0.25">
      <c r="A33" s="8"/>
      <c r="B33" s="43" t="s">
        <v>33</v>
      </c>
      <c r="C33" s="44">
        <v>400</v>
      </c>
      <c r="D33" s="44">
        <v>400</v>
      </c>
      <c r="E33" s="44">
        <f>Expenses!$C33-Expenses!$D33</f>
        <v>0</v>
      </c>
    </row>
    <row r="34" spans="1:5" ht="25.95" customHeight="1" x14ac:dyDescent="0.25">
      <c r="B34" s="45" t="s">
        <v>34</v>
      </c>
      <c r="C34" s="44">
        <v>200</v>
      </c>
      <c r="D34" s="44">
        <v>0</v>
      </c>
      <c r="E34" s="44">
        <f>Expenses!$C34-Expenses!$D34</f>
        <v>200</v>
      </c>
    </row>
    <row r="35" spans="1:5" ht="25.95" customHeight="1" x14ac:dyDescent="0.25">
      <c r="B35" s="46" t="s">
        <v>90</v>
      </c>
      <c r="C35" s="47">
        <f>SUBTOTAL(109,Music[ESTIMATED])</f>
        <v>600</v>
      </c>
      <c r="D35" s="47">
        <f>SUBTOTAL(109,Music[ACTUAL])</f>
        <v>400</v>
      </c>
      <c r="E35" s="47">
        <f>SUBTOTAL(109,Music[OVER/UNDER])</f>
        <v>200</v>
      </c>
    </row>
    <row r="36" spans="1:5" ht="40.049999999999997" customHeight="1" x14ac:dyDescent="0.25">
      <c r="A36" s="8"/>
      <c r="B36" s="25" t="s">
        <v>96</v>
      </c>
      <c r="C36" s="25"/>
      <c r="D36" s="25"/>
      <c r="E36" s="25"/>
    </row>
    <row r="37" spans="1:5" ht="25.95" customHeight="1" x14ac:dyDescent="0.25">
      <c r="B37" s="41" t="s">
        <v>62</v>
      </c>
      <c r="C37" s="42" t="s">
        <v>63</v>
      </c>
      <c r="D37" s="42" t="s">
        <v>64</v>
      </c>
      <c r="E37" s="42" t="s">
        <v>65</v>
      </c>
    </row>
    <row r="38" spans="1:5" ht="25.95" customHeight="1" x14ac:dyDescent="0.25">
      <c r="B38" s="45" t="s">
        <v>15</v>
      </c>
      <c r="C38" s="44">
        <v>500</v>
      </c>
      <c r="D38" s="44">
        <v>450</v>
      </c>
      <c r="E38" s="44">
        <f>Expenses!$C38-Expenses!$D38</f>
        <v>50</v>
      </c>
    </row>
    <row r="39" spans="1:5" ht="25.95" customHeight="1" x14ac:dyDescent="0.25">
      <c r="B39" s="45" t="s">
        <v>16</v>
      </c>
      <c r="C39" s="44">
        <v>200</v>
      </c>
      <c r="D39" s="44">
        <v>175</v>
      </c>
      <c r="E39" s="44">
        <f>Expenses!$C39-Expenses!$D39</f>
        <v>25</v>
      </c>
    </row>
    <row r="40" spans="1:5" ht="25.95" customHeight="1" x14ac:dyDescent="0.25">
      <c r="B40" s="45" t="s">
        <v>39</v>
      </c>
      <c r="C40" s="44">
        <v>100</v>
      </c>
      <c r="D40" s="44">
        <v>100</v>
      </c>
      <c r="E40" s="44">
        <f>Expenses!$C40-Expenses!$D40</f>
        <v>0</v>
      </c>
    </row>
    <row r="41" spans="1:5" ht="25.95" customHeight="1" x14ac:dyDescent="0.25">
      <c r="B41" s="45" t="s">
        <v>40</v>
      </c>
      <c r="C41" s="44">
        <v>0</v>
      </c>
      <c r="D41" s="44">
        <v>0</v>
      </c>
      <c r="E41" s="44">
        <f>Expenses!$C41-Expenses!$D41</f>
        <v>0</v>
      </c>
    </row>
    <row r="42" spans="1:5" ht="25.95" customHeight="1" x14ac:dyDescent="0.25">
      <c r="B42" s="45" t="s">
        <v>41</v>
      </c>
      <c r="C42" s="44">
        <v>25</v>
      </c>
      <c r="D42" s="44">
        <v>25</v>
      </c>
      <c r="E42" s="44">
        <f>Expenses!$C42-Expenses!$D42</f>
        <v>0</v>
      </c>
    </row>
    <row r="43" spans="1:5" ht="25.95" customHeight="1" x14ac:dyDescent="0.25">
      <c r="A43" s="7"/>
      <c r="B43" s="45" t="s">
        <v>17</v>
      </c>
      <c r="C43" s="44">
        <v>75</v>
      </c>
      <c r="D43" s="44">
        <v>80</v>
      </c>
      <c r="E43" s="44">
        <f>Expenses!$C43-Expenses!$D43</f>
        <v>-5</v>
      </c>
    </row>
    <row r="44" spans="1:5" ht="25.95" customHeight="1" x14ac:dyDescent="0.25">
      <c r="A44" s="8"/>
      <c r="B44" s="45" t="s">
        <v>42</v>
      </c>
      <c r="C44" s="44">
        <v>35</v>
      </c>
      <c r="D44" s="44">
        <v>40</v>
      </c>
      <c r="E44" s="44">
        <f>Expenses!$C44-Expenses!$D44</f>
        <v>-5</v>
      </c>
    </row>
    <row r="45" spans="1:5" ht="25.95" customHeight="1" x14ac:dyDescent="0.25">
      <c r="B45" s="45" t="s">
        <v>29</v>
      </c>
      <c r="C45" s="44">
        <v>0</v>
      </c>
      <c r="D45" s="44">
        <v>0</v>
      </c>
      <c r="E45" s="44">
        <f>Expenses!$C45-Expenses!$D45</f>
        <v>0</v>
      </c>
    </row>
    <row r="46" spans="1:5" ht="25.95" customHeight="1" x14ac:dyDescent="0.25">
      <c r="B46" s="45" t="s">
        <v>18</v>
      </c>
      <c r="C46" s="44">
        <v>0</v>
      </c>
      <c r="D46" s="44">
        <v>0</v>
      </c>
      <c r="E46" s="44">
        <f>Expenses!$C46-Expenses!$D46</f>
        <v>0</v>
      </c>
    </row>
    <row r="47" spans="1:5" ht="25.95" customHeight="1" x14ac:dyDescent="0.25">
      <c r="B47" s="46" t="s">
        <v>89</v>
      </c>
      <c r="C47" s="47">
        <f>SUBTOTAL(109,Printing[ESTIMATED])</f>
        <v>935</v>
      </c>
      <c r="D47" s="47">
        <f>SUBTOTAL(109,Printing[ACTUAL])</f>
        <v>870</v>
      </c>
      <c r="E47" s="47">
        <f>SUBTOTAL(109,Printing[OVER/UNDER])</f>
        <v>65</v>
      </c>
    </row>
    <row r="48" spans="1:5" ht="40.049999999999997" customHeight="1" x14ac:dyDescent="0.25">
      <c r="A48" s="8"/>
      <c r="B48" s="25" t="s">
        <v>97</v>
      </c>
      <c r="C48" s="25"/>
      <c r="D48" s="25"/>
      <c r="E48" s="25"/>
    </row>
    <row r="49" spans="1:5" ht="25.95" customHeight="1" x14ac:dyDescent="0.25">
      <c r="A49" s="4"/>
      <c r="B49" s="41" t="s">
        <v>62</v>
      </c>
      <c r="C49" s="42" t="s">
        <v>63</v>
      </c>
      <c r="D49" s="42" t="s">
        <v>64</v>
      </c>
      <c r="E49" s="42" t="s">
        <v>65</v>
      </c>
    </row>
    <row r="50" spans="1:5" ht="25.95" customHeight="1" x14ac:dyDescent="0.25">
      <c r="B50" s="45" t="s">
        <v>20</v>
      </c>
      <c r="C50" s="44">
        <v>1300</v>
      </c>
      <c r="D50" s="44">
        <v>1300</v>
      </c>
      <c r="E50" s="44">
        <f>Expenses!$C50-Expenses!$D50</f>
        <v>0</v>
      </c>
    </row>
    <row r="51" spans="1:5" ht="25.95" customHeight="1" x14ac:dyDescent="0.25">
      <c r="B51" s="45" t="s">
        <v>35</v>
      </c>
      <c r="C51" s="44">
        <v>25</v>
      </c>
      <c r="D51" s="44">
        <v>25</v>
      </c>
      <c r="E51" s="44">
        <f>Expenses!$C51-Expenses!$D51</f>
        <v>0</v>
      </c>
    </row>
    <row r="52" spans="1:5" ht="25.95" customHeight="1" x14ac:dyDescent="0.25">
      <c r="B52" s="45" t="s">
        <v>36</v>
      </c>
      <c r="C52" s="44">
        <v>100</v>
      </c>
      <c r="D52" s="44">
        <v>100</v>
      </c>
      <c r="E52" s="44">
        <f>Expenses!$C52-Expenses!$D52</f>
        <v>0</v>
      </c>
    </row>
    <row r="53" spans="1:5" ht="25.95" customHeight="1" x14ac:dyDescent="0.25">
      <c r="B53" s="45" t="s">
        <v>21</v>
      </c>
      <c r="C53" s="44">
        <v>200</v>
      </c>
      <c r="D53" s="44">
        <v>150</v>
      </c>
      <c r="E53" s="44">
        <f>Expenses!$C53-Expenses!$D53</f>
        <v>50</v>
      </c>
    </row>
    <row r="54" spans="1:5" ht="25.95" customHeight="1" x14ac:dyDescent="0.25">
      <c r="B54" s="46" t="s">
        <v>88</v>
      </c>
      <c r="C54" s="47">
        <f>SUBTOTAL(109,Photography[ESTIMATED])</f>
        <v>1625</v>
      </c>
      <c r="D54" s="47">
        <f>SUBTOTAL(109,Photography[ACTUAL])</f>
        <v>1575</v>
      </c>
      <c r="E54" s="47">
        <f>SUBTOTAL(109,Photography[OVER/UNDER])</f>
        <v>50</v>
      </c>
    </row>
    <row r="55" spans="1:5" s="22" customFormat="1" ht="40.049999999999997" customHeight="1" x14ac:dyDescent="0.3">
      <c r="A55" s="21"/>
      <c r="B55" s="25" t="s">
        <v>98</v>
      </c>
      <c r="C55" s="25"/>
      <c r="D55" s="25"/>
      <c r="E55" s="25"/>
    </row>
    <row r="56" spans="1:5" ht="25.95" customHeight="1" x14ac:dyDescent="0.25">
      <c r="B56" s="41" t="s">
        <v>62</v>
      </c>
      <c r="C56" s="42" t="s">
        <v>63</v>
      </c>
      <c r="D56" s="42" t="s">
        <v>64</v>
      </c>
      <c r="E56" s="42" t="s">
        <v>65</v>
      </c>
    </row>
    <row r="57" spans="1:5" ht="25.95" customHeight="1" x14ac:dyDescent="0.25">
      <c r="B57" s="43" t="s">
        <v>56</v>
      </c>
      <c r="C57" s="44">
        <v>0</v>
      </c>
      <c r="D57" s="44">
        <v>0</v>
      </c>
      <c r="E57" s="44">
        <f>Expenses!$C57-Expenses!$D57</f>
        <v>0</v>
      </c>
    </row>
    <row r="58" spans="1:5" ht="25.95" customHeight="1" x14ac:dyDescent="0.25">
      <c r="B58" s="45" t="s">
        <v>57</v>
      </c>
      <c r="C58" s="44">
        <v>300</v>
      </c>
      <c r="D58" s="44">
        <v>320</v>
      </c>
      <c r="E58" s="44">
        <f>Expenses!$C58-Expenses!$D58</f>
        <v>-20</v>
      </c>
    </row>
    <row r="59" spans="1:5" ht="25.95" customHeight="1" x14ac:dyDescent="0.25">
      <c r="B59" s="45" t="s">
        <v>5</v>
      </c>
      <c r="C59" s="44">
        <v>100</v>
      </c>
      <c r="D59" s="44">
        <v>75</v>
      </c>
      <c r="E59" s="44">
        <f>Expenses!$C59-Expenses!$D59</f>
        <v>25</v>
      </c>
    </row>
    <row r="60" spans="1:5" ht="25.95" customHeight="1" x14ac:dyDescent="0.25">
      <c r="B60" s="45" t="s">
        <v>6</v>
      </c>
      <c r="C60" s="44">
        <v>100</v>
      </c>
      <c r="D60" s="44">
        <v>75</v>
      </c>
      <c r="E60" s="44">
        <f>Expenses!$C60-Expenses!$D60</f>
        <v>25</v>
      </c>
    </row>
    <row r="61" spans="1:5" ht="25.95" customHeight="1" x14ac:dyDescent="0.25">
      <c r="B61" s="45" t="s">
        <v>7</v>
      </c>
      <c r="C61" s="44">
        <v>200</v>
      </c>
      <c r="D61" s="44">
        <v>250</v>
      </c>
      <c r="E61" s="44">
        <f>Expenses!$C61-Expenses!$D61</f>
        <v>-50</v>
      </c>
    </row>
    <row r="62" spans="1:5" ht="25.95" customHeight="1" x14ac:dyDescent="0.25">
      <c r="B62" s="46" t="s">
        <v>87</v>
      </c>
      <c r="C62" s="47">
        <f>SUBTOTAL(109,Decorations[ESTIMATED])</f>
        <v>700</v>
      </c>
      <c r="D62" s="47">
        <f>SUBTOTAL(109,Decorations[ACTUAL])</f>
        <v>720</v>
      </c>
      <c r="E62" s="47">
        <f>SUBTOTAL(109,Decorations[OVER/UNDER])</f>
        <v>-20</v>
      </c>
    </row>
    <row r="63" spans="1:5" ht="25.95" customHeight="1" x14ac:dyDescent="0.25">
      <c r="B63" s="18" t="s">
        <v>59</v>
      </c>
      <c r="C63" s="18"/>
      <c r="D63" s="18"/>
      <c r="E63" s="19"/>
    </row>
    <row r="64" spans="1:5" s="22" customFormat="1" ht="30" customHeight="1" x14ac:dyDescent="0.3">
      <c r="A64" s="21"/>
      <c r="B64" s="25" t="s">
        <v>99</v>
      </c>
      <c r="C64" s="25"/>
      <c r="D64" s="25"/>
      <c r="E64" s="25"/>
    </row>
    <row r="65" spans="1:5" ht="25.95" customHeight="1" x14ac:dyDescent="0.25">
      <c r="B65" s="41" t="s">
        <v>62</v>
      </c>
      <c r="C65" s="42" t="s">
        <v>63</v>
      </c>
      <c r="D65" s="42" t="s">
        <v>64</v>
      </c>
      <c r="E65" s="42" t="s">
        <v>65</v>
      </c>
    </row>
    <row r="66" spans="1:5" ht="25.95" customHeight="1" x14ac:dyDescent="0.25">
      <c r="B66" s="45" t="s">
        <v>13</v>
      </c>
      <c r="C66" s="44">
        <v>500</v>
      </c>
      <c r="D66" s="44">
        <v>450</v>
      </c>
      <c r="E66" s="44">
        <f>Expenses!$C66-Expenses!$D66</f>
        <v>50</v>
      </c>
    </row>
    <row r="67" spans="1:5" ht="25.95" customHeight="1" x14ac:dyDescent="0.25">
      <c r="B67" s="45" t="s">
        <v>30</v>
      </c>
      <c r="C67" s="44">
        <v>0</v>
      </c>
      <c r="D67" s="44">
        <v>0</v>
      </c>
      <c r="E67" s="44">
        <f>Expenses!$C67-Expenses!$D67</f>
        <v>0</v>
      </c>
    </row>
    <row r="68" spans="1:5" ht="25.95" customHeight="1" x14ac:dyDescent="0.25">
      <c r="B68" s="45" t="s">
        <v>31</v>
      </c>
      <c r="C68" s="44">
        <v>0</v>
      </c>
      <c r="D68" s="44">
        <v>0</v>
      </c>
      <c r="E68" s="44">
        <f>Expenses!$C68-Expenses!$D68</f>
        <v>0</v>
      </c>
    </row>
    <row r="69" spans="1:5" ht="25.95" customHeight="1" x14ac:dyDescent="0.25">
      <c r="B69" s="45" t="s">
        <v>14</v>
      </c>
      <c r="C69" s="44">
        <v>400</v>
      </c>
      <c r="D69" s="44">
        <v>400</v>
      </c>
      <c r="E69" s="44">
        <f>Expenses!$C69-Expenses!$D69</f>
        <v>0</v>
      </c>
    </row>
    <row r="70" spans="1:5" ht="25.95" customHeight="1" x14ac:dyDescent="0.25">
      <c r="B70" s="45" t="s">
        <v>9</v>
      </c>
      <c r="C70" s="44">
        <v>0</v>
      </c>
      <c r="D70" s="44">
        <v>0</v>
      </c>
      <c r="E70" s="44">
        <f>Expenses!$C70-Expenses!$D70</f>
        <v>0</v>
      </c>
    </row>
    <row r="71" spans="1:5" ht="25.95" customHeight="1" x14ac:dyDescent="0.25">
      <c r="B71" s="46" t="s">
        <v>86</v>
      </c>
      <c r="C71" s="47">
        <f>SUBTOTAL(109,Flowers[ESTIMATED])</f>
        <v>900</v>
      </c>
      <c r="D71" s="47">
        <f>SUBTOTAL(109,Flowers[ACTUAL])</f>
        <v>850</v>
      </c>
      <c r="E71" s="47">
        <f>SUBTOTAL(109,Flowers[OVER/UNDER])</f>
        <v>50</v>
      </c>
    </row>
    <row r="72" spans="1:5" s="22" customFormat="1" ht="40.049999999999997" customHeight="1" x14ac:dyDescent="0.3">
      <c r="A72" s="21"/>
      <c r="B72" s="25" t="s">
        <v>100</v>
      </c>
      <c r="C72" s="25"/>
      <c r="D72" s="25"/>
      <c r="E72" s="25"/>
    </row>
    <row r="73" spans="1:5" ht="25.95" customHeight="1" x14ac:dyDescent="0.25">
      <c r="B73" s="41" t="s">
        <v>62</v>
      </c>
      <c r="C73" s="42" t="s">
        <v>63</v>
      </c>
      <c r="D73" s="42" t="s">
        <v>64</v>
      </c>
      <c r="E73" s="42" t="s">
        <v>65</v>
      </c>
    </row>
    <row r="74" spans="1:5" ht="25.95" customHeight="1" x14ac:dyDescent="0.25">
      <c r="B74" s="45" t="s">
        <v>25</v>
      </c>
      <c r="C74" s="44">
        <v>1000</v>
      </c>
      <c r="D74" s="44">
        <v>400</v>
      </c>
      <c r="E74" s="44">
        <f>Expenses!$C74-Expenses!$D74</f>
        <v>600</v>
      </c>
    </row>
    <row r="75" spans="1:5" ht="25.95" customHeight="1" x14ac:dyDescent="0.25">
      <c r="B75" s="45" t="s">
        <v>79</v>
      </c>
      <c r="C75" s="44">
        <v>150</v>
      </c>
      <c r="D75" s="44">
        <v>200</v>
      </c>
      <c r="E75" s="44">
        <f>Expenses!$C75-Expenses!$D75</f>
        <v>-50</v>
      </c>
    </row>
    <row r="76" spans="1:5" ht="25.95" customHeight="1" x14ac:dyDescent="0.25">
      <c r="B76" s="45" t="s">
        <v>80</v>
      </c>
      <c r="C76" s="44">
        <v>150</v>
      </c>
      <c r="D76" s="44">
        <v>200</v>
      </c>
      <c r="E76" s="44">
        <f>Expenses!$C76-Expenses!$D76</f>
        <v>-50</v>
      </c>
    </row>
    <row r="77" spans="1:5" ht="25.95" customHeight="1" x14ac:dyDescent="0.25">
      <c r="B77" s="45" t="s">
        <v>26</v>
      </c>
      <c r="C77" s="44">
        <v>25</v>
      </c>
      <c r="D77" s="44">
        <v>25</v>
      </c>
      <c r="E77" s="44">
        <f>Expenses!$C77-Expenses!$D77</f>
        <v>0</v>
      </c>
    </row>
    <row r="78" spans="1:5" ht="25.95" customHeight="1" x14ac:dyDescent="0.25">
      <c r="B78" s="45" t="s">
        <v>32</v>
      </c>
      <c r="C78" s="44">
        <v>20</v>
      </c>
      <c r="D78" s="44">
        <v>250</v>
      </c>
      <c r="E78" s="44">
        <f>Expenses!$C78-Expenses!$D78</f>
        <v>-230</v>
      </c>
    </row>
    <row r="79" spans="1:5" ht="25.95" customHeight="1" x14ac:dyDescent="0.25">
      <c r="B79" s="46" t="s">
        <v>85</v>
      </c>
      <c r="C79" s="47">
        <f>SUBTOTAL(109,Gifts[ESTIMATED])</f>
        <v>1345</v>
      </c>
      <c r="D79" s="47">
        <f>SUBTOTAL(109,Gifts[ACTUAL])</f>
        <v>1075</v>
      </c>
      <c r="E79" s="47">
        <f>SUBTOTAL(109,Gifts[OVER/UNDER])</f>
        <v>270</v>
      </c>
    </row>
    <row r="80" spans="1:5" s="22" customFormat="1" ht="40.049999999999997" customHeight="1" x14ac:dyDescent="0.3">
      <c r="A80" s="21"/>
      <c r="B80" s="25" t="s">
        <v>101</v>
      </c>
      <c r="C80" s="25"/>
      <c r="D80" s="25"/>
      <c r="E80" s="25"/>
    </row>
    <row r="81" spans="1:5" ht="25.95" customHeight="1" x14ac:dyDescent="0.25">
      <c r="B81" s="41" t="s">
        <v>62</v>
      </c>
      <c r="C81" s="42" t="s">
        <v>63</v>
      </c>
      <c r="D81" s="42" t="s">
        <v>64</v>
      </c>
      <c r="E81" s="42" t="s">
        <v>65</v>
      </c>
    </row>
    <row r="82" spans="1:5" ht="25.95" customHeight="1" x14ac:dyDescent="0.25">
      <c r="B82" s="45" t="s">
        <v>50</v>
      </c>
      <c r="C82" s="44">
        <v>100</v>
      </c>
      <c r="D82" s="44">
        <v>125</v>
      </c>
      <c r="E82" s="44">
        <f>Expenses!$C82-Expenses!$D82</f>
        <v>-25</v>
      </c>
    </row>
    <row r="83" spans="1:5" ht="25.95" customHeight="1" x14ac:dyDescent="0.25">
      <c r="B83" s="45" t="s">
        <v>10</v>
      </c>
      <c r="C83" s="44">
        <v>0</v>
      </c>
      <c r="D83" s="44">
        <v>40</v>
      </c>
      <c r="E83" s="44">
        <f>Expenses!$C83-Expenses!$D83</f>
        <v>-40</v>
      </c>
    </row>
    <row r="84" spans="1:5" ht="25.95" customHeight="1" x14ac:dyDescent="0.25">
      <c r="B84" s="45" t="s">
        <v>11</v>
      </c>
      <c r="C84" s="44">
        <v>0</v>
      </c>
      <c r="D84" s="44">
        <v>0</v>
      </c>
      <c r="E84" s="44">
        <f>Expenses!$C84-Expenses!$D84</f>
        <v>0</v>
      </c>
    </row>
    <row r="85" spans="1:5" ht="25.95" customHeight="1" x14ac:dyDescent="0.25">
      <c r="B85" s="46" t="s">
        <v>84</v>
      </c>
      <c r="C85" s="47">
        <f>SUBTOTAL(109,Travel[ESTIMATED])</f>
        <v>100</v>
      </c>
      <c r="D85" s="47">
        <f>SUBTOTAL(109,Travel[ACTUAL])</f>
        <v>165</v>
      </c>
      <c r="E85" s="47">
        <f>SUBTOTAL(109,Travel[OVER/UNDER])</f>
        <v>-65</v>
      </c>
    </row>
    <row r="86" spans="1:5" s="22" customFormat="1" ht="40.049999999999997" customHeight="1" x14ac:dyDescent="0.3">
      <c r="A86" s="21"/>
      <c r="B86" s="25" t="s">
        <v>102</v>
      </c>
      <c r="C86" s="25"/>
      <c r="D86" s="25"/>
      <c r="E86" s="25"/>
    </row>
    <row r="87" spans="1:5" ht="25.95" customHeight="1" x14ac:dyDescent="0.25">
      <c r="B87" s="48" t="s">
        <v>62</v>
      </c>
      <c r="C87" s="49" t="s">
        <v>63</v>
      </c>
      <c r="D87" s="49" t="s">
        <v>64</v>
      </c>
      <c r="E87" s="49" t="s">
        <v>65</v>
      </c>
    </row>
    <row r="88" spans="1:5" ht="25.95" customHeight="1" x14ac:dyDescent="0.25">
      <c r="B88" s="50" t="s">
        <v>22</v>
      </c>
      <c r="C88" s="51">
        <v>0</v>
      </c>
      <c r="D88" s="51">
        <v>0</v>
      </c>
      <c r="E88" s="51">
        <f>Expenses!$C88-Expenses!$D88</f>
        <v>0</v>
      </c>
    </row>
    <row r="89" spans="1:5" ht="25.95" customHeight="1" x14ac:dyDescent="0.25">
      <c r="B89" s="52" t="s">
        <v>51</v>
      </c>
      <c r="C89" s="51">
        <v>40</v>
      </c>
      <c r="D89" s="51">
        <v>55</v>
      </c>
      <c r="E89" s="51">
        <f>Expenses!$C89-Expenses!$D89</f>
        <v>-15</v>
      </c>
    </row>
    <row r="90" spans="1:5" ht="25.95" customHeight="1" x14ac:dyDescent="0.25">
      <c r="B90" s="50" t="s">
        <v>43</v>
      </c>
      <c r="C90" s="51">
        <v>0</v>
      </c>
      <c r="D90" s="51">
        <v>0</v>
      </c>
      <c r="E90" s="51">
        <f>Expenses!$C90-Expenses!$D90</f>
        <v>0</v>
      </c>
    </row>
    <row r="91" spans="1:5" ht="25.95" customHeight="1" x14ac:dyDescent="0.25">
      <c r="B91" s="52" t="s">
        <v>44</v>
      </c>
      <c r="C91" s="51">
        <v>450</v>
      </c>
      <c r="D91" s="51">
        <v>450</v>
      </c>
      <c r="E91" s="51">
        <f>Expenses!$C91-Expenses!$D91</f>
        <v>0</v>
      </c>
    </row>
    <row r="92" spans="1:5" ht="25.95" customHeight="1" x14ac:dyDescent="0.25">
      <c r="B92" s="52" t="s">
        <v>45</v>
      </c>
      <c r="C92" s="51">
        <v>20</v>
      </c>
      <c r="D92" s="51">
        <v>50</v>
      </c>
      <c r="E92" s="51">
        <f>Expenses!$C92-Expenses!$D92</f>
        <v>-30</v>
      </c>
    </row>
    <row r="93" spans="1:5" ht="25.95" customHeight="1" x14ac:dyDescent="0.25">
      <c r="B93" s="52" t="s">
        <v>27</v>
      </c>
      <c r="C93" s="51">
        <v>30</v>
      </c>
      <c r="D93" s="51">
        <v>20</v>
      </c>
      <c r="E93" s="51">
        <f>Expenses!$C93-Expenses!$D93</f>
        <v>10</v>
      </c>
    </row>
    <row r="94" spans="1:5" ht="25.95" customHeight="1" x14ac:dyDescent="0.25">
      <c r="B94" s="52" t="s">
        <v>46</v>
      </c>
      <c r="C94" s="51">
        <v>45</v>
      </c>
      <c r="D94" s="51">
        <v>46</v>
      </c>
      <c r="E94" s="51">
        <f>Expenses!$C94-Expenses!$D94</f>
        <v>-1</v>
      </c>
    </row>
    <row r="95" spans="1:5" ht="25.95" customHeight="1" x14ac:dyDescent="0.25">
      <c r="B95" s="52" t="s">
        <v>47</v>
      </c>
      <c r="C95" s="51">
        <v>0</v>
      </c>
      <c r="D95" s="51">
        <v>0</v>
      </c>
      <c r="E95" s="51">
        <f>Expenses!$C95-Expenses!$D95</f>
        <v>0</v>
      </c>
    </row>
    <row r="96" spans="1:5" ht="25.95" customHeight="1" x14ac:dyDescent="0.25">
      <c r="B96" s="52" t="s">
        <v>28</v>
      </c>
      <c r="C96" s="51">
        <v>300</v>
      </c>
      <c r="D96" s="51">
        <v>400</v>
      </c>
      <c r="E96" s="51">
        <f>Expenses!$C96-Expenses!$D96</f>
        <v>-100</v>
      </c>
    </row>
    <row r="97" spans="1:5" ht="25.95" customHeight="1" x14ac:dyDescent="0.25">
      <c r="B97" s="52" t="s">
        <v>48</v>
      </c>
      <c r="C97" s="51">
        <v>0</v>
      </c>
      <c r="D97" s="51">
        <v>0</v>
      </c>
      <c r="E97" s="51">
        <f>Expenses!$C97-Expenses!$D97</f>
        <v>0</v>
      </c>
    </row>
    <row r="98" spans="1:5" ht="25.95" customHeight="1" x14ac:dyDescent="0.25">
      <c r="B98" s="53" t="s">
        <v>83</v>
      </c>
      <c r="C98" s="54">
        <f>SUBTOTAL(109,OtherExpenses[ESTIMATED])</f>
        <v>885</v>
      </c>
      <c r="D98" s="54">
        <f>SUBTOTAL(109,OtherExpenses[ACTUAL])</f>
        <v>1021</v>
      </c>
      <c r="E98" s="54">
        <f>SUBTOTAL(109,OtherExpenses[OVER/UNDER])</f>
        <v>-136</v>
      </c>
    </row>
    <row r="99" spans="1:5" ht="16.05" customHeight="1" x14ac:dyDescent="0.25">
      <c r="A99" s="8"/>
      <c r="B99" s="24"/>
      <c r="C99" s="24"/>
      <c r="D99" s="24"/>
      <c r="E99" s="24"/>
    </row>
  </sheetData>
  <mergeCells count="13">
    <mergeCell ref="B99:E99"/>
    <mergeCell ref="B1:E1"/>
    <mergeCell ref="B2:E2"/>
    <mergeCell ref="B3:E3"/>
    <mergeCell ref="B19:E19"/>
    <mergeCell ref="B31:E31"/>
    <mergeCell ref="B36:E36"/>
    <mergeCell ref="B48:E48"/>
    <mergeCell ref="B55:E55"/>
    <mergeCell ref="B64:E64"/>
    <mergeCell ref="B72:E72"/>
    <mergeCell ref="B80:E80"/>
    <mergeCell ref="B86:E86"/>
  </mergeCells>
  <phoneticPr fontId="15" type="noConversion"/>
  <dataValidations count="10">
    <dataValidation allowBlank="1" showInputMessage="1" showErrorMessage="1" prompt=" Enter details in Apparel table starting in cell at right. Next instruction is in cell A20." sqref="A4" xr:uid="{AC4FEB9B-9AB5-43C0-ACF6-70C35B6B5F6D}"/>
    <dataValidation allowBlank="1" showInputMessage="1" showErrorMessage="1" prompt="Enter Reception costs, excluding Entertainment and Decorations costs in table starting in cell at right. Next instruction is in cell A32." sqref="A20" xr:uid="{712299ED-CF72-4098-9E44-AA92E96D4638}"/>
    <dataValidation allowBlank="1" showInputMessage="1" showErrorMessage="1" prompt="Enter details in Music table starting in cell at right. Next instruction is in cell A37." sqref="A32" xr:uid="{AD279960-E08F-4EE8-8B84-1C29C1EE9BCE}"/>
    <dataValidation allowBlank="1" showInputMessage="1" showErrorMessage="1" prompt="Enter details in Printing table starting in cell at right. Next instruction is in cell A49._x000a_" sqref="A37" xr:uid="{4DCDA9AD-8892-4EDA-9D17-A9E9C490A87A}"/>
    <dataValidation allowBlank="1" showInputMessage="1" showErrorMessage="1" prompt="Enter details in Photography table starting in cell at right.  Next instruction is in cell A56." sqref="A49" xr:uid="{A41A973B-083B-4BD4-A21C-8F53AA2F087E}"/>
    <dataValidation allowBlank="1" showInputMessage="1" showErrorMessage="1" prompt="Enter details in Decorations table starting in cell at right.  Next instruction is in cell A65." sqref="A56" xr:uid="{EB6EF4BE-F68D-4A94-8370-F267B1AEA67B}"/>
    <dataValidation allowBlank="1" showInputMessage="1" showErrorMessage="1" prompt="Enter details in Flowers table starting in cell at right.  Next instruction is in cell A73." sqref="A65" xr:uid="{DBA79E4F-1676-4DEB-8EEF-56DB435F396E}"/>
    <dataValidation allowBlank="1" showInputMessage="1" showErrorMessage="1" prompt="Enter details in Gifts table starting in cell at right.  Next instruction is in cell A81." sqref="A73" xr:uid="{D2DA906E-8E6A-4052-83B8-917FA2590E3D}"/>
    <dataValidation allowBlank="1" showInputMessage="1" showErrorMessage="1" prompt="Enter details in Travel/Transportation table starting in cell at right.  Next instruction is in cell A87." sqref="A81" xr:uid="{57FFC5A8-7EAC-4AB3-8527-80AE05D4E43A}"/>
    <dataValidation allowBlank="1" showInputMessage="1" showErrorMessage="1" prompt="Enter details in Other Expenses table starting in cell at right.  " sqref="A87" xr:uid="{233E90C5-87D0-480E-AC53-3B8C95BF8898}"/>
  </dataValidations>
  <printOptions horizontalCentered="1"/>
  <pageMargins left="0.7" right="0.7" top="0.75" bottom="0.75" header="0.3" footer="0.3"/>
  <pageSetup scale="93" fitToHeight="0" orientation="portrait" r:id="rId1"/>
  <headerFooter differentFirst="1">
    <oddFooter>Page &amp;P of &amp;N</oddFooter>
  </headerFooter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5" id="{55199E56-DD9C-4A4F-BED9-16F56CCFDA0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NoIcons" iconId="0"/>
              <x14:cfIcon iconSet="3Arrows" iconId="2"/>
            </x14:iconSet>
          </x14:cfRule>
          <xm:sqref>E5:E17 E21:E28 E33:E34 E38:E46 E50:E53 E57:E61 E66:E70 E74:E78 E82:E84 E88:E97</xm:sqref>
        </x14:conditionalFormatting>
      </x14:conditionalFormattings>
    </ext>
  </extLst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9F3321AA-B483-4466-8954-2455F576111C}"/>
</file>

<file path=customXml/itemProps21.xml><?xml version="1.0" encoding="utf-8"?>
<ds:datastoreItem xmlns:ds="http://schemas.openxmlformats.org/officeDocument/2006/customXml" ds:itemID="{F30E7EE3-AC2C-4FBB-82B8-295FB6CDBE0C}"/>
</file>

<file path=customXml/itemProps33.xml><?xml version="1.0" encoding="utf-8"?>
<ds:datastoreItem xmlns:ds="http://schemas.openxmlformats.org/officeDocument/2006/customXml" ds:itemID="{7002BC06-D3F1-4D69-A764-5AAADCC15B4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TM67770714</ap:Template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ap:HeadingPairs>
  <ap:TitlesOfParts>
    <vt:vector baseType="lpstr" size="22">
      <vt:lpstr>Wedding budget</vt:lpstr>
      <vt:lpstr>Expenses</vt:lpstr>
      <vt:lpstr>Apparel_Total_act</vt:lpstr>
      <vt:lpstr>Apparel_Total_est</vt:lpstr>
      <vt:lpstr>Decorations_Total_act</vt:lpstr>
      <vt:lpstr>Decorations_Total_est</vt:lpstr>
      <vt:lpstr>Flowers_Total_act</vt:lpstr>
      <vt:lpstr>Flowers_Total_est</vt:lpstr>
      <vt:lpstr>Gifts_Total_act</vt:lpstr>
      <vt:lpstr>Gifts_Total_est</vt:lpstr>
      <vt:lpstr>Music_Entertainment_Total_act</vt:lpstr>
      <vt:lpstr>Music_Entertainment_Total_est</vt:lpstr>
      <vt:lpstr>Other_Expenses_Total_act</vt:lpstr>
      <vt:lpstr>Other_Expenses_Total_est</vt:lpstr>
      <vt:lpstr>Photography_Total_act</vt:lpstr>
      <vt:lpstr>Photography_Total_est</vt:lpstr>
      <vt:lpstr>Printing__Stationery_Total_act</vt:lpstr>
      <vt:lpstr>Printing__Stationery_Total_est</vt:lpstr>
      <vt:lpstr>Reception_Total_act</vt:lpstr>
      <vt:lpstr>Reception_Total_est</vt:lpstr>
      <vt:lpstr>Travel_Transportation_Total_act</vt:lpstr>
      <vt:lpstr>Travel_Transportation_Total_est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2023-02-23T16:44:39Z</dcterms:created>
  <dcterms:modified xsi:type="dcterms:W3CDTF">2023-02-23T16:44:43Z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