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png" ContentType="image/png"/>
  <Default Extension="svg" ContentType="image/svg+xml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71.xml" ContentType="application/vnd.openxmlformats-officedocument.spreadsheetml.table+xml"/>
  <Override PartName="/xl/tables/table22.xml" ContentType="application/vnd.openxmlformats-officedocument.spreadsheetml.table+xml"/>
  <Override PartName="/xl/tables/table63.xml" ContentType="application/vnd.openxmlformats-officedocument.spreadsheetml.table+xml"/>
  <Override PartName="/xl/tables/table114.xml" ContentType="application/vnd.openxmlformats-officedocument.spreadsheetml.table+xml"/>
  <Override PartName="/xl/drawings/drawing21.xml" ContentType="application/vnd.openxmlformats-officedocument.drawing+xml"/>
  <Override PartName="/xl/tables/table55.xml" ContentType="application/vnd.openxmlformats-officedocument.spreadsheetml.table+xml"/>
  <Override PartName="/xl/tables/table106.xml" ContentType="application/vnd.openxmlformats-officedocument.spreadsheetml.table+xml"/>
  <Override PartName="/xl/tables/table47.xml" ContentType="application/vnd.openxmlformats-officedocument.spreadsheetml.table+xml"/>
  <Override PartName="/xl/tables/table98.xml" ContentType="application/vnd.openxmlformats-officedocument.spreadsheetml.table+xml"/>
  <Override PartName="/xl/tables/table39.xml" ContentType="application/vnd.openxmlformats-officedocument.spreadsheetml.table+xml"/>
  <Override PartName="/xl/tables/table810.xml" ContentType="application/vnd.openxmlformats-officedocument.spreadsheetml.table+xml"/>
  <Override PartName="/xl/worksheets/sheet13.xml" ContentType="application/vnd.openxmlformats-officedocument.spreadsheetml.worksheet+xml"/>
  <Override PartName="/xl/tables/table111.xml" ContentType="application/vnd.openxmlformats-officedocument.spreadsheetml.tab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codeName="ThisWorkbook"/>
  <bookViews>
    <workbookView xWindow="-108" yWindow="-108" windowWidth="23256" windowHeight="12720" xr2:uid="{00000000-000D-0000-FFFF-FFFF00000000}"/>
  </bookViews>
  <sheets>
    <sheet name="Wedding Budget" sheetId="1" r:id="rId1"/>
    <sheet name="Expenses" sheetId="2" r:id="rId2"/>
    <sheet name="Calculations" sheetId="5" state="hidden" r:id="rId3"/>
  </sheets>
  <definedNames>
    <definedName name="Apparel_done">Expenses!$E$22</definedName>
    <definedName name="Apparel_Total_act">Apparel[[#Totals],[ACTUAL]]</definedName>
    <definedName name="Apparel_Total_est">Apparel[[#Totals],[ESTIMATED]]</definedName>
    <definedName name="Deco_Done">Expenses!$E$87</definedName>
    <definedName name="Decorations_Total_act">Decorations[[#Totals],[ACTUAL]]</definedName>
    <definedName name="Decorations_Total_est">Decorations[[#Totals],[ESTIMATED]]</definedName>
    <definedName name="Flowers_Done">Expenses!$E$99</definedName>
    <definedName name="Flowers_Total_act">Flowers[[#Totals],[ACTUAL]]</definedName>
    <definedName name="Flowers_Total_est">Flowers[[#Totals],[ESTIMATED]]</definedName>
    <definedName name="Gifts_Done">Expenses!$E$111</definedName>
    <definedName name="Gifts_Total_act">Gifts[[#Totals],[ACTUAL]]</definedName>
    <definedName name="Gifts_Total_est">Gifts[[#Totals],[ESTIMATED]]</definedName>
    <definedName name="Music_Done">Expenses!$E$47</definedName>
    <definedName name="Music_Entertainment_Total_act">Music[[#Totals],[ACTUAL]]</definedName>
    <definedName name="Music_Entertainment_Total_est">Music[[#Totals],[ESTIMATED]]</definedName>
    <definedName name="Other_Done">Expenses!$E$138</definedName>
    <definedName name="Other_Expenses_Total_act">OtherExpenses[[#Totals],[ACTUAL]]</definedName>
    <definedName name="Other_Expenses_Total_est">OtherExpenses[[#Totals],[ESTIMATED]]</definedName>
    <definedName name="Photography_Done">Expenses!$E$74</definedName>
    <definedName name="Photography_Total_act">Photography[[#Totals],[ACTUAL]]</definedName>
    <definedName name="Photography_Total_est">Photography[[#Totals],[ESTIMATED]]</definedName>
    <definedName name="Printing__Stationery_Total_act">Printing[[#Totals],[ACTUAL]]</definedName>
    <definedName name="Printing__Stationery_Total_est">Printing[[#Totals],[ESTIMATED]]</definedName>
    <definedName name="Printing_Done">Expenses!$E$63</definedName>
    <definedName name="reception_done">Expenses!$E$38</definedName>
    <definedName name="Reception_Total_act">Reception[[#Totals],[ACTUAL]]</definedName>
    <definedName name="Reception_Total_est">Reception[[#Totals],[ESTIMATED]]</definedName>
    <definedName name="Travel_Done">Expenses!$E$121</definedName>
    <definedName name="Travel_Transportation_Total_act">Travel[[#Totals],[ACTUAL]]</definedName>
    <definedName name="Travel_Transportation_Total_est">Travel[[#Totals],[ESTIMATED]]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C20" i="2"/>
  <c r="C7" i="1"/>
  <c r="C35" i="2"/>
  <c r="C8" i="1"/>
  <c r="C45" i="2"/>
  <c r="C9" i="1"/>
  <c r="C61" i="2"/>
  <c r="C10" i="1"/>
  <c r="C72" i="2"/>
  <c r="C11" i="1"/>
  <c r="C84" i="2"/>
  <c r="C12" i="1" s="1"/>
  <c r="E12" i="1" s="1"/>
  <c r="C97" i="2"/>
  <c r="C13" i="1"/>
  <c r="C109" i="2"/>
  <c r="C14" i="1"/>
  <c r="C119" i="2"/>
  <c r="C15" i="1"/>
  <c r="C136" i="2"/>
  <c r="C16" i="1"/>
  <c r="D20" i="2"/>
  <c r="D7" i="1"/>
  <c r="D35" i="2"/>
  <c r="D8" i="1" s="1"/>
  <c r="E8" i="1" s="1"/>
  <c r="D45" i="2"/>
  <c r="D9" i="1"/>
  <c r="D61" i="2"/>
  <c r="D10" i="1"/>
  <c r="D72" i="2"/>
  <c r="D11" i="1"/>
  <c r="D84" i="2"/>
  <c r="D12" i="1"/>
  <c r="D97" i="2"/>
  <c r="D13" i="1"/>
  <c r="D109" i="2"/>
  <c r="D14" i="1"/>
  <c r="D119" i="2"/>
  <c r="D15" i="1"/>
  <c r="D136" i="2"/>
  <c r="D16" i="1"/>
  <c r="E7" i="1"/>
  <c r="E9" i="1"/>
  <c r="E10" i="1"/>
  <c r="E11" i="1"/>
  <c r="E13" i="1"/>
  <c r="E14" i="1"/>
  <c r="E15" i="1"/>
  <c r="E16" i="1"/>
  <c r="F7" i="1"/>
  <c r="B4" i="1"/>
  <c r="C138" i="2"/>
  <c r="C22" i="2"/>
  <c r="F15" i="1"/>
  <c r="F14" i="1"/>
  <c r="F13" i="1"/>
  <c r="F12" i="1"/>
  <c r="F11" i="1"/>
  <c r="F10" i="1"/>
  <c r="F8" i="1"/>
  <c r="F9" i="1"/>
  <c r="C121" i="2"/>
  <c r="C111" i="2"/>
  <c r="C99" i="2"/>
  <c r="C87" i="2"/>
  <c r="C74" i="2"/>
  <c r="C63" i="2"/>
  <c r="C47" i="2"/>
  <c r="C38" i="2"/>
  <c r="E79" i="2"/>
  <c r="E80" i="2"/>
  <c r="E81" i="2"/>
  <c r="E82" i="2"/>
  <c r="E83" i="2"/>
  <c r="D8" i="5"/>
  <c r="E92" i="2"/>
  <c r="E93" i="2"/>
  <c r="E94" i="2"/>
  <c r="E95" i="2"/>
  <c r="E96" i="2"/>
  <c r="C9" i="5"/>
  <c r="D9" i="5"/>
  <c r="E104" i="2"/>
  <c r="E105" i="2"/>
  <c r="E106" i="2"/>
  <c r="E107" i="2"/>
  <c r="E108" i="2"/>
  <c r="C10" i="5"/>
  <c r="D10" i="5"/>
  <c r="E116" i="2"/>
  <c r="E117" i="2"/>
  <c r="E118" i="2"/>
  <c r="C11" i="5"/>
  <c r="D11" i="5"/>
  <c r="E126" i="2"/>
  <c r="E127" i="2"/>
  <c r="E128" i="2"/>
  <c r="E129" i="2"/>
  <c r="E130" i="2"/>
  <c r="E131" i="2"/>
  <c r="E132" i="2"/>
  <c r="E133" i="2"/>
  <c r="E134" i="2"/>
  <c r="E135" i="2"/>
  <c r="C12" i="5"/>
  <c r="D12" i="5"/>
  <c r="H12" i="5"/>
  <c r="H11" i="5"/>
  <c r="H10" i="5"/>
  <c r="H9" i="5"/>
  <c r="E109" i="2"/>
  <c r="E97" i="2"/>
  <c r="E119" i="2"/>
  <c r="E84" i="2"/>
  <c r="E136" i="2"/>
  <c r="E19" i="2"/>
  <c r="C7" i="5"/>
  <c r="D3" i="5"/>
  <c r="D7" i="5"/>
  <c r="C4" i="5"/>
  <c r="C3" i="5"/>
  <c r="C5" i="5"/>
  <c r="C6" i="5"/>
  <c r="D6" i="5"/>
  <c r="D5" i="5"/>
  <c r="E71" i="2"/>
  <c r="E70" i="2"/>
  <c r="E69" i="2"/>
  <c r="E68" i="2"/>
  <c r="E60" i="2"/>
  <c r="E59" i="2"/>
  <c r="E58" i="2"/>
  <c r="E57" i="2"/>
  <c r="E56" i="2"/>
  <c r="E55" i="2"/>
  <c r="E54" i="2"/>
  <c r="E53" i="2"/>
  <c r="E52" i="2"/>
  <c r="E44" i="2"/>
  <c r="E43" i="2"/>
  <c r="E34" i="2"/>
  <c r="E33" i="2"/>
  <c r="E32" i="2"/>
  <c r="E31" i="2"/>
  <c r="E30" i="2"/>
  <c r="E29" i="2"/>
  <c r="E28" i="2"/>
  <c r="E35" i="2" s="1"/>
  <c r="E27" i="2"/>
  <c r="E17" i="2"/>
  <c r="E18" i="2"/>
  <c r="E16" i="2"/>
  <c r="E15" i="2"/>
  <c r="E13" i="2"/>
  <c r="E12" i="2"/>
  <c r="E11" i="2"/>
  <c r="E10" i="2"/>
  <c r="E9" i="2"/>
  <c r="E14" i="2"/>
  <c r="E8" i="2"/>
  <c r="E7" i="2"/>
  <c r="H7" i="5"/>
  <c r="H3" i="5"/>
  <c r="H6" i="5"/>
  <c r="H5" i="5"/>
  <c r="E45" i="2"/>
  <c r="E72" i="2"/>
  <c r="E61" i="2"/>
  <c r="E20" i="2"/>
  <c r="D4" i="5" l="1"/>
  <c r="H4" i="5" s="1"/>
  <c r="D17" i="1"/>
  <c r="E17" i="1"/>
  <c r="C8" i="5"/>
  <c r="D13" i="5" s="1"/>
  <c r="C17" i="1"/>
  <c r="H8" i="5" l="1"/>
  <c r="C13" i="5"/>
  <c r="F4" i="5" s="1"/>
  <c r="E4" i="5" s="1"/>
  <c r="G4" i="5" s="1"/>
  <c r="F6" i="5" l="1"/>
  <c r="E6" i="5" s="1"/>
  <c r="G6" i="5" s="1"/>
  <c r="F11" i="5"/>
  <c r="E11" i="5" s="1"/>
  <c r="G11" i="5" s="1"/>
  <c r="F10" i="5"/>
  <c r="E10" i="5" s="1"/>
  <c r="G10" i="5" s="1"/>
  <c r="F12" i="5"/>
  <c r="E12" i="5" s="1"/>
  <c r="G12" i="5" s="1"/>
  <c r="F3" i="5"/>
  <c r="E3" i="5" s="1"/>
  <c r="G3" i="5" s="1"/>
  <c r="F5" i="5"/>
  <c r="E5" i="5" s="1"/>
  <c r="G5" i="5" s="1"/>
  <c r="F8" i="5"/>
  <c r="E8" i="5" s="1"/>
  <c r="G8" i="5" s="1"/>
  <c r="F9" i="5"/>
  <c r="E9" i="5" s="1"/>
  <c r="G9" i="5" s="1"/>
  <c r="F13" i="5"/>
  <c r="F7" i="5"/>
  <c r="E7" i="5" s="1"/>
  <c r="G7" i="5" s="1"/>
</calcChain>
</file>

<file path=xl/sharedStrings.xml><?xml version="1.0" encoding="utf-8"?>
<sst xmlns="http://schemas.openxmlformats.org/spreadsheetml/2006/main" count="173" uniqueCount="110">
  <si>
    <t>Food</t>
  </si>
  <si>
    <t>Drinks</t>
  </si>
  <si>
    <t>Linens</t>
  </si>
  <si>
    <t>Decorations</t>
  </si>
  <si>
    <t>Flowers</t>
  </si>
  <si>
    <t>Candles</t>
  </si>
  <si>
    <t>Lighting</t>
  </si>
  <si>
    <t>Balloons</t>
  </si>
  <si>
    <t>Gifts</t>
  </si>
  <si>
    <t>Total Expenses</t>
  </si>
  <si>
    <t>Reception</t>
  </si>
  <si>
    <t>Parking</t>
  </si>
  <si>
    <t>Taxis</t>
  </si>
  <si>
    <t>Cake</t>
  </si>
  <si>
    <t>Bouquets</t>
  </si>
  <si>
    <t>Ceremony</t>
  </si>
  <si>
    <t>Invitations</t>
  </si>
  <si>
    <t>Announcements</t>
  </si>
  <si>
    <t>Programs</t>
  </si>
  <si>
    <t>Calligraphy</t>
  </si>
  <si>
    <t>Photography</t>
  </si>
  <si>
    <t>Formals</t>
  </si>
  <si>
    <t>Videography</t>
  </si>
  <si>
    <t>Officiant</t>
  </si>
  <si>
    <t>Apparel</t>
  </si>
  <si>
    <t>Favors</t>
  </si>
  <si>
    <t>Attendants</t>
  </si>
  <si>
    <t>Parents</t>
  </si>
  <si>
    <t>Showers</t>
  </si>
  <si>
    <t>Brunch</t>
  </si>
  <si>
    <t>Matchbooks</t>
  </si>
  <si>
    <t>Boutonnières</t>
  </si>
  <si>
    <t>Corsages</t>
  </si>
  <si>
    <t>Readers/other participants</t>
  </si>
  <si>
    <t>Musicians for ceremony</t>
  </si>
  <si>
    <t>Band/DJ for reception</t>
  </si>
  <si>
    <t>Extra prints</t>
  </si>
  <si>
    <t>Photo albums</t>
  </si>
  <si>
    <t>Tables and chairs</t>
  </si>
  <si>
    <t>Staff and gratuities</t>
  </si>
  <si>
    <t>Thank-You cards</t>
  </si>
  <si>
    <t>Personal stationery</t>
  </si>
  <si>
    <t>Guest book</t>
  </si>
  <si>
    <t>Reception napkins</t>
  </si>
  <si>
    <t>Wedding coordinator</t>
  </si>
  <si>
    <t>Rehearsal dinner</t>
  </si>
  <si>
    <t>Engagement party</t>
  </si>
  <si>
    <t>Salon appointments</t>
  </si>
  <si>
    <t>Bachelor/ette parties</t>
  </si>
  <si>
    <t>Hotel rooms</t>
  </si>
  <si>
    <t>Room/hall fees</t>
  </si>
  <si>
    <t>Limousines/trolleys</t>
  </si>
  <si>
    <t>Church/ceremony site fee</t>
  </si>
  <si>
    <t>Apparel Total</t>
  </si>
  <si>
    <t>Printing</t>
  </si>
  <si>
    <t>Other</t>
  </si>
  <si>
    <t>Bows for seating</t>
  </si>
  <si>
    <t>Photography Total</t>
  </si>
  <si>
    <t>Reception Total</t>
  </si>
  <si>
    <t>Other Expenses Total</t>
  </si>
  <si>
    <t>Flowers Total</t>
  </si>
  <si>
    <t>Gifts Total</t>
  </si>
  <si>
    <t>Decorations Total</t>
  </si>
  <si>
    <t>Centerpieces</t>
  </si>
  <si>
    <t>* Excludes entertainment and decorations</t>
  </si>
  <si>
    <t>*Excludes flowers</t>
  </si>
  <si>
    <t>Printing /Stationery Total</t>
  </si>
  <si>
    <t>Music/Entertainment Total</t>
  </si>
  <si>
    <t>Travel/Transportation Total</t>
  </si>
  <si>
    <t>Music</t>
  </si>
  <si>
    <t>Travel</t>
  </si>
  <si>
    <t>CATEGORY</t>
  </si>
  <si>
    <t>ESTIMATED</t>
  </si>
  <si>
    <t>OVER/UNDER</t>
  </si>
  <si>
    <t xml:space="preserve"> </t>
  </si>
  <si>
    <t>Engagement ring(s)</t>
  </si>
  <si>
    <t>Spouse-to-be 1 ring</t>
  </si>
  <si>
    <t>Spouse-to-be 2 ring</t>
  </si>
  <si>
    <t>Spouse-to-be 1 gown/tuxedo</t>
  </si>
  <si>
    <t>Spouse-to-be 1 veil/headpiece</t>
  </si>
  <si>
    <t>Spouse-to-be 1 shoes</t>
  </si>
  <si>
    <t>Spouse-to-be 1 jewelry</t>
  </si>
  <si>
    <t>Spouse-to-be 1 hosiery</t>
  </si>
  <si>
    <t>Spouse-to-be 2 gown/tuxedo</t>
  </si>
  <si>
    <t>Spouse-to-be 2 veil/headpiece</t>
  </si>
  <si>
    <t>Spouse-to-be 2 shoes</t>
  </si>
  <si>
    <t>Spouse-to-be 2 hosiery</t>
  </si>
  <si>
    <t>Spouse-to-be 1</t>
  </si>
  <si>
    <t>Spouse-to-be 2</t>
  </si>
  <si>
    <t>Spouse-to-be 2 jewelry</t>
  </si>
  <si>
    <t>Estimated</t>
  </si>
  <si>
    <t>Actual</t>
  </si>
  <si>
    <t>Max</t>
  </si>
  <si>
    <t>No</t>
  </si>
  <si>
    <t>Yes</t>
  </si>
  <si>
    <t>wedding budget summary</t>
  </si>
  <si>
    <t>Wedding Date</t>
  </si>
  <si>
    <t>ACTUAL</t>
  </si>
  <si>
    <t>DONE</t>
  </si>
  <si>
    <t>expenses</t>
  </si>
  <si>
    <t>APPAREL</t>
  </si>
  <si>
    <t>RECEPTION*</t>
  </si>
  <si>
    <t>MUSIC/ENTERTAINMENT</t>
  </si>
  <si>
    <t>PRINTING/STATIONERY</t>
  </si>
  <si>
    <t>PHOTOGRAPHY</t>
  </si>
  <si>
    <t>DECORATIONS*</t>
  </si>
  <si>
    <t>FLOWERS</t>
  </si>
  <si>
    <t>OTHER EXPENSES</t>
  </si>
  <si>
    <t>TRAVEL/TRANSPORTATION</t>
  </si>
  <si>
    <t>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</si>
</sst>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32" x14ac:knownFonts="1">
    <font>
      <sz val="10"/>
      <name val="Grotesque"/>
      <family val="2"/>
      <scheme val="minor"/>
    </font>
    <font>
      <sz val="8"/>
      <name val="Arial"/>
      <family val="2"/>
    </font>
    <font>
      <b/>
      <sz val="10"/>
      <color theme="3"/>
      <name val="Grotesque"/>
      <family val="2"/>
      <scheme val="minor"/>
    </font>
    <font>
      <sz val="10"/>
      <color theme="1"/>
      <name val="Grotesque"/>
      <family val="2"/>
      <scheme val="minor"/>
    </font>
    <font>
      <b/>
      <sz val="10"/>
      <color theme="0"/>
      <name val="Grotesque"/>
      <family val="2"/>
      <scheme val="minor"/>
    </font>
    <font>
      <i/>
      <sz val="10"/>
      <color theme="1" tint="0.24994659260841701"/>
      <name val="Goudy Old Style"/>
      <family val="2"/>
      <scheme val="major"/>
    </font>
    <font>
      <sz val="26"/>
      <color theme="3"/>
      <name val="Goudy Old Style"/>
      <family val="2"/>
      <scheme val="major"/>
    </font>
    <font>
      <sz val="10"/>
      <color theme="4" tint="0.79998168889431442"/>
      <name val="Grotesque"/>
      <family val="2"/>
      <scheme val="minor"/>
    </font>
    <font>
      <sz val="10"/>
      <color theme="0"/>
      <name val="Grotesque"/>
      <family val="2"/>
      <scheme val="minor"/>
    </font>
    <font>
      <b/>
      <sz val="11.5"/>
      <color theme="0"/>
      <name val="Grotesque"/>
      <family val="2"/>
      <scheme val="minor"/>
    </font>
    <font>
      <b/>
      <sz val="9"/>
      <color theme="0"/>
      <name val="Grotesque"/>
      <family val="2"/>
      <scheme val="minor"/>
    </font>
    <font>
      <b/>
      <sz val="10"/>
      <name val="Grotesque"/>
      <family val="1"/>
      <charset val="238"/>
      <scheme val="minor"/>
    </font>
    <font>
      <b/>
      <sz val="11.5"/>
      <color theme="7" tint="-0.499984740745262"/>
      <name val="Grotesque"/>
      <family val="2"/>
      <scheme val="minor"/>
    </font>
    <font>
      <b/>
      <i/>
      <sz val="10"/>
      <name val="Grotesque"/>
      <family val="2"/>
      <scheme val="minor"/>
    </font>
    <font>
      <i/>
      <sz val="10"/>
      <name val="Grotesque"/>
      <family val="2"/>
      <scheme val="minor"/>
    </font>
    <font>
      <b/>
      <sz val="12"/>
      <color theme="3"/>
      <name val="Grotesque"/>
      <family val="2"/>
      <scheme val="minor"/>
    </font>
    <font>
      <b/>
      <sz val="12"/>
      <name val="Grotesque"/>
      <family val="2"/>
      <scheme val="minor"/>
    </font>
    <font>
      <sz val="11"/>
      <color theme="0"/>
      <name val="Grotesque"/>
      <family val="2"/>
      <scheme val="minor"/>
    </font>
    <font>
      <sz val="10"/>
      <color theme="7" tint="-0.499984740745262"/>
      <name val="Grotesque"/>
      <family val="2"/>
      <scheme val="minor"/>
    </font>
    <font>
      <sz val="18"/>
      <color theme="1"/>
      <name val="Grotesque"/>
      <family val="2"/>
      <scheme val="minor"/>
    </font>
    <font>
      <sz val="26"/>
      <color theme="1"/>
      <name val="Grotesque"/>
      <family val="2"/>
      <scheme val="minor"/>
    </font>
    <font>
      <b/>
      <sz val="12"/>
      <color theme="0"/>
      <name val="Grotesque"/>
      <family val="2"/>
      <scheme val="minor"/>
    </font>
    <font>
      <sz val="12"/>
      <color theme="1"/>
      <name val="Grotesque"/>
      <family val="2"/>
      <scheme val="minor"/>
    </font>
    <font>
      <sz val="10"/>
      <color theme="9" tint="-0.749992370372631"/>
      <name val="Grotesque"/>
      <family val="2"/>
      <scheme val="minor"/>
    </font>
    <font>
      <i/>
      <sz val="40"/>
      <name val="Goudy Old Style"/>
      <family val="1"/>
      <scheme val="major"/>
    </font>
    <font>
      <sz val="36"/>
      <name val="Grotesque"/>
      <family val="2"/>
      <scheme val="minor"/>
    </font>
    <font>
      <sz val="12"/>
      <name val="Grotesque"/>
      <family val="2"/>
      <scheme val="minor"/>
    </font>
    <font>
      <sz val="12"/>
      <color theme="3"/>
      <name val="Grotesque"/>
      <family val="2"/>
      <scheme val="minor"/>
    </font>
    <font>
      <sz val="20"/>
      <name val="Grotesque"/>
      <family val="2"/>
      <scheme val="minor"/>
    </font>
    <font>
      <sz val="12"/>
      <color theme="7" tint="-0.499984740745262"/>
      <name val="Grotesque"/>
      <family val="2"/>
      <scheme val="minor"/>
    </font>
    <font>
      <sz val="10"/>
      <color theme="3"/>
      <name val="Grotesque"/>
      <family val="2"/>
      <scheme val="minor"/>
    </font>
    <font>
      <i/>
      <sz val="10"/>
      <color theme="1" tint="0.24994659260841701"/>
      <name val="Grotesque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 style="thin">
        <color theme="9"/>
      </bottom>
      <diagonal/>
    </border>
    <border>
      <left/>
      <right style="thin">
        <color indexed="64"/>
      </right>
      <top/>
      <bottom/>
      <diagonal/>
    </border>
  </borders>
  <cellStyleXfs count="8">
    <xf numFmtId="4" fontId="0" fillId="0" borderId="0"/>
    <xf numFmtId="0" fontId="15" fillId="5" borderId="2" applyNumberFormat="0" applyProtection="0">
      <alignment horizontal="center" vertical="center"/>
    </xf>
    <xf numFmtId="0" fontId="2" fillId="4" borderId="0" applyNumberFormat="0" applyBorder="0" applyProtection="0">
      <alignment vertical="center"/>
    </xf>
    <xf numFmtId="0" fontId="12" fillId="0" borderId="1" applyNumberFormat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3" borderId="0" applyNumberFormat="0" applyAlignment="0" applyProtection="0"/>
    <xf numFmtId="4" fontId="3" fillId="2" borderId="0" applyBorder="0" applyProtection="0">
      <alignment horizontal="right" indent="1"/>
    </xf>
    <xf numFmtId="0" fontId="6" fillId="0" borderId="0" applyNumberFormat="0" applyFill="0" applyBorder="0" applyProtection="0">
      <alignment vertical="center"/>
    </xf>
  </cellStyleXfs>
  <cellXfs count="81">
    <xf numFmtId="4" fontId="0" fillId="0" borderId="0" xfId="0"/>
    <xf numFmtId="4" fontId="13" fillId="0" borderId="0" xfId="0" applyFont="1" applyAlignment="1">
      <alignment vertical="center"/>
    </xf>
    <xf numFmtId="4" fontId="14" fillId="0" borderId="0" xfId="6" applyFont="1" applyFill="1" applyBorder="1" applyAlignment="1">
      <alignment horizontal="right" vertical="center" indent="1"/>
    </xf>
    <xf numFmtId="0" fontId="11" fillId="0" borderId="0" xfId="1" applyNumberFormat="1" applyFont="1" applyFill="1" applyBorder="1" applyAlignment="1">
      <alignment vertical="center"/>
    </xf>
    <xf numFmtId="39" fontId="11" fillId="0" borderId="0" xfId="1" applyNumberFormat="1" applyFont="1" applyFill="1" applyBorder="1" applyAlignment="1">
      <alignment vertical="center"/>
    </xf>
    <xf numFmtId="4" fontId="7" fillId="6" borderId="0" xfId="0" applyFont="1" applyFill="1"/>
    <xf numFmtId="4" fontId="8" fillId="6" borderId="0" xfId="0" applyFont="1" applyFill="1" applyAlignment="1">
      <alignment horizontal="right" vertical="center" wrapText="1"/>
    </xf>
    <xf numFmtId="4" fontId="8" fillId="6" borderId="0" xfId="0" applyFont="1" applyFill="1" applyAlignment="1">
      <alignment horizontal="right" vertical="center" indent="1"/>
    </xf>
    <xf numFmtId="4" fontId="8" fillId="6" borderId="0" xfId="0" applyFont="1" applyFill="1" applyAlignment="1">
      <alignment horizontal="left" vertical="center" wrapText="1"/>
    </xf>
    <xf numFmtId="4" fontId="8" fillId="6" borderId="0" xfId="0" applyFont="1" applyFill="1" applyAlignment="1">
      <alignment wrapText="1"/>
    </xf>
    <xf numFmtId="4" fontId="9" fillId="6" borderId="0" xfId="0" applyFont="1" applyFill="1" applyAlignment="1">
      <alignment wrapText="1"/>
    </xf>
    <xf numFmtId="39" fontId="10" fillId="6" borderId="0" xfId="0" applyNumberFormat="1" applyFont="1" applyFill="1" applyAlignment="1">
      <alignment vertical="center" wrapText="1"/>
    </xf>
    <xf numFmtId="4" fontId="4" fillId="6" borderId="0" xfId="0" applyFont="1" applyFill="1" applyAlignment="1">
      <alignment vertical="center" wrapText="1"/>
    </xf>
    <xf numFmtId="4" fontId="16" fillId="6" borderId="0" xfId="0" applyFont="1" applyFill="1" applyAlignment="1">
      <alignment horizontal="left" vertical="center" indent="1"/>
    </xf>
    <xf numFmtId="4" fontId="8" fillId="6" borderId="0" xfId="0" applyFont="1" applyFill="1" applyAlignment="1">
      <alignment horizontal="right" wrapText="1"/>
    </xf>
    <xf numFmtId="4" fontId="0" fillId="7" borderId="0" xfId="0" applyFill="1"/>
    <xf numFmtId="39" fontId="0" fillId="7" borderId="0" xfId="0" applyNumberFormat="1" applyFill="1"/>
    <xf numFmtId="4" fontId="0" fillId="6" borderId="0" xfId="0" applyFill="1"/>
    <xf numFmtId="4" fontId="0" fillId="6" borderId="0" xfId="0" applyFill="1" applyAlignment="1">
      <alignment horizontal="right" vertical="center" indent="1"/>
    </xf>
    <xf numFmtId="4" fontId="0" fillId="6" borderId="0" xfId="0" applyFill="1" applyAlignment="1">
      <alignment horizontal="left" vertical="center" indent="1"/>
    </xf>
    <xf numFmtId="4" fontId="21" fillId="6" borderId="0" xfId="0" applyFont="1" applyFill="1" applyAlignment="1">
      <alignment vertical="center" wrapText="1"/>
    </xf>
    <xf numFmtId="4" fontId="17" fillId="6" borderId="0" xfId="0" applyFont="1" applyFill="1" applyAlignment="1">
      <alignment vertical="center" wrapText="1"/>
    </xf>
    <xf numFmtId="39" fontId="0" fillId="6" borderId="0" xfId="0" applyNumberFormat="1" applyFill="1"/>
    <xf numFmtId="4" fontId="0" fillId="7" borderId="0" xfId="0" applyFill="1" applyAlignment="1">
      <alignment horizontal="left" vertical="center" wrapText="1" indent="1"/>
    </xf>
    <xf numFmtId="4" fontId="0" fillId="7" borderId="0" xfId="0" applyFill="1" applyAlignment="1">
      <alignment vertical="center"/>
    </xf>
    <xf numFmtId="4" fontId="25" fillId="6" borderId="0" xfId="0" applyFont="1" applyFill="1"/>
    <xf numFmtId="4" fontId="26" fillId="7" borderId="0" xfId="0" applyFont="1" applyFill="1" applyAlignment="1">
      <alignment horizontal="right" vertical="center"/>
    </xf>
    <xf numFmtId="164" fontId="27" fillId="6" borderId="0" xfId="0" applyNumberFormat="1" applyFont="1" applyFill="1" applyAlignment="1">
      <alignment horizontal="center" vertical="top"/>
    </xf>
    <xf numFmtId="0" fontId="29" fillId="6" borderId="0" xfId="3" applyFont="1" applyFill="1" applyBorder="1" applyAlignment="1">
      <alignment horizontal="left" vertical="center" wrapText="1" indent="1"/>
    </xf>
    <xf numFmtId="0" fontId="29" fillId="6" borderId="0" xfId="3" applyFont="1" applyFill="1" applyBorder="1" applyAlignment="1">
      <alignment horizontal="center" vertical="center" wrapText="1"/>
    </xf>
    <xf numFmtId="39" fontId="0" fillId="6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left" vertical="center" indent="3"/>
    </xf>
    <xf numFmtId="39" fontId="0" fillId="6" borderId="0" xfId="0" applyNumberFormat="1" applyFill="1" applyAlignment="1">
      <alignment vertical="center"/>
    </xf>
    <xf numFmtId="0" fontId="30" fillId="6" borderId="0" xfId="0" applyNumberFormat="1" applyFont="1" applyFill="1" applyAlignment="1">
      <alignment horizontal="left" vertical="center" indent="3"/>
    </xf>
    <xf numFmtId="4" fontId="18" fillId="6" borderId="0" xfId="0" applyFont="1" applyFill="1" applyAlignment="1">
      <alignment horizontal="center"/>
    </xf>
    <xf numFmtId="0" fontId="0" fillId="6" borderId="0" xfId="0" applyNumberFormat="1" applyFill="1" applyAlignment="1">
      <alignment vertical="center"/>
    </xf>
    <xf numFmtId="0" fontId="29" fillId="6" borderId="0" xfId="3" applyFont="1" applyFill="1" applyBorder="1" applyAlignment="1">
      <alignment horizontal="left" vertical="center" wrapText="1" indent="3"/>
    </xf>
    <xf numFmtId="0" fontId="31" fillId="6" borderId="0" xfId="4" applyFont="1" applyFill="1" applyAlignment="1">
      <alignment horizontal="left" vertical="center" indent="3"/>
    </xf>
    <xf numFmtId="0" fontId="31" fillId="6" borderId="0" xfId="4" applyFont="1" applyFill="1" applyAlignment="1">
      <alignment horizontal="center" vertical="center"/>
    </xf>
    <xf numFmtId="4" fontId="18" fillId="6" borderId="0" xfId="0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30" fillId="6" borderId="0" xfId="0" applyNumberFormat="1" applyFont="1" applyFill="1" applyAlignment="1">
      <alignment horizontal="left" vertical="center" indent="1"/>
    </xf>
    <xf numFmtId="4" fontId="0" fillId="6" borderId="0" xfId="0" applyFill="1" applyAlignment="1">
      <alignment horizontal="left" vertical="center" wrapText="1" indent="1"/>
    </xf>
    <xf numFmtId="4" fontId="0" fillId="6" borderId="0" xfId="0" applyFill="1" applyAlignment="1">
      <alignment vertical="center"/>
    </xf>
    <xf numFmtId="4" fontId="0" fillId="0" borderId="0" xfId="0" applyAlignment="1">
      <alignment horizontal="left" vertical="center" indent="3"/>
    </xf>
    <xf numFmtId="4" fontId="0" fillId="0" borderId="0" xfId="0" applyAlignment="1">
      <alignment horizontal="center" vertical="center"/>
    </xf>
    <xf numFmtId="4" fontId="0" fillId="0" borderId="0" xfId="0" applyAlignment="1">
      <alignment horizontal="left" vertical="center" wrapText="1" indent="3"/>
    </xf>
    <xf numFmtId="39" fontId="0" fillId="0" borderId="0" xfId="0" applyNumberFormat="1" applyAlignment="1">
      <alignment horizontal="center" vertical="center"/>
    </xf>
    <xf numFmtId="4" fontId="0" fillId="0" borderId="0" xfId="6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 wrapText="1" indent="3"/>
    </xf>
    <xf numFmtId="0" fontId="23" fillId="0" borderId="0" xfId="0" applyNumberFormat="1" applyFont="1" applyAlignment="1">
      <alignment horizontal="left" vertical="center" indent="3"/>
    </xf>
    <xf numFmtId="39" fontId="23" fillId="0" borderId="0" xfId="0" applyNumberFormat="1" applyFont="1" applyAlignment="1">
      <alignment horizontal="center" vertical="center"/>
    </xf>
    <xf numFmtId="0" fontId="23" fillId="0" borderId="0" xfId="0" applyNumberFormat="1" applyFont="1" applyAlignment="1">
      <alignment horizontal="left" vertical="center" wrapText="1" indent="3"/>
    </xf>
    <xf numFmtId="0" fontId="3" fillId="0" borderId="0" xfId="0" applyNumberFormat="1" applyFont="1" applyAlignment="1">
      <alignment horizontal="left" vertical="center" wrapText="1" indent="3"/>
    </xf>
    <xf numFmtId="39" fontId="3" fillId="0" borderId="0" xfId="0" applyNumberFormat="1" applyFont="1" applyAlignment="1">
      <alignment horizontal="center" vertical="center"/>
    </xf>
    <xf numFmtId="0" fontId="22" fillId="0" borderId="0" xfId="1" applyNumberFormat="1" applyFont="1" applyFill="1" applyBorder="1" applyAlignment="1" applyProtection="1">
      <alignment horizontal="left" vertical="center" indent="4"/>
    </xf>
    <xf numFmtId="39" fontId="22" fillId="0" borderId="0" xfId="1" applyNumberFormat="1" applyFont="1" applyFill="1" applyBorder="1">
      <alignment horizontal="center" vertical="center"/>
    </xf>
    <xf numFmtId="39" fontId="22" fillId="0" borderId="8" xfId="1" applyNumberFormat="1" applyFont="1" applyFill="1" applyBorder="1">
      <alignment horizontal="center" vertical="center"/>
    </xf>
    <xf numFmtId="39" fontId="22" fillId="0" borderId="5" xfId="1" applyNumberFormat="1" applyFont="1" applyFill="1" applyBorder="1">
      <alignment horizontal="center" vertical="center"/>
    </xf>
    <xf numFmtId="4" fontId="0" fillId="0" borderId="0" xfId="0" applyAlignment="1">
      <alignment horizontal="left" vertical="center" indent="4"/>
    </xf>
    <xf numFmtId="4" fontId="0" fillId="0" borderId="8" xfId="6" applyFont="1" applyFill="1" applyBorder="1" applyAlignment="1">
      <alignment horizontal="center" vertical="center"/>
    </xf>
    <xf numFmtId="4" fontId="0" fillId="0" borderId="6" xfId="0" applyBorder="1" applyAlignment="1">
      <alignment horizontal="center" vertical="center"/>
    </xf>
    <xf numFmtId="4" fontId="0" fillId="0" borderId="7" xfId="0" applyBorder="1" applyAlignment="1">
      <alignment horizontal="center" vertical="center"/>
    </xf>
    <xf numFmtId="4" fontId="0" fillId="0" borderId="5" xfId="0" applyBorder="1" applyAlignment="1">
      <alignment horizontal="center" vertical="center"/>
    </xf>
    <xf numFmtId="4" fontId="23" fillId="0" borderId="0" xfId="0" applyFont="1" applyAlignment="1">
      <alignment horizontal="left" vertical="center" indent="4"/>
    </xf>
    <xf numFmtId="39" fontId="23" fillId="0" borderId="8" xfId="0" applyNumberFormat="1" applyFont="1" applyBorder="1" applyAlignment="1">
      <alignment horizontal="center" vertical="center"/>
    </xf>
    <xf numFmtId="0" fontId="0" fillId="0" borderId="5" xfId="0" applyNumberFormat="1" applyBorder="1"/>
    <xf numFmtId="164" fontId="22" fillId="7" borderId="0" xfId="0" applyNumberFormat="1" applyFont="1" applyFill="1" applyAlignment="1">
      <alignment horizontal="left" vertical="center"/>
    </xf>
    <xf numFmtId="4" fontId="20" fillId="6" borderId="0" xfId="7" applyNumberFormat="1" applyFont="1" applyFill="1">
      <alignment vertical="center"/>
    </xf>
    <xf numFmtId="4" fontId="24" fillId="7" borderId="0" xfId="0" applyFont="1" applyFill="1" applyAlignment="1">
      <alignment horizontal="center" vertical="center"/>
    </xf>
    <xf numFmtId="4" fontId="3" fillId="7" borderId="0" xfId="0" applyFont="1" applyFill="1" applyAlignment="1">
      <alignment horizontal="center"/>
    </xf>
    <xf numFmtId="164" fontId="19" fillId="7" borderId="3" xfId="0" applyNumberFormat="1" applyFont="1" applyFill="1" applyBorder="1" applyAlignment="1">
      <alignment horizontal="center" vertical="center"/>
    </xf>
    <xf numFmtId="0" fontId="18" fillId="6" borderId="0" xfId="0" applyNumberFormat="1" applyFont="1" applyFill="1" applyAlignment="1">
      <alignment horizontal="center" vertical="center"/>
    </xf>
    <xf numFmtId="4" fontId="28" fillId="6" borderId="4" xfId="0" applyFont="1" applyFill="1" applyBorder="1" applyAlignment="1">
      <alignment horizontal="center"/>
    </xf>
    <xf numFmtId="4" fontId="24" fillId="7" borderId="0" xfId="0" applyFont="1" applyFill="1" applyAlignment="1">
      <alignment horizontal="center"/>
    </xf>
    <xf numFmtId="39" fontId="0" fillId="0" borderId="0" xfId="6" applyNumberFormat="1" applyFont="1" applyFill="1" applyBorder="1" applyAlignment="1">
      <alignment horizontal="center" vertical="center"/>
    </xf>
    <xf numFmtId="4" fontId="0" fillId="0" borderId="0" xfId="0" applyFont="1" applyAlignment="1">
      <alignment horizontal="left" vertical="center" indent="3"/>
    </xf>
    <xf numFmtId="4" fontId="0" fillId="0" borderId="0" xfId="0" applyFont="1" applyAlignment="1">
      <alignment horizontal="center" vertical="center"/>
    </xf>
    <xf numFmtId="4" fontId="0" fillId="0" borderId="0" xfId="0" applyFont="1" applyAlignment="1">
      <alignment horizontal="left" vertical="center" wrapText="1" indent="3"/>
    </xf>
    <xf numFmtId="3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left" vertical="center" wrapText="1" indent="3"/>
    </xf>
  </cellXfs>
  <cellStyles count="8">
    <cellStyle name="20% - Accent1" xfId="6" builtinId="30" customBuiltin="1"/>
    <cellStyle name="Explanatory Text" xfId="4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7" builtinId="15" customBuiltin="1"/>
    <cellStyle name="Total" xfId="5" builtinId="25" customBuiltin="1"/>
  </cellStyles>
  <dxfs count="150"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alignment horizontal="left" vertical="center" textRotation="0" wrapText="0" indent="3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alignment horizontal="left" vertical="center" textRotation="0" wrapText="1" indent="3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color theme="4" tint="-0.499984740745262"/>
      </font>
      <fill>
        <patternFill>
          <fgColor auto="1"/>
        </patternFill>
      </fill>
      <border>
        <left style="thin">
          <color auto="1"/>
        </left>
        <right/>
        <top/>
        <bottom/>
        <vertical/>
        <horizontal/>
      </border>
    </dxf>
    <dxf>
      <font>
        <b val="0"/>
        <i val="0"/>
        <color theme="4" tint="-0.499984740745262"/>
      </font>
      <fill>
        <patternFill>
          <fgColor auto="1"/>
        </patternFill>
      </fill>
      <border>
        <left style="thin">
          <color auto="1"/>
        </left>
        <right/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b val="0"/>
        <i val="0"/>
        <color theme="4" tint="-0.499984740745262"/>
      </font>
      <fill>
        <patternFill>
          <fgColor auto="1"/>
        </patternFill>
      </fill>
      <border>
        <left style="thin">
          <color auto="1"/>
        </left>
        <right/>
        <top/>
        <bottom/>
        <vertical/>
        <horizontal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b val="0"/>
        <i val="0"/>
        <color theme="4" tint="-0.499984740745262"/>
      </font>
      <fill>
        <patternFill>
          <fgColor auto="1"/>
        </patternFill>
      </fill>
      <border>
        <left style="thin">
          <color auto="1"/>
        </left>
        <right/>
        <top/>
        <bottom/>
        <vertical/>
        <horizontal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b val="0"/>
        <i val="0"/>
        <color theme="4" tint="-0.499984740745262"/>
      </font>
      <fill>
        <patternFill>
          <fgColor auto="1"/>
        </patternFill>
      </fill>
      <border>
        <left style="thin">
          <color auto="1"/>
        </left>
        <right/>
        <top/>
        <bottom/>
        <vertical/>
        <horizontal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b val="0"/>
        <i val="0"/>
        <color theme="4" tint="-0.499984740745262"/>
      </font>
      <fill>
        <patternFill>
          <fgColor auto="1"/>
        </patternFill>
      </fill>
      <border>
        <left style="thin">
          <color auto="1"/>
        </left>
        <right/>
        <top/>
        <bottom/>
        <vertical/>
        <horizontal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color theme="7" tint="-0.499984740745262"/>
      </font>
      <fill>
        <patternFill>
          <bgColor theme="9"/>
        </patternFill>
      </fill>
      <border>
        <left/>
        <right/>
        <top/>
        <bottom/>
      </border>
    </dxf>
    <dxf>
      <font>
        <b val="0"/>
        <i val="0"/>
        <color theme="4" tint="-0.499984740745262"/>
      </font>
      <fill>
        <patternFill>
          <fgColor auto="1"/>
        </patternFill>
      </fill>
      <border>
        <left style="thin">
          <color auto="1"/>
        </left>
        <right/>
        <top/>
        <bottom/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</font>
      <border>
        <left style="thin">
          <color auto="1"/>
        </left>
        <right/>
        <top/>
        <bottom/>
        <vertical/>
        <horizontal/>
      </border>
    </dxf>
    <dxf>
      <font>
        <b val="0"/>
        <i val="0"/>
        <color theme="5"/>
      </font>
      <border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Grotesque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 val="0"/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rotesque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numFmt numFmtId="7" formatCode="#,##0.00_);\(#,##0.00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749992370372631"/>
        <name val="Grotesque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4" justifyLastLine="0" shrinkToFit="0" readingOrder="0"/>
    </dxf>
    <dxf>
      <font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Grotesque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/>
          <bgColor theme="4" tint="0.79998168889431442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i/>
      </font>
    </dxf>
    <dxf>
      <font>
        <b/>
        <i val="0"/>
        <color theme="3"/>
      </font>
      <fill>
        <patternFill patternType="solid">
          <fgColor theme="7"/>
          <bgColor theme="0"/>
        </patternFill>
      </fill>
      <border>
        <top style="double">
          <color theme="3"/>
        </top>
      </border>
    </dxf>
    <dxf>
      <font>
        <b/>
        <i val="0"/>
        <color theme="0"/>
      </font>
      <fill>
        <patternFill patternType="solid">
          <fgColor theme="7"/>
          <bgColor theme="3" tint="-0.24994659260841701"/>
        </patternFill>
      </fill>
      <border>
        <bottom style="thin">
          <color theme="0"/>
        </bottom>
      </border>
    </dxf>
    <dxf>
      <font>
        <b val="0"/>
        <i/>
        <color theme="1"/>
      </font>
      <fill>
        <patternFill patternType="solid">
          <fgColor theme="7" tint="0.79995117038483843"/>
          <bgColor theme="5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>
          <bgColor theme="9"/>
        </patternFill>
      </fill>
      <border>
        <vertical style="thin">
          <color theme="1"/>
        </vertical>
      </border>
    </dxf>
  </dxfs>
  <tableStyles count="2" defaultPivotStyle="PivotStyleLight16">
    <tableStyle name="TableStyleLight1 2" pivot="0" count="1" xr9:uid="{BF638A8C-9DD5-3A44-A982-E2394460FF83}">
      <tableStyleElement type="wholeTable" dxfId="149"/>
    </tableStyle>
    <tableStyle name="Wedding Budget" pivot="0" count="7" xr9:uid="{00000000-0011-0000-FFFF-FFFF00000000}">
      <tableStyleElement type="wholeTable" dxfId="148"/>
      <tableStyleElement type="headerRow" dxfId="147"/>
      <tableStyleElement type="totalRow" dxfId="146"/>
      <tableStyleElement type="firstColumn" dxfId="145"/>
      <tableStyleElement type="lastColumn" dxfId="144"/>
      <tableStyleElement type="firstRowStripe" dxfId="143"/>
      <tableStyleElement type="firstColumnStripe" dxfId="14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37D8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  <color rgb="FFCCFF66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025126517788E-2"/>
          <c:y val="0.11981720874608447"/>
          <c:w val="0.89986323450252259"/>
          <c:h val="0.74643737360474394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Calculations!$B$3:$B$12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Printing</c:v>
                </c:pt>
                <c:pt idx="4">
                  <c:v>Photography</c:v>
                </c:pt>
                <c:pt idx="5">
                  <c:v>Decorations</c:v>
                </c:pt>
                <c:pt idx="6">
                  <c:v>Flowers</c:v>
                </c:pt>
                <c:pt idx="7">
                  <c:v>Gifts</c:v>
                </c:pt>
                <c:pt idx="8">
                  <c:v>Travel</c:v>
                </c:pt>
                <c:pt idx="9">
                  <c:v>Other</c:v>
                </c:pt>
              </c:strCache>
            </c:strRef>
          </c:cat>
          <c:val>
            <c:numRef>
              <c:f>Calculations!$E$3:$E$12</c:f>
              <c:numCache>
                <c:formatCode>#,##0.00</c:formatCode>
                <c:ptCount val="10"/>
                <c:pt idx="0">
                  <c:v>9480</c:v>
                </c:pt>
                <c:pt idx="1">
                  <c:v>1040</c:v>
                </c:pt>
                <c:pt idx="2">
                  <c:v>590</c:v>
                </c:pt>
                <c:pt idx="3">
                  <c:v>925</c:v>
                </c:pt>
                <c:pt idx="4">
                  <c:v>1615</c:v>
                </c:pt>
                <c:pt idx="5">
                  <c:v>690</c:v>
                </c:pt>
                <c:pt idx="6">
                  <c:v>890</c:v>
                </c:pt>
                <c:pt idx="7">
                  <c:v>1335</c:v>
                </c:pt>
                <c:pt idx="8">
                  <c:v>90</c:v>
                </c:pt>
                <c:pt idx="9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1-4B60-9582-3A1E6695B5AC}"/>
            </c:ext>
          </c:extLst>
        </c:ser>
        <c:ser>
          <c:idx val="1"/>
          <c:order val="1"/>
          <c:tx>
            <c:v>Estimated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Calculations!$B$3:$B$12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Printing</c:v>
                </c:pt>
                <c:pt idx="4">
                  <c:v>Photography</c:v>
                </c:pt>
                <c:pt idx="5">
                  <c:v>Decorations</c:v>
                </c:pt>
                <c:pt idx="6">
                  <c:v>Flowers</c:v>
                </c:pt>
                <c:pt idx="7">
                  <c:v>Gifts</c:v>
                </c:pt>
                <c:pt idx="8">
                  <c:v>Travel</c:v>
                </c:pt>
                <c:pt idx="9">
                  <c:v>Other</c:v>
                </c:pt>
              </c:strCache>
            </c:strRef>
          </c:cat>
          <c:val>
            <c:numRef>
              <c:f>Calculations!$F$3:$F$12</c:f>
              <c:numCache>
                <c:formatCode>#,##0.00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1-4B60-9582-3A1E6695B5AC}"/>
            </c:ext>
          </c:extLst>
        </c:ser>
        <c:ser>
          <c:idx val="2"/>
          <c:order val="2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Calculations!$B$3:$B$12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Printing</c:v>
                </c:pt>
                <c:pt idx="4">
                  <c:v>Photography</c:v>
                </c:pt>
                <c:pt idx="5">
                  <c:v>Decorations</c:v>
                </c:pt>
                <c:pt idx="6">
                  <c:v>Flowers</c:v>
                </c:pt>
                <c:pt idx="7">
                  <c:v>Gifts</c:v>
                </c:pt>
                <c:pt idx="8">
                  <c:v>Travel</c:v>
                </c:pt>
                <c:pt idx="9">
                  <c:v>Other</c:v>
                </c:pt>
              </c:strCache>
            </c:strRef>
          </c:cat>
          <c:val>
            <c:numRef>
              <c:f>Calculations!$G$3:$G$12</c:f>
              <c:numCache>
                <c:formatCode>#,##0.00</c:formatCode>
                <c:ptCount val="10"/>
                <c:pt idx="0">
                  <c:v>290</c:v>
                </c:pt>
                <c:pt idx="1">
                  <c:v>8730</c:v>
                </c:pt>
                <c:pt idx="2">
                  <c:v>9180</c:v>
                </c:pt>
                <c:pt idx="3">
                  <c:v>8845</c:v>
                </c:pt>
                <c:pt idx="4">
                  <c:v>8155</c:v>
                </c:pt>
                <c:pt idx="5">
                  <c:v>9080</c:v>
                </c:pt>
                <c:pt idx="6">
                  <c:v>8880</c:v>
                </c:pt>
                <c:pt idx="7">
                  <c:v>8435</c:v>
                </c:pt>
                <c:pt idx="8">
                  <c:v>9680</c:v>
                </c:pt>
                <c:pt idx="9">
                  <c:v>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1-4B60-9582-3A1E6695B5AC}"/>
            </c:ext>
          </c:extLst>
        </c:ser>
        <c:ser>
          <c:idx val="3"/>
          <c:order val="3"/>
          <c:tx>
            <c:strRef>
              <c:f>Calculations!$D$2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Calculations!$B$3:$B$12</c:f>
              <c:strCache>
                <c:ptCount val="10"/>
                <c:pt idx="0">
                  <c:v>Apparel</c:v>
                </c:pt>
                <c:pt idx="1">
                  <c:v>Reception</c:v>
                </c:pt>
                <c:pt idx="2">
                  <c:v>Music</c:v>
                </c:pt>
                <c:pt idx="3">
                  <c:v>Printing</c:v>
                </c:pt>
                <c:pt idx="4">
                  <c:v>Photography</c:v>
                </c:pt>
                <c:pt idx="5">
                  <c:v>Decorations</c:v>
                </c:pt>
                <c:pt idx="6">
                  <c:v>Flowers</c:v>
                </c:pt>
                <c:pt idx="7">
                  <c:v>Gifts</c:v>
                </c:pt>
                <c:pt idx="8">
                  <c:v>Travel</c:v>
                </c:pt>
                <c:pt idx="9">
                  <c:v>Other</c:v>
                </c:pt>
              </c:strCache>
            </c:strRef>
          </c:cat>
          <c:val>
            <c:numRef>
              <c:f>Calculations!$D$3:$D$12</c:f>
              <c:numCache>
                <c:formatCode>#,##0.00</c:formatCode>
                <c:ptCount val="10"/>
                <c:pt idx="0">
                  <c:v>9770</c:v>
                </c:pt>
                <c:pt idx="1">
                  <c:v>928</c:v>
                </c:pt>
                <c:pt idx="2">
                  <c:v>500</c:v>
                </c:pt>
                <c:pt idx="3">
                  <c:v>870</c:v>
                </c:pt>
                <c:pt idx="4">
                  <c:v>1575</c:v>
                </c:pt>
                <c:pt idx="5">
                  <c:v>720</c:v>
                </c:pt>
                <c:pt idx="6">
                  <c:v>850</c:v>
                </c:pt>
                <c:pt idx="7">
                  <c:v>1075</c:v>
                </c:pt>
                <c:pt idx="8">
                  <c:v>165</c:v>
                </c:pt>
                <c:pt idx="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B60-9582-3A1E6695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6"/>
        <c:overlap val="100"/>
        <c:axId val="1230005952"/>
        <c:axId val="1174253408"/>
      </c:barChart>
      <c:catAx>
        <c:axId val="12300059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53408"/>
        <c:crosses val="autoZero"/>
        <c:auto val="1"/>
        <c:lblAlgn val="ctr"/>
        <c:lblOffset val="100"/>
        <c:noMultiLvlLbl val="0"/>
      </c:catAx>
      <c:valAx>
        <c:axId val="1174253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&#65279;<?xml version="1.0" encoding="utf-8"?><Relationships xmlns="http://schemas.openxmlformats.org/package/2006/relationships"><Relationship Type="http://schemas.openxmlformats.org/officeDocument/2006/relationships/image" Target="/xl/media/image23.svg" Id="rId3" /><Relationship Type="http://schemas.openxmlformats.org/officeDocument/2006/relationships/image" Target="/xl/media/image13.png" Id="rId2" /><Relationship Type="http://schemas.openxmlformats.org/officeDocument/2006/relationships/chart" Target="/xl/charts/chart11.xml" Id="rId1" /><Relationship Type="http://schemas.openxmlformats.org/officeDocument/2006/relationships/image" Target="/xl/media/image44.svg" Id="rId5" /><Relationship Type="http://schemas.openxmlformats.org/officeDocument/2006/relationships/image" Target="/xl/media/image34.png" Id="rId4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image" Target="/xl/media/image7.png" Id="rId3" /><Relationship Type="http://schemas.openxmlformats.org/officeDocument/2006/relationships/image" Target="/xl/media/image6.svg" Id="rId2" /><Relationship Type="http://schemas.openxmlformats.org/officeDocument/2006/relationships/image" Target="/xl/media/image52.png" Id="rId1" /><Relationship Type="http://schemas.openxmlformats.org/officeDocument/2006/relationships/image" Target="/xl/media/image82.svg" Id="rId4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14270</xdr:colOff>
      <xdr:row>36</xdr:row>
      <xdr:rowOff>203199</xdr:rowOff>
    </xdr:to>
    <xdr:graphicFrame macro="">
      <xdr:nvGraphicFramePr>
        <xdr:cNvPr id="7" name="Chart 6" descr="wedding budget chart">
          <a:extLst>
            <a:ext uri="{FF2B5EF4-FFF2-40B4-BE49-F238E27FC236}">
              <a16:creationId xmlns:a16="http://schemas.microsoft.com/office/drawing/2014/main" id="{2D2E2CFF-5EE1-4D3E-AAEC-7D4D93A4D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842243</xdr:colOff>
      <xdr:row>0</xdr:row>
      <xdr:rowOff>487449</xdr:rowOff>
    </xdr:from>
    <xdr:to>
      <xdr:col>3</xdr:col>
      <xdr:colOff>1640129</xdr:colOff>
      <xdr:row>1</xdr:row>
      <xdr:rowOff>63520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63A09E0-977A-7C46-A172-0FCDFA96711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874743" y="487449"/>
          <a:ext cx="797886" cy="655571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0</xdr:row>
      <xdr:rowOff>63500</xdr:rowOff>
    </xdr:from>
    <xdr:to>
      <xdr:col>3</xdr:col>
      <xdr:colOff>1910080</xdr:colOff>
      <xdr:row>1</xdr:row>
      <xdr:rowOff>309880</xdr:rowOff>
    </xdr:to>
    <xdr:pic>
      <xdr:nvPicPr>
        <xdr:cNvPr id="3" name="Graphic 2" descr="icon of two clinking wine glasses">
          <a:extLst>
            <a:ext uri="{FF2B5EF4-FFF2-40B4-BE49-F238E27FC236}">
              <a16:creationId xmlns:a16="http://schemas.microsoft.com/office/drawing/2014/main" id="{664C3584-3401-7249-8A0A-8A17911C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6616700" y="63500"/>
          <a:ext cx="1325880" cy="132588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1812591</xdr:colOff>
      <xdr:row>0</xdr:row>
      <xdr:rowOff>440269</xdr:rowOff>
    </xdr:from>
    <xdr:to>
      <xdr:col>3</xdr:col>
      <xdr:colOff>109848</xdr:colOff>
      <xdr:row>1</xdr:row>
      <xdr:rowOff>355600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69AA7B8-B27E-F84D-8030-3651F57ECC2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76591" y="440269"/>
          <a:ext cx="773757" cy="994831"/>
        </a:xfrm>
        <a:prstGeom prst="rect">
          <a:avLst/>
        </a:prstGeom>
      </xdr:spPr>
    </xdr:pic>
    <xdr:clientData/>
  </xdr:twoCellAnchor>
  <xdr:twoCellAnchor editAs="oneCell">
    <xdr:from>
      <xdr:col>2</xdr:col>
      <xdr:colOff>1625600</xdr:colOff>
      <xdr:row>0</xdr:row>
      <xdr:rowOff>228600</xdr:rowOff>
    </xdr:from>
    <xdr:to>
      <xdr:col>3</xdr:col>
      <xdr:colOff>406400</xdr:colOff>
      <xdr:row>1</xdr:row>
      <xdr:rowOff>406400</xdr:rowOff>
    </xdr:to>
    <xdr:pic>
      <xdr:nvPicPr>
        <xdr:cNvPr id="4" name="Graphic 3" descr="Booklet icon">
          <a:extLst>
            <a:ext uri="{FF2B5EF4-FFF2-40B4-BE49-F238E27FC236}">
              <a16:creationId xmlns:a16="http://schemas.microsoft.com/office/drawing/2014/main" id="{B698BCB4-2AE2-9B47-81D2-0C126D576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89600" y="228600"/>
          <a:ext cx="1257300" cy="1257300"/>
        </a:xfrm>
        <a:prstGeom prst="rect">
          <a:avLst/>
        </a:prstGeom>
      </xdr:spPr>
    </xdr:pic>
    <xdr:clientData/>
  </xdr:twoCellAnchor>
</xdr:wsDr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9000000}" name="Travel" displayName="Travel" ref="B115:E119" totalsRowCount="1" headerRowDxfId="86" dataDxfId="85" totalsRowDxfId="84">
  <autoFilter ref="B115:E118" xr:uid="{00000000-0009-0000-0100-00001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Travel/Transportation Total" dataDxfId="83" totalsRowDxfId="82"/>
    <tableColumn id="2" xr3:uid="{00000000-0010-0000-0900-000002000000}" name="ESTIMATED" totalsRowFunction="sum" dataDxfId="81" totalsRowDxfId="80"/>
    <tableColumn id="3" xr3:uid="{00000000-0010-0000-0900-000003000000}" name="ACTUAL" totalsRowFunction="sum" dataDxfId="79" totalsRowDxfId="78"/>
    <tableColumn id="4" xr3:uid="{00000000-0010-0000-0900-000004000000}" name="OVER/UNDER" totalsRowFunction="sum" dataDxfId="36" totalsRowDxfId="77">
      <calculatedColumnFormula>Expenses!$C116-Expenses!$D116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Travel and Transportation Costs in this table. Over or Under Amount, and Total are auto calculated, and icon is updated"/>
    </ext>
  </extLst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BudgetSummary" displayName="BudgetSummary" ref="B6:F17" totalsRowCount="1" headerRowDxfId="141" dataDxfId="140" totalsRowDxfId="139">
  <tableColumns count="5">
    <tableColumn id="1" xr3:uid="{00000000-0010-0000-0000-000001000000}" name="CATEGORY" totalsRowLabel="Total Expenses" dataDxfId="138" totalsRowDxfId="137"/>
    <tableColumn id="2" xr3:uid="{00000000-0010-0000-0000-000002000000}" name="ESTIMATED" totalsRowFunction="sum" dataDxfId="136" totalsRowDxfId="135"/>
    <tableColumn id="3" xr3:uid="{00000000-0010-0000-0000-000003000000}" name="ACTUAL" totalsRowFunction="sum" dataDxfId="134" totalsRowDxfId="133"/>
    <tableColumn id="4" xr3:uid="{00000000-0010-0000-0000-000004000000}" name="OVER/UNDER" totalsRowFunction="sum" dataDxfId="132" totalsRowDxfId="131">
      <calculatedColumnFormula>BudgetSummary[[#This Row],[ESTIMATED]]-BudgetSummary[[#This Row],[ACTUAL]]</calculatedColumnFormula>
    </tableColumn>
    <tableColumn id="5" xr3:uid="{00000000-0010-0000-0000-000005000000}" name="DONE" dataDxfId="130" totalsRowDxfId="129">
      <calculatedColumnFormula>reception_done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Category, Estimated and Actual cost, and Over or Under amounts with bar are auto updated in this table"/>
    </ext>
  </extLst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A000000}" name="OtherExpenses" displayName="OtherExpenses" ref="B125:E136" totalsRowCount="1" headerRowDxfId="76" dataDxfId="75" totalsRowDxfId="74">
  <autoFilter ref="B125:E135" xr:uid="{00000000-0009-0000-0100-00001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Other Expenses Total" dataDxfId="73" totalsRowDxfId="72"/>
    <tableColumn id="2" xr3:uid="{00000000-0010-0000-0A00-000002000000}" name="ESTIMATED" totalsRowFunction="sum" dataDxfId="71" totalsRowDxfId="70"/>
    <tableColumn id="3" xr3:uid="{00000000-0010-0000-0A00-000003000000}" name="ACTUAL" totalsRowFunction="sum" dataDxfId="69" totalsRowDxfId="68"/>
    <tableColumn id="4" xr3:uid="{00000000-0010-0000-0A00-000004000000}" name="OVER/UNDER" totalsRowFunction="sum" dataDxfId="35" totalsRowDxfId="67">
      <calculatedColumnFormula>Expenses!$C126-Expenses!$D126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Other Expenses in this table. Over or Under Amount, and Total are auto calculated, and icon is updated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Apparel" displayName="Apparel" ref="B6:E20" totalsRowCount="1" headerRowDxfId="128" dataDxfId="127" totalsRowDxfId="126">
  <autoFilter ref="B6:E19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Apparel Total" dataDxfId="125" totalsRowDxfId="124"/>
    <tableColumn id="2" xr3:uid="{00000000-0010-0000-0100-000002000000}" name="ESTIMATED" totalsRowFunction="sum" dataDxfId="123" totalsRowDxfId="122"/>
    <tableColumn id="3" xr3:uid="{00000000-0010-0000-0100-000003000000}" name="ACTUAL" totalsRowFunction="sum" dataDxfId="121" totalsRowDxfId="120"/>
    <tableColumn id="4" xr3:uid="{00000000-0010-0000-0100-000004000000}" name="OVER/UNDER" totalsRowFunction="sum" dataDxfId="38" totalsRowDxfId="119">
      <calculatedColumnFormula>Expenses!$C7-Expenses!$D7</calculatedColumnFormula>
    </tableColumn>
  </tableColumns>
  <tableStyleInfo name="TableStyleLight1 2" showFirstColumn="0" showLastColumn="0" showRowStripes="0" showColumnStripes="0"/>
  <extLst>
    <ext xmlns:x14="http://schemas.microsoft.com/office/spreadsheetml/2009/9/main" uri="{504A1905-F514-4f6f-8877-14C23A59335A}">
      <x14:table altTextSummary="Enter Category item and Estimated and Actual Apparel Costs in this table. Over or Under Amount, and Total are auto calculated, and icon is updated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Reception" displayName="Reception" ref="B26:E35" totalsRowCount="1" headerRowDxfId="13" dataDxfId="11" totalsRowDxfId="12">
  <autoFilter ref="B26:E34" xr:uid="{00000000-0009-0000-0100-00000D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Reception Total" dataDxfId="21" totalsRowDxfId="20"/>
    <tableColumn id="2" xr3:uid="{00000000-0010-0000-0200-000002000000}" name="ESTIMATED" totalsRowFunction="sum" dataDxfId="19" totalsRowDxfId="18"/>
    <tableColumn id="3" xr3:uid="{00000000-0010-0000-0200-000003000000}" name="ACTUAL" totalsRowFunction="sum" dataDxfId="17" totalsRowDxfId="16"/>
    <tableColumn id="4" xr3:uid="{00000000-0010-0000-0200-000004000000}" name="OVER/UNDER" totalsRowFunction="sum" dataDxfId="15" totalsRowDxfId="14" dataCellStyle="20% - Accent1">
      <calculatedColumnFormula>Expenses!$C27-Expenses!$D27</calculatedColumnFormula>
    </tableColumn>
  </tableColumns>
  <tableStyleInfo name="TableStyleLight1 2" showFirstColumn="0" showLastColumn="0" showRowStripes="0" showColumnStripes="0"/>
  <extLst>
    <ext xmlns:x14="http://schemas.microsoft.com/office/spreadsheetml/2009/9/main" uri="{504A1905-F514-4f6f-8877-14C23A59335A}">
      <x14:table altTextSummary="Enter Category item and Estimated and Actual Reception Costs excluding Entertainment and Decorations costs in this table. Over or Under Amount, and Total are auto calculated, and icon is updated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Music" displayName="Music" ref="B42:E45" totalsRowCount="1" headerRowDxfId="24" dataDxfId="22" totalsRowDxfId="23">
  <autoFilter ref="B42:E44" xr:uid="{00000000-0009-0000-0100-00000E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Music/Entertainment Total" dataDxfId="32" totalsRowDxfId="31"/>
    <tableColumn id="2" xr3:uid="{00000000-0010-0000-0300-000002000000}" name="ESTIMATED" totalsRowFunction="sum" dataDxfId="30" totalsRowDxfId="29"/>
    <tableColumn id="3" xr3:uid="{00000000-0010-0000-0300-000003000000}" name="ACTUAL" totalsRowFunction="sum" dataDxfId="28" totalsRowDxfId="27"/>
    <tableColumn id="4" xr3:uid="{00000000-0010-0000-0300-000004000000}" name="OVER/UNDER" totalsRowFunction="sum" dataDxfId="26" totalsRowDxfId="25">
      <calculatedColumnFormula>Expenses!$C43-Expenses!$D43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Music and Entertainment Costs in this table. Over or Under Amount, and Total are auto calculated, and icon is updated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4000000}" name="Printing" displayName="Printing" ref="B51:E61" totalsRowCount="1" headerRowDxfId="2" dataDxfId="0" totalsRowDxfId="1">
  <autoFilter ref="B51:E60" xr:uid="{00000000-0009-0000-0100-00000F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Printing /Stationery Total" dataDxfId="10" totalsRowDxfId="9"/>
    <tableColumn id="2" xr3:uid="{00000000-0010-0000-0400-000002000000}" name="ESTIMATED" totalsRowFunction="sum" dataDxfId="8" totalsRowDxfId="7"/>
    <tableColumn id="3" xr3:uid="{00000000-0010-0000-0400-000003000000}" name="ACTUAL" totalsRowFunction="sum" dataDxfId="6" totalsRowDxfId="5"/>
    <tableColumn id="4" xr3:uid="{00000000-0010-0000-0400-000004000000}" name="OVER/UNDER" totalsRowFunction="sum" dataDxfId="4" totalsRowDxfId="3">
      <calculatedColumnFormula>Expenses!$C52-Expenses!$D52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Printing and Stationery Costs in this table. Over or Under Amount, and Total are auto calculated, and icon is updated"/>
    </ext>
  </extLst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Photography" displayName="Photography" ref="B67:E72" totalsRowCount="1" headerRowDxfId="118" dataDxfId="117" totalsRowDxfId="116">
  <autoFilter ref="B67:E71" xr:uid="{00000000-0009-0000-0100-00001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Photography Total" dataDxfId="115" totalsRowDxfId="114"/>
    <tableColumn id="2" xr3:uid="{00000000-0010-0000-0500-000002000000}" name="ESTIMATED" totalsRowFunction="sum" dataDxfId="113" totalsRowDxfId="112"/>
    <tableColumn id="3" xr3:uid="{00000000-0010-0000-0500-000003000000}" name="ACTUAL" totalsRowFunction="sum" dataDxfId="111" totalsRowDxfId="110"/>
    <tableColumn id="4" xr3:uid="{00000000-0010-0000-0500-000004000000}" name="OVER/UNDER" totalsRowFunction="sum" dataDxfId="109" totalsRowDxfId="108">
      <calculatedColumnFormula>Expenses!$C68-Expenses!$D68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Photography Costs in this table. Over or Under Amount, and Total are auto calculated, and icon is updated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6000000}" name="Decorations" displayName="Decorations" ref="B78:E84" totalsRowCount="1" headerRowDxfId="64" dataDxfId="63" totalsRowDxfId="62">
  <autoFilter ref="B78:E83" xr:uid="{00000000-0009-0000-0100-00001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Decorations Total" dataDxfId="60" totalsRowDxfId="61"/>
    <tableColumn id="2" xr3:uid="{00000000-0010-0000-0600-000002000000}" name="ESTIMATED" totalsRowFunction="sum" dataDxfId="58" totalsRowDxfId="59"/>
    <tableColumn id="3" xr3:uid="{00000000-0010-0000-0600-000003000000}" name="ACTUAL" totalsRowFunction="sum" dataDxfId="56" totalsRowDxfId="57"/>
    <tableColumn id="4" xr3:uid="{00000000-0010-0000-0600-000004000000}" name="OVER/UNDER" totalsRowFunction="sum" dataDxfId="54" totalsRowDxfId="55">
      <calculatedColumnFormula>Expenses!$C79-Expenses!$D79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Decorations costs excluding flowers costs in this table. Over or Under Amount, and Total are auto calculated, and icon is updated"/>
    </ext>
  </extLst>
</table>
</file>

<file path=xl/tables/table8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7000000}" name="Flowers" displayName="Flowers" ref="B91:E97" totalsRowCount="1" headerRowDxfId="107" dataDxfId="106" totalsRowDxfId="105">
  <autoFilter ref="B91:E96" xr:uid="{00000000-0009-0000-0100-00001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Flowers Total" dataDxfId="104" totalsRowDxfId="103"/>
    <tableColumn id="2" xr3:uid="{00000000-0010-0000-0700-000002000000}" name="ESTIMATED" totalsRowFunction="sum" dataDxfId="102" totalsRowDxfId="101"/>
    <tableColumn id="3" xr3:uid="{00000000-0010-0000-0700-000003000000}" name="ACTUAL" totalsRowFunction="sum" dataDxfId="100" totalsRowDxfId="99"/>
    <tableColumn id="4" xr3:uid="{00000000-0010-0000-0700-000004000000}" name="OVER/UNDER" totalsRowFunction="sum" dataDxfId="98" totalsRowDxfId="97">
      <calculatedColumnFormula>Expenses!$C92-Expenses!$D92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Flowers costs in this table. Over or Under Amount, and Total are auto calculated, and icon is updated"/>
    </ext>
  </extLst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8000000}" name="Gifts" displayName="Gifts" ref="B103:E109" totalsRowCount="1" headerRowDxfId="96" dataDxfId="95" totalsRowDxfId="94">
  <autoFilter ref="B103:E108" xr:uid="{00000000-0009-0000-0100-00001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Gifts Total" dataDxfId="93" totalsRowDxfId="92"/>
    <tableColumn id="2" xr3:uid="{00000000-0010-0000-0800-000002000000}" name="ESTIMATED" totalsRowFunction="sum" dataDxfId="91" totalsRowDxfId="90"/>
    <tableColumn id="3" xr3:uid="{00000000-0010-0000-0800-000003000000}" name="ACTUAL" totalsRowFunction="sum" dataDxfId="89" totalsRowDxfId="88"/>
    <tableColumn id="4" xr3:uid="{00000000-0010-0000-0800-000004000000}" name="OVER/UNDER" totalsRowFunction="sum" dataDxfId="37" totalsRowDxfId="87">
      <calculatedColumnFormula>Expenses!$C104-Expenses!$D104</calculatedColumnFormula>
    </tableColumn>
  </tableColumns>
  <tableStyleInfo name="TableStyleLight1 2" showFirstColumn="1" showLastColumn="0" showRowStripes="1" showColumnStripes="0"/>
  <extLst>
    <ext xmlns:x14="http://schemas.microsoft.com/office/spreadsheetml/2009/9/main" uri="{504A1905-F514-4f6f-8877-14C23A59335A}">
      <x14:table altTextSummary="Enter Category item and Estimated and Actual Gifts Costs in this table. Over or Under Amount, and Total are auto calculated, and icon is updated"/>
    </ext>
  </extLst>
</table>
</file>

<file path=xl/theme/theme11.xml><?xml version="1.0" encoding="utf-8"?>
<a:theme xmlns:a="http://schemas.openxmlformats.org/drawingml/2006/main" name="Wedding">
  <a:themeElements>
    <a:clrScheme name="Custom 90">
      <a:dk1>
        <a:srgbClr val="000000"/>
      </a:dk1>
      <a:lt1>
        <a:srgbClr val="FFFFFF"/>
      </a:lt1>
      <a:dk2>
        <a:srgbClr val="BFCEDB"/>
      </a:dk2>
      <a:lt2>
        <a:srgbClr val="E7E6E6"/>
      </a:lt2>
      <a:accent1>
        <a:srgbClr val="F1DEDF"/>
      </a:accent1>
      <a:accent2>
        <a:srgbClr val="DA766B"/>
      </a:accent2>
      <a:accent3>
        <a:srgbClr val="677792"/>
      </a:accent3>
      <a:accent4>
        <a:srgbClr val="C4C37F"/>
      </a:accent4>
      <a:accent5>
        <a:srgbClr val="B49880"/>
      </a:accent5>
      <a:accent6>
        <a:srgbClr val="FFFAF2"/>
      </a:accent6>
      <a:hlink>
        <a:srgbClr val="667792"/>
      </a:hlink>
      <a:folHlink>
        <a:srgbClr val="DA766A"/>
      </a:folHlink>
    </a:clrScheme>
    <a:fontScheme name="Custom 65">
      <a:majorFont>
        <a:latin typeface="Goudy Old Style"/>
        <a:ea typeface=""/>
        <a:cs typeface=""/>
      </a:majorFont>
      <a:minorFont>
        <a:latin typeface="Grotesqu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11.xml" Id="rId3" /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71.xml" Id="rId8" /><Relationship Type="http://schemas.openxmlformats.org/officeDocument/2006/relationships/table" Target="/xl/tables/table22.xml" Id="rId3" /><Relationship Type="http://schemas.openxmlformats.org/officeDocument/2006/relationships/table" Target="/xl/tables/table63.xml" Id="rId7" /><Relationship Type="http://schemas.openxmlformats.org/officeDocument/2006/relationships/table" Target="/xl/tables/table114.xml" Id="rId12" /><Relationship Type="http://schemas.openxmlformats.org/officeDocument/2006/relationships/drawing" Target="/xl/drawings/drawing21.xml" Id="rId2" /><Relationship Type="http://schemas.openxmlformats.org/officeDocument/2006/relationships/printerSettings" Target="/xl/printerSettings/printerSettings22.bin" Id="rId1" /><Relationship Type="http://schemas.openxmlformats.org/officeDocument/2006/relationships/table" Target="/xl/tables/table55.xml" Id="rId6" /><Relationship Type="http://schemas.openxmlformats.org/officeDocument/2006/relationships/table" Target="/xl/tables/table106.xml" Id="rId11" /><Relationship Type="http://schemas.openxmlformats.org/officeDocument/2006/relationships/table" Target="/xl/tables/table47.xml" Id="rId5" /><Relationship Type="http://schemas.openxmlformats.org/officeDocument/2006/relationships/table" Target="/xl/tables/table98.xml" Id="rId10" /><Relationship Type="http://schemas.openxmlformats.org/officeDocument/2006/relationships/table" Target="/xl/tables/table39.xml" Id="rId4" /><Relationship Type="http://schemas.openxmlformats.org/officeDocument/2006/relationships/table" Target="/xl/tables/table810.xml" Id="rId9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F54"/>
  <sheetViews>
    <sheetView showGridLines="0" tabSelected="1" zoomScaleNormal="100" zoomScaleSheetLayoutView="50" workbookViewId="0"/>
  </sheetViews>
  <sheetFormatPr defaultColWidth="9.125" defaultRowHeight="13.2" x14ac:dyDescent="0.25"/>
  <cols>
    <col min="1" max="1" width="16.75" style="9" customWidth="1"/>
    <col min="2" max="2" width="43.875" style="17" customWidth="1"/>
    <col min="3" max="5" width="43.875" style="22" customWidth="1"/>
    <col min="6" max="6" width="43.875" style="17" customWidth="1"/>
    <col min="7" max="7" width="14.875" style="17" customWidth="1"/>
    <col min="8" max="26" width="8.875" style="17" customWidth="1"/>
    <col min="27" max="16384" width="9.125" style="17"/>
  </cols>
  <sheetData>
    <row r="1" spans="1:6" ht="85.05" customHeight="1" x14ac:dyDescent="0.25">
      <c r="B1" s="15"/>
      <c r="C1" s="16"/>
      <c r="D1" s="16"/>
      <c r="E1" s="16"/>
      <c r="F1" s="15"/>
    </row>
    <row r="2" spans="1:6" ht="79.95" customHeight="1" x14ac:dyDescent="0.25">
      <c r="A2" s="6"/>
      <c r="B2" s="69" t="s">
        <v>95</v>
      </c>
      <c r="C2" s="69"/>
      <c r="D2" s="69"/>
      <c r="E2" s="69"/>
      <c r="F2" s="69"/>
    </row>
    <row r="3" spans="1:6" ht="19.95" customHeight="1" x14ac:dyDescent="0.25">
      <c r="A3" s="6"/>
      <c r="B3" s="70" t="s">
        <v>96</v>
      </c>
      <c r="C3" s="70"/>
      <c r="D3" s="70"/>
      <c r="E3" s="70"/>
      <c r="F3" s="70"/>
    </row>
    <row r="4" spans="1:6" s="18" customFormat="1" ht="30" customHeight="1" x14ac:dyDescent="0.25">
      <c r="A4" s="7"/>
      <c r="B4" s="71">
        <f ca="1">TODAY()+365</f>
        <v>45356</v>
      </c>
      <c r="C4" s="71"/>
      <c r="D4" s="71"/>
      <c r="E4" s="71"/>
      <c r="F4" s="71"/>
    </row>
    <row r="5" spans="1:6" s="19" customFormat="1" ht="19.95" customHeight="1" x14ac:dyDescent="0.25">
      <c r="A5" s="8"/>
      <c r="B5" s="68"/>
      <c r="C5" s="68"/>
      <c r="D5" s="68"/>
      <c r="E5" s="68"/>
    </row>
    <row r="6" spans="1:6" s="13" customFormat="1" ht="19.95" customHeight="1" x14ac:dyDescent="0.25">
      <c r="A6" s="20"/>
      <c r="B6" s="55" t="s">
        <v>71</v>
      </c>
      <c r="C6" s="56" t="s">
        <v>72</v>
      </c>
      <c r="D6" s="56" t="s">
        <v>97</v>
      </c>
      <c r="E6" s="57" t="s">
        <v>73</v>
      </c>
      <c r="F6" s="58" t="s">
        <v>98</v>
      </c>
    </row>
    <row r="7" spans="1:6" s="19" customFormat="1" ht="19.95" customHeight="1" x14ac:dyDescent="0.25">
      <c r="A7" s="8"/>
      <c r="B7" s="59" t="s">
        <v>24</v>
      </c>
      <c r="C7" s="48">
        <f>Apparel_Total_est</f>
        <v>9490</v>
      </c>
      <c r="D7" s="48">
        <f>Apparel_Total_act</f>
        <v>9770</v>
      </c>
      <c r="E7" s="60">
        <f>BudgetSummary[[#This Row],[ESTIMATED]]-BudgetSummary[[#This Row],[ACTUAL]]</f>
        <v>-280</v>
      </c>
      <c r="F7" s="61" t="str">
        <f>Apparel_done</f>
        <v>Yes</v>
      </c>
    </row>
    <row r="8" spans="1:6" ht="19.95" customHeight="1" x14ac:dyDescent="0.25">
      <c r="B8" s="59" t="s">
        <v>10</v>
      </c>
      <c r="C8" s="48">
        <f>Reception_Total_est</f>
        <v>1050</v>
      </c>
      <c r="D8" s="48">
        <f>Reception_Total_act</f>
        <v>928</v>
      </c>
      <c r="E8" s="60">
        <f>BudgetSummary[[#This Row],[ESTIMATED]]-BudgetSummary[[#This Row],[ACTUAL]]</f>
        <v>122</v>
      </c>
      <c r="F8" s="61" t="str">
        <f>reception_done</f>
        <v>Yes</v>
      </c>
    </row>
    <row r="9" spans="1:6" ht="19.95" customHeight="1" x14ac:dyDescent="0.25">
      <c r="B9" s="59" t="s">
        <v>69</v>
      </c>
      <c r="C9" s="48">
        <f>Music_Entertainment_Total_est</f>
        <v>600</v>
      </c>
      <c r="D9" s="48">
        <f>Music_Entertainment_Total_act</f>
        <v>500</v>
      </c>
      <c r="E9" s="60">
        <f>BudgetSummary[[#This Row],[ESTIMATED]]-BudgetSummary[[#This Row],[ACTUAL]]</f>
        <v>100</v>
      </c>
      <c r="F9" s="61" t="str">
        <f>Music_Done</f>
        <v>No</v>
      </c>
    </row>
    <row r="10" spans="1:6" ht="19.95" customHeight="1" x14ac:dyDescent="0.25">
      <c r="B10" s="59" t="s">
        <v>54</v>
      </c>
      <c r="C10" s="48">
        <f>Printing__Stationery_Total_est</f>
        <v>935</v>
      </c>
      <c r="D10" s="48">
        <f>Printing__Stationery_Total_act</f>
        <v>870</v>
      </c>
      <c r="E10" s="60">
        <f>BudgetSummary[[#This Row],[ESTIMATED]]-BudgetSummary[[#This Row],[ACTUAL]]</f>
        <v>65</v>
      </c>
      <c r="F10" s="61" t="str">
        <f>Printing_Done</f>
        <v>No</v>
      </c>
    </row>
    <row r="11" spans="1:6" ht="19.95" customHeight="1" x14ac:dyDescent="0.25">
      <c r="B11" s="59" t="s">
        <v>20</v>
      </c>
      <c r="C11" s="48">
        <f>Photography_Total_est</f>
        <v>1625</v>
      </c>
      <c r="D11" s="48">
        <f>Photography_Total_act</f>
        <v>1575</v>
      </c>
      <c r="E11" s="60">
        <f>BudgetSummary[[#This Row],[ESTIMATED]]-BudgetSummary[[#This Row],[ACTUAL]]</f>
        <v>50</v>
      </c>
      <c r="F11" s="61" t="str">
        <f>Photography_Done</f>
        <v>No</v>
      </c>
    </row>
    <row r="12" spans="1:6" ht="19.95" customHeight="1" x14ac:dyDescent="0.25">
      <c r="B12" s="59" t="s">
        <v>3</v>
      </c>
      <c r="C12" s="48">
        <f>Decorations_Total_est</f>
        <v>700</v>
      </c>
      <c r="D12" s="48">
        <f>Decorations_Total_act</f>
        <v>720</v>
      </c>
      <c r="E12" s="60">
        <f>BudgetSummary[[#This Row],[ESTIMATED]]-BudgetSummary[[#This Row],[ACTUAL]]</f>
        <v>-20</v>
      </c>
      <c r="F12" s="62" t="str">
        <f>Deco_Done</f>
        <v>Yes</v>
      </c>
    </row>
    <row r="13" spans="1:6" ht="19.95" customHeight="1" x14ac:dyDescent="0.25">
      <c r="B13" s="59" t="s">
        <v>4</v>
      </c>
      <c r="C13" s="48">
        <f>Flowers_Total_est</f>
        <v>900</v>
      </c>
      <c r="D13" s="48">
        <f>Flowers_Total_act</f>
        <v>850</v>
      </c>
      <c r="E13" s="60">
        <f>BudgetSummary[[#This Row],[ESTIMATED]]-BudgetSummary[[#This Row],[ACTUAL]]</f>
        <v>50</v>
      </c>
      <c r="F13" s="63" t="str">
        <f>Flowers_Done</f>
        <v>No</v>
      </c>
    </row>
    <row r="14" spans="1:6" ht="19.95" customHeight="1" x14ac:dyDescent="0.25">
      <c r="B14" s="59" t="s">
        <v>8</v>
      </c>
      <c r="C14" s="48">
        <f>Gifts_Total_est</f>
        <v>1345</v>
      </c>
      <c r="D14" s="48">
        <f>Gifts_Total_act</f>
        <v>1075</v>
      </c>
      <c r="E14" s="60">
        <f>BudgetSummary[[#This Row],[ESTIMATED]]-BudgetSummary[[#This Row],[ACTUAL]]</f>
        <v>270</v>
      </c>
      <c r="F14" s="61" t="str">
        <f>Gifts_Done</f>
        <v>No</v>
      </c>
    </row>
    <row r="15" spans="1:6" ht="19.95" customHeight="1" x14ac:dyDescent="0.25">
      <c r="B15" s="59" t="s">
        <v>70</v>
      </c>
      <c r="C15" s="48">
        <f>Travel_Transportation_Total_est</f>
        <v>100</v>
      </c>
      <c r="D15" s="48">
        <f>Travel_Transportation_Total_act</f>
        <v>165</v>
      </c>
      <c r="E15" s="60">
        <f>BudgetSummary[[#This Row],[ESTIMATED]]-BudgetSummary[[#This Row],[ACTUAL]]</f>
        <v>-65</v>
      </c>
      <c r="F15" s="63" t="str">
        <f>Travel_Done</f>
        <v>Yes</v>
      </c>
    </row>
    <row r="16" spans="1:6" ht="19.95" customHeight="1" x14ac:dyDescent="0.25">
      <c r="B16" s="59" t="s">
        <v>55</v>
      </c>
      <c r="C16" s="48">
        <f>Other_Expenses_Total_est</f>
        <v>885</v>
      </c>
      <c r="D16" s="48">
        <f>Other_Expenses_Total_act</f>
        <v>1021</v>
      </c>
      <c r="E16" s="60">
        <f>BudgetSummary[[#This Row],[ESTIMATED]]-BudgetSummary[[#This Row],[ACTUAL]]</f>
        <v>-136</v>
      </c>
      <c r="F16" s="61" t="str">
        <f>Other_Done</f>
        <v>No</v>
      </c>
    </row>
    <row r="17" spans="1:6" ht="19.95" customHeight="1" x14ac:dyDescent="0.25">
      <c r="B17" s="64" t="s">
        <v>9</v>
      </c>
      <c r="C17" s="51">
        <f>SUBTOTAL(109,BudgetSummary[ESTIMATED])</f>
        <v>17630</v>
      </c>
      <c r="D17" s="51">
        <f>SUBTOTAL(109,BudgetSummary[ACTUAL])</f>
        <v>17474</v>
      </c>
      <c r="E17" s="65">
        <f>SUBTOTAL(109,BudgetSummary[OVER/UNDER])</f>
        <v>156</v>
      </c>
      <c r="F17" s="66"/>
    </row>
    <row r="18" spans="1:6" ht="19.95" customHeight="1" x14ac:dyDescent="0.25">
      <c r="A18" s="21"/>
      <c r="B18" s="5"/>
      <c r="C18" s="5"/>
      <c r="D18" s="5"/>
      <c r="E18" s="5"/>
    </row>
    <row r="19" spans="1:6" ht="19.95" customHeight="1" x14ac:dyDescent="0.25">
      <c r="B19" s="5"/>
      <c r="C19" s="5"/>
      <c r="D19" s="5"/>
      <c r="E19" s="5"/>
    </row>
    <row r="20" spans="1:6" ht="19.95" customHeight="1" x14ac:dyDescent="0.25">
      <c r="B20" s="5"/>
      <c r="C20" s="5"/>
      <c r="D20" s="5"/>
      <c r="E20" s="5"/>
    </row>
    <row r="21" spans="1:6" ht="19.95" customHeight="1" x14ac:dyDescent="0.25">
      <c r="B21" s="5"/>
      <c r="C21" s="5"/>
      <c r="D21" s="5"/>
      <c r="E21" s="5"/>
    </row>
    <row r="22" spans="1:6" ht="19.95" customHeight="1" x14ac:dyDescent="0.25">
      <c r="B22" s="5"/>
      <c r="C22" s="5"/>
      <c r="D22" s="5"/>
      <c r="E22" s="5"/>
    </row>
    <row r="23" spans="1:6" ht="19.95" customHeight="1" x14ac:dyDescent="0.25">
      <c r="B23" s="5"/>
      <c r="C23" s="5"/>
      <c r="D23" s="5"/>
      <c r="E23" s="5"/>
    </row>
    <row r="24" spans="1:6" ht="19.95" customHeight="1" x14ac:dyDescent="0.25">
      <c r="B24" s="5"/>
      <c r="C24" s="5"/>
      <c r="D24" s="5"/>
      <c r="E24" s="5"/>
    </row>
    <row r="25" spans="1:6" ht="19.95" customHeight="1" x14ac:dyDescent="0.25">
      <c r="B25" s="5"/>
      <c r="C25" s="5"/>
      <c r="D25" s="5"/>
      <c r="E25" s="5"/>
    </row>
    <row r="26" spans="1:6" ht="19.95" customHeight="1" x14ac:dyDescent="0.25">
      <c r="B26" s="5"/>
      <c r="C26" s="5"/>
      <c r="D26" s="5"/>
      <c r="E26" s="5"/>
    </row>
    <row r="27" spans="1:6" ht="19.95" customHeight="1" x14ac:dyDescent="0.25">
      <c r="B27" s="5"/>
      <c r="C27" s="5"/>
      <c r="D27" s="5"/>
      <c r="E27" s="5"/>
    </row>
    <row r="28" spans="1:6" ht="19.95" customHeight="1" x14ac:dyDescent="0.25">
      <c r="B28" s="5"/>
      <c r="C28" s="5"/>
      <c r="D28" s="5"/>
      <c r="E28" s="5"/>
    </row>
    <row r="29" spans="1:6" ht="19.95" customHeight="1" x14ac:dyDescent="0.25">
      <c r="B29" s="5"/>
      <c r="C29" s="5"/>
      <c r="D29" s="5"/>
      <c r="E29" s="5"/>
    </row>
    <row r="30" spans="1:6" ht="19.95" customHeight="1" x14ac:dyDescent="0.25">
      <c r="B30" s="5"/>
      <c r="C30" s="5"/>
      <c r="D30" s="5"/>
      <c r="E30" s="5"/>
    </row>
    <row r="31" spans="1:6" ht="19.95" customHeight="1" x14ac:dyDescent="0.25">
      <c r="B31" s="5"/>
      <c r="C31" s="5"/>
      <c r="D31" s="5"/>
      <c r="E31" s="5"/>
    </row>
    <row r="32" spans="1:6" ht="19.95" customHeight="1" x14ac:dyDescent="0.25">
      <c r="B32" s="5"/>
      <c r="C32" s="5"/>
      <c r="D32" s="5"/>
      <c r="E32" s="5"/>
    </row>
    <row r="33" spans="2:5" ht="19.95" customHeight="1" x14ac:dyDescent="0.25">
      <c r="B33" s="5"/>
      <c r="C33" s="5"/>
      <c r="D33" s="5"/>
      <c r="E33" s="5"/>
    </row>
    <row r="34" spans="2:5" ht="19.95" customHeight="1" x14ac:dyDescent="0.25">
      <c r="B34" s="5"/>
      <c r="C34" s="5"/>
      <c r="D34" s="5"/>
      <c r="E34" s="5"/>
    </row>
    <row r="35" spans="2:5" ht="19.95" customHeight="1" x14ac:dyDescent="0.25">
      <c r="B35" s="5"/>
      <c r="C35" s="5"/>
      <c r="D35" s="5"/>
      <c r="E35" s="5"/>
    </row>
    <row r="36" spans="2:5" ht="19.95" customHeight="1" x14ac:dyDescent="0.25">
      <c r="B36" s="5"/>
      <c r="C36" s="5"/>
      <c r="D36" s="5"/>
      <c r="E36" s="5"/>
    </row>
    <row r="37" spans="2:5" ht="19.95" customHeight="1" x14ac:dyDescent="0.25">
      <c r="B37" s="5"/>
      <c r="C37" s="5"/>
      <c r="D37" s="5"/>
      <c r="E37" s="5"/>
    </row>
    <row r="38" spans="2:5" ht="19.95" customHeight="1" x14ac:dyDescent="0.25">
      <c r="B38" s="5"/>
      <c r="C38" s="5"/>
      <c r="D38" s="5"/>
      <c r="E38" s="5"/>
    </row>
    <row r="39" spans="2:5" ht="19.95" customHeight="1" x14ac:dyDescent="0.25">
      <c r="B39" s="5"/>
      <c r="C39" s="5"/>
      <c r="D39" s="5"/>
      <c r="E39" s="5"/>
    </row>
    <row r="40" spans="2:5" ht="19.95" customHeight="1" x14ac:dyDescent="0.25">
      <c r="B40" s="5"/>
      <c r="C40" s="5"/>
      <c r="D40" s="5"/>
      <c r="E40" s="5"/>
    </row>
    <row r="41" spans="2:5" ht="19.95" customHeight="1" x14ac:dyDescent="0.25">
      <c r="B41" s="5"/>
      <c r="C41" s="5"/>
      <c r="D41" s="5"/>
      <c r="E41" s="5"/>
    </row>
    <row r="42" spans="2:5" ht="19.95" customHeight="1" x14ac:dyDescent="0.25"/>
    <row r="43" spans="2:5" ht="19.95" customHeight="1" x14ac:dyDescent="0.25"/>
    <row r="44" spans="2:5" ht="19.95" customHeight="1" x14ac:dyDescent="0.25"/>
    <row r="45" spans="2:5" ht="19.95" customHeight="1" x14ac:dyDescent="0.25"/>
    <row r="46" spans="2:5" ht="19.95" customHeight="1" x14ac:dyDescent="0.25"/>
    <row r="47" spans="2:5" ht="19.95" customHeight="1" x14ac:dyDescent="0.25"/>
    <row r="48" spans="2:5" ht="19.95" customHeight="1" x14ac:dyDescent="0.25"/>
    <row r="49" ht="19.95" customHeight="1" x14ac:dyDescent="0.25"/>
    <row r="50" ht="19.95" customHeight="1" x14ac:dyDescent="0.25"/>
    <row r="51" ht="19.95" customHeight="1" x14ac:dyDescent="0.25"/>
    <row r="52" ht="19.95" customHeight="1" x14ac:dyDescent="0.25"/>
    <row r="53" ht="19.95" customHeight="1" x14ac:dyDescent="0.25"/>
    <row r="54" ht="19.95" customHeight="1" x14ac:dyDescent="0.25"/>
  </sheetData>
  <mergeCells count="4">
    <mergeCell ref="B5:E5"/>
    <mergeCell ref="B2:F2"/>
    <mergeCell ref="B3:F3"/>
    <mergeCell ref="B4:F4"/>
  </mergeCells>
  <phoneticPr fontId="1" type="noConversion"/>
  <conditionalFormatting sqref="F7:F16">
    <cfRule type="containsText" dxfId="66" priority="1" operator="containsText" text="No">
      <formula>NOT(ISERROR(SEARCH("No",F7)))</formula>
    </cfRule>
    <cfRule type="containsText" dxfId="65" priority="2" operator="containsText" text="Yes">
      <formula>NOT(ISERROR(SEARCH("Yes",F7)))</formula>
    </cfRule>
  </conditionalFormatting>
  <dataValidations count="5">
    <dataValidation allowBlank="1" showErrorMessage="1" sqref="A6 A3" xr:uid="{00000000-0002-0000-0000-000000000000}"/>
    <dataValidation allowBlank="1" showErrorMessage="1" prompt="_x000a_" sqref="A18" xr:uid="{00000000-0002-0000-0000-000001000000}"/>
    <dataValidation allowBlank="1" showInputMessage="1" showErrorMessage="1" prompt="This table is automatically updated using data from Expenses worksheet" sqref="B6" xr:uid="{00000000-0002-0000-0000-000004000000}"/>
    <dataValidation allowBlank="1" showInputMessage="1" showErrorMessage="1" prompt="This column shows the categories you have already completed." sqref="F6" xr:uid="{00000000-0002-0000-0000-000005000000}"/>
    <dataValidation allowBlank="1" showInputMessage="1" showErrorMessage="1" prompt="Enter your Wedding Date in this cell" sqref="B4" xr:uid="{00000000-0002-0000-0000-000002000000}"/>
  </dataValidations>
  <printOptions horizontalCentered="1" verticalCentered="1"/>
  <pageMargins left="0.5" right="0.5" top="0.5" bottom="0.5" header="0.3" footer="0.3"/>
  <pageSetup orientation="portrait" r:id="rId1"/>
  <headerFooter differentFirst="1" alignWithMargins="0">
    <oddFooter>Page &amp;P of &amp;N</oddFooter>
  </headerFooter>
  <ignoredErrors>
    <ignoredError sqref="F7:F16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A9852CB-DAD5-4051-B07C-F46B7676A4E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1"/>
              <x14:cfIcon iconSet="3Symbols2" iconId="1"/>
              <x14:cfIcon iconSet="NoIcons" iconId="0"/>
            </x14:iconSet>
          </x14:cfRule>
          <xm:sqref>E7:E16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A1:F138"/>
  <sheetViews>
    <sheetView showGridLines="0" zoomScaleNormal="100" workbookViewId="0"/>
  </sheetViews>
  <sheetFormatPr defaultColWidth="8.875" defaultRowHeight="19.95" customHeight="1" x14ac:dyDescent="0.25"/>
  <cols>
    <col min="1" max="1" width="16.875" style="9" customWidth="1"/>
    <col min="2" max="2" width="55.125" style="42" customWidth="1"/>
    <col min="3" max="5" width="44" style="43" customWidth="1"/>
    <col min="6" max="6" width="14.875" style="17" customWidth="1"/>
    <col min="7" max="16384" width="8.875" style="17"/>
  </cols>
  <sheetData>
    <row r="1" spans="1:6" ht="85.05" customHeight="1" x14ac:dyDescent="0.25">
      <c r="B1" s="23"/>
      <c r="C1" s="24"/>
      <c r="D1" s="24"/>
      <c r="E1" s="24"/>
    </row>
    <row r="2" spans="1:6" ht="79.95" customHeight="1" x14ac:dyDescent="0.9">
      <c r="A2" s="14"/>
      <c r="B2" s="74" t="s">
        <v>99</v>
      </c>
      <c r="C2" s="74"/>
      <c r="D2" s="74"/>
      <c r="E2" s="74"/>
      <c r="F2" s="25"/>
    </row>
    <row r="3" spans="1:6" ht="19.95" customHeight="1" x14ac:dyDescent="0.25">
      <c r="A3" s="6"/>
      <c r="B3" s="26"/>
      <c r="C3" s="67"/>
      <c r="D3" s="67"/>
      <c r="E3" s="67"/>
      <c r="F3" s="27"/>
    </row>
    <row r="4" spans="1:6" ht="60" customHeight="1" x14ac:dyDescent="0.45">
      <c r="B4" s="73" t="s">
        <v>100</v>
      </c>
      <c r="C4" s="73"/>
      <c r="D4" s="73"/>
      <c r="E4" s="73"/>
      <c r="F4" s="17" t="s">
        <v>74</v>
      </c>
    </row>
    <row r="5" spans="1:6" ht="19.95" customHeight="1" x14ac:dyDescent="0.25">
      <c r="A5" s="10"/>
      <c r="B5" s="28"/>
      <c r="C5" s="29"/>
      <c r="D5" s="29"/>
      <c r="E5" s="29"/>
    </row>
    <row r="6" spans="1:6" ht="19.95" customHeight="1" x14ac:dyDescent="0.25">
      <c r="A6" s="11"/>
      <c r="B6" s="44" t="s">
        <v>71</v>
      </c>
      <c r="C6" s="45" t="s">
        <v>72</v>
      </c>
      <c r="D6" s="45" t="s">
        <v>97</v>
      </c>
      <c r="E6" s="45" t="s">
        <v>73</v>
      </c>
      <c r="F6" s="17" t="s">
        <v>74</v>
      </c>
    </row>
    <row r="7" spans="1:6" ht="19.95" customHeight="1" x14ac:dyDescent="0.25">
      <c r="B7" s="46" t="s">
        <v>75</v>
      </c>
      <c r="C7" s="47">
        <v>1500</v>
      </c>
      <c r="D7" s="47">
        <v>1500</v>
      </c>
      <c r="E7" s="75">
        <f>Expenses!$C7-Expenses!$D7</f>
        <v>0</v>
      </c>
    </row>
    <row r="8" spans="1:6" ht="19.95" customHeight="1" x14ac:dyDescent="0.25">
      <c r="B8" s="46" t="s">
        <v>76</v>
      </c>
      <c r="C8" s="47">
        <v>2000</v>
      </c>
      <c r="D8" s="47">
        <v>2300</v>
      </c>
      <c r="E8" s="75">
        <f>Expenses!$C8-Expenses!$D8</f>
        <v>-300</v>
      </c>
    </row>
    <row r="9" spans="1:6" ht="19.95" customHeight="1" x14ac:dyDescent="0.25">
      <c r="B9" s="49" t="s">
        <v>78</v>
      </c>
      <c r="C9" s="47">
        <v>3000</v>
      </c>
      <c r="D9" s="47">
        <v>2750</v>
      </c>
      <c r="E9" s="75">
        <f>Expenses!$C9-Expenses!$D9</f>
        <v>250</v>
      </c>
    </row>
    <row r="10" spans="1:6" ht="19.95" customHeight="1" x14ac:dyDescent="0.25">
      <c r="B10" s="49" t="s">
        <v>79</v>
      </c>
      <c r="C10" s="47">
        <v>500</v>
      </c>
      <c r="D10" s="47">
        <v>500</v>
      </c>
      <c r="E10" s="75">
        <f>Expenses!$C10-Expenses!$D10</f>
        <v>0</v>
      </c>
    </row>
    <row r="11" spans="1:6" ht="19.95" customHeight="1" x14ac:dyDescent="0.25">
      <c r="B11" s="49" t="s">
        <v>80</v>
      </c>
      <c r="C11" s="47">
        <v>350</v>
      </c>
      <c r="D11" s="47">
        <v>300</v>
      </c>
      <c r="E11" s="75">
        <f>Expenses!$C11-Expenses!$D11</f>
        <v>50</v>
      </c>
    </row>
    <row r="12" spans="1:6" ht="19.95" customHeight="1" x14ac:dyDescent="0.25">
      <c r="B12" s="49" t="s">
        <v>81</v>
      </c>
      <c r="C12" s="47">
        <v>400</v>
      </c>
      <c r="D12" s="47">
        <v>550</v>
      </c>
      <c r="E12" s="75">
        <f>Expenses!$C12-Expenses!$D12</f>
        <v>-150</v>
      </c>
    </row>
    <row r="13" spans="1:6" ht="19.95" customHeight="1" x14ac:dyDescent="0.25">
      <c r="B13" s="49" t="s">
        <v>82</v>
      </c>
      <c r="C13" s="47">
        <v>20</v>
      </c>
      <c r="D13" s="47">
        <v>20</v>
      </c>
      <c r="E13" s="75">
        <f>Expenses!$C13-Expenses!$D13</f>
        <v>0</v>
      </c>
    </row>
    <row r="14" spans="1:6" ht="19.95" customHeight="1" x14ac:dyDescent="0.25">
      <c r="B14" s="46" t="s">
        <v>77</v>
      </c>
      <c r="C14" s="47">
        <v>300</v>
      </c>
      <c r="D14" s="47">
        <v>250</v>
      </c>
      <c r="E14" s="75">
        <f>Expenses!$C14-Expenses!$D14</f>
        <v>50</v>
      </c>
    </row>
    <row r="15" spans="1:6" ht="19.95" customHeight="1" x14ac:dyDescent="0.25">
      <c r="B15" s="49" t="s">
        <v>83</v>
      </c>
      <c r="C15" s="47">
        <v>300</v>
      </c>
      <c r="D15" s="47">
        <v>350</v>
      </c>
      <c r="E15" s="75">
        <f>Expenses!$C15-Expenses!$D15</f>
        <v>-50</v>
      </c>
    </row>
    <row r="16" spans="1:6" ht="19.95" customHeight="1" x14ac:dyDescent="0.25">
      <c r="B16" s="49" t="s">
        <v>84</v>
      </c>
      <c r="C16" s="47">
        <v>500</v>
      </c>
      <c r="D16" s="47">
        <v>500</v>
      </c>
      <c r="E16" s="75">
        <f>Expenses!$C16-Expenses!$D16</f>
        <v>0</v>
      </c>
    </row>
    <row r="17" spans="1:5" ht="19.95" customHeight="1" x14ac:dyDescent="0.25">
      <c r="B17" s="46" t="s">
        <v>85</v>
      </c>
      <c r="C17" s="47">
        <v>200</v>
      </c>
      <c r="D17" s="47">
        <v>175</v>
      </c>
      <c r="E17" s="75">
        <f>Expenses!$C17-Expenses!$D17</f>
        <v>25</v>
      </c>
    </row>
    <row r="18" spans="1:5" ht="19.95" customHeight="1" x14ac:dyDescent="0.25">
      <c r="B18" s="49" t="s">
        <v>89</v>
      </c>
      <c r="C18" s="47">
        <v>400</v>
      </c>
      <c r="D18" s="47">
        <v>550</v>
      </c>
      <c r="E18" s="75">
        <f>Expenses!$C18-Expenses!$D18</f>
        <v>-150</v>
      </c>
    </row>
    <row r="19" spans="1:5" ht="19.95" customHeight="1" x14ac:dyDescent="0.25">
      <c r="A19" s="12"/>
      <c r="B19" s="49" t="s">
        <v>86</v>
      </c>
      <c r="C19" s="47">
        <v>20</v>
      </c>
      <c r="D19" s="47">
        <v>25</v>
      </c>
      <c r="E19" s="75">
        <f>Expenses!$C19-Expenses!$D19</f>
        <v>-5</v>
      </c>
    </row>
    <row r="20" spans="1:5" ht="19.95" customHeight="1" x14ac:dyDescent="0.25">
      <c r="A20" s="10"/>
      <c r="B20" s="50" t="s">
        <v>53</v>
      </c>
      <c r="C20" s="51">
        <f>SUBTOTAL(109,Apparel[ESTIMATED])</f>
        <v>9490</v>
      </c>
      <c r="D20" s="51">
        <f>SUBTOTAL(109,Apparel[ACTUAL])</f>
        <v>9770</v>
      </c>
      <c r="E20" s="51">
        <f>SUBTOTAL(109,Apparel[OVER/UNDER])</f>
        <v>-280</v>
      </c>
    </row>
    <row r="21" spans="1:5" ht="19.95" customHeight="1" x14ac:dyDescent="0.25">
      <c r="A21" s="10"/>
      <c r="B21" s="31"/>
      <c r="C21" s="32"/>
      <c r="D21" s="32"/>
      <c r="E21" s="32"/>
    </row>
    <row r="22" spans="1:5" ht="19.95" customHeight="1" x14ac:dyDescent="0.25">
      <c r="A22" s="10"/>
      <c r="B22" s="33"/>
      <c r="C22" s="72" t="str">
        <f>"Are all expenses in "&amp;B4&amp;" category done?"</f>
        <v>Are all expenses in APPAREL category done?</v>
      </c>
      <c r="D22" s="72"/>
      <c r="E22" s="34" t="s">
        <v>94</v>
      </c>
    </row>
    <row r="23" spans="1:5" ht="19.95" customHeight="1" x14ac:dyDescent="0.25">
      <c r="A23" s="10"/>
      <c r="B23" s="31"/>
      <c r="C23" s="35"/>
      <c r="D23" s="35"/>
      <c r="E23" s="35"/>
    </row>
    <row r="24" spans="1:5" ht="60" customHeight="1" x14ac:dyDescent="0.45">
      <c r="B24" s="73" t="s">
        <v>101</v>
      </c>
      <c r="C24" s="73"/>
      <c r="D24" s="73"/>
      <c r="E24" s="73"/>
    </row>
    <row r="25" spans="1:5" ht="19.95" customHeight="1" x14ac:dyDescent="0.25">
      <c r="A25" s="10"/>
      <c r="B25" s="36"/>
      <c r="C25" s="29"/>
      <c r="D25" s="29"/>
      <c r="E25" s="29"/>
    </row>
    <row r="26" spans="1:5" ht="19.95" customHeight="1" x14ac:dyDescent="0.25">
      <c r="A26" s="11"/>
      <c r="B26" s="76" t="s">
        <v>71</v>
      </c>
      <c r="C26" s="77" t="s">
        <v>72</v>
      </c>
      <c r="D26" s="77" t="s">
        <v>97</v>
      </c>
      <c r="E26" s="77" t="s">
        <v>73</v>
      </c>
    </row>
    <row r="27" spans="1:5" ht="19.95" customHeight="1" x14ac:dyDescent="0.25">
      <c r="B27" s="78" t="s">
        <v>50</v>
      </c>
      <c r="C27" s="79">
        <v>200</v>
      </c>
      <c r="D27" s="79">
        <v>150</v>
      </c>
      <c r="E27" s="75">
        <f>Expenses!$C27-Expenses!$D27</f>
        <v>50</v>
      </c>
    </row>
    <row r="28" spans="1:5" ht="19.95" customHeight="1" x14ac:dyDescent="0.25">
      <c r="B28" s="78" t="s">
        <v>38</v>
      </c>
      <c r="C28" s="79">
        <v>100</v>
      </c>
      <c r="D28" s="79">
        <v>50</v>
      </c>
      <c r="E28" s="75">
        <f>Expenses!$C28-Expenses!$D28</f>
        <v>50</v>
      </c>
    </row>
    <row r="29" spans="1:5" ht="19.95" customHeight="1" x14ac:dyDescent="0.25">
      <c r="B29" s="80" t="s">
        <v>0</v>
      </c>
      <c r="C29" s="79">
        <v>0</v>
      </c>
      <c r="D29" s="79">
        <v>0</v>
      </c>
      <c r="E29" s="75">
        <f>Expenses!$C29-Expenses!$D29</f>
        <v>0</v>
      </c>
    </row>
    <row r="30" spans="1:5" ht="19.95" customHeight="1" x14ac:dyDescent="0.25">
      <c r="B30" s="80" t="s">
        <v>1</v>
      </c>
      <c r="C30" s="79">
        <v>0</v>
      </c>
      <c r="D30" s="79">
        <v>0</v>
      </c>
      <c r="E30" s="75">
        <f>Expenses!$C30-Expenses!$D30</f>
        <v>0</v>
      </c>
    </row>
    <row r="31" spans="1:5" ht="19.95" customHeight="1" x14ac:dyDescent="0.25">
      <c r="B31" s="80" t="s">
        <v>2</v>
      </c>
      <c r="C31" s="79">
        <v>0</v>
      </c>
      <c r="D31" s="79">
        <v>0</v>
      </c>
      <c r="E31" s="75">
        <f>Expenses!$C31-Expenses!$D31</f>
        <v>0</v>
      </c>
    </row>
    <row r="32" spans="1:5" ht="19.95" customHeight="1" x14ac:dyDescent="0.25">
      <c r="B32" s="80" t="s">
        <v>13</v>
      </c>
      <c r="C32" s="79">
        <v>700</v>
      </c>
      <c r="D32" s="79">
        <v>700</v>
      </c>
      <c r="E32" s="75">
        <f>Expenses!$C32-Expenses!$D32</f>
        <v>0</v>
      </c>
    </row>
    <row r="33" spans="1:5" ht="19.95" customHeight="1" x14ac:dyDescent="0.25">
      <c r="B33" s="80" t="s">
        <v>25</v>
      </c>
      <c r="C33" s="79">
        <v>50</v>
      </c>
      <c r="D33" s="79">
        <v>28</v>
      </c>
      <c r="E33" s="75">
        <f>Expenses!$C33-Expenses!$D33</f>
        <v>22</v>
      </c>
    </row>
    <row r="34" spans="1:5" ht="19.95" customHeight="1" x14ac:dyDescent="0.25">
      <c r="B34" s="80" t="s">
        <v>39</v>
      </c>
      <c r="C34" s="79">
        <v>0</v>
      </c>
      <c r="D34" s="79">
        <v>0</v>
      </c>
      <c r="E34" s="75">
        <f>Expenses!$C34-Expenses!$D34</f>
        <v>0</v>
      </c>
    </row>
    <row r="35" spans="1:5" ht="19.95" customHeight="1" x14ac:dyDescent="0.3">
      <c r="A35" s="10"/>
      <c r="B35" s="50" t="s">
        <v>58</v>
      </c>
      <c r="C35" s="51">
        <f>SUBTOTAL(109,Reception[ESTIMATED])</f>
        <v>1050</v>
      </c>
      <c r="D35" s="51">
        <f>SUBTOTAL(109,Reception[ACTUAL])</f>
        <v>928</v>
      </c>
      <c r="E35" s="51">
        <f>SUBTOTAL(109,Reception[OVER/UNDER])</f>
        <v>122</v>
      </c>
    </row>
    <row r="36" spans="1:5" ht="19.95" customHeight="1" x14ac:dyDescent="0.25">
      <c r="B36" s="37" t="s">
        <v>64</v>
      </c>
      <c r="C36" s="38"/>
      <c r="D36" s="38"/>
      <c r="E36" s="38"/>
    </row>
    <row r="37" spans="1:5" ht="19.95" customHeight="1" x14ac:dyDescent="0.25">
      <c r="A37" s="10"/>
      <c r="B37" s="31"/>
      <c r="C37" s="30"/>
      <c r="D37" s="30"/>
      <c r="E37" s="30"/>
    </row>
    <row r="38" spans="1:5" ht="19.95" customHeight="1" x14ac:dyDescent="0.25">
      <c r="A38" s="10"/>
      <c r="B38" s="33"/>
      <c r="C38" s="72" t="str">
        <f>"Are all expenses in "&amp;B24&amp;" category done?"</f>
        <v>Are all expenses in RECEPTION* category done?</v>
      </c>
      <c r="D38" s="72"/>
      <c r="E38" s="39" t="s">
        <v>94</v>
      </c>
    </row>
    <row r="39" spans="1:5" ht="19.95" customHeight="1" x14ac:dyDescent="0.25">
      <c r="A39" s="10"/>
      <c r="B39" s="31"/>
      <c r="C39" s="40"/>
      <c r="D39" s="40"/>
      <c r="E39" s="40"/>
    </row>
    <row r="40" spans="1:5" ht="60" customHeight="1" x14ac:dyDescent="0.45">
      <c r="B40" s="73" t="s">
        <v>102</v>
      </c>
      <c r="C40" s="73"/>
      <c r="D40" s="73"/>
      <c r="E40" s="73"/>
    </row>
    <row r="41" spans="1:5" ht="19.95" customHeight="1" x14ac:dyDescent="0.25">
      <c r="A41" s="10"/>
      <c r="B41" s="36"/>
      <c r="C41" s="29"/>
      <c r="D41" s="29"/>
      <c r="E41" s="29"/>
    </row>
    <row r="42" spans="1:5" ht="19.95" customHeight="1" x14ac:dyDescent="0.25">
      <c r="A42" s="11"/>
      <c r="B42" s="76" t="s">
        <v>71</v>
      </c>
      <c r="C42" s="77" t="s">
        <v>72</v>
      </c>
      <c r="D42" s="77" t="s">
        <v>97</v>
      </c>
      <c r="E42" s="77" t="s">
        <v>73</v>
      </c>
    </row>
    <row r="43" spans="1:5" ht="19.95" customHeight="1" x14ac:dyDescent="0.3">
      <c r="A43" s="10"/>
      <c r="B43" s="78" t="s">
        <v>34</v>
      </c>
      <c r="C43" s="79">
        <v>400</v>
      </c>
      <c r="D43" s="79">
        <v>400</v>
      </c>
      <c r="E43" s="79">
        <f>Expenses!$C43-Expenses!$D43</f>
        <v>0</v>
      </c>
    </row>
    <row r="44" spans="1:5" ht="19.95" customHeight="1" x14ac:dyDescent="0.25">
      <c r="B44" s="80" t="s">
        <v>35</v>
      </c>
      <c r="C44" s="79">
        <v>200</v>
      </c>
      <c r="D44" s="79">
        <v>100</v>
      </c>
      <c r="E44" s="79">
        <f>Expenses!$C44-Expenses!$D44</f>
        <v>100</v>
      </c>
    </row>
    <row r="45" spans="1:5" ht="19.95" customHeight="1" x14ac:dyDescent="0.25">
      <c r="B45" s="52" t="s">
        <v>67</v>
      </c>
      <c r="C45" s="51">
        <f>SUBTOTAL(109,Music[ESTIMATED])</f>
        <v>600</v>
      </c>
      <c r="D45" s="51">
        <f>SUBTOTAL(109,Music[ACTUAL])</f>
        <v>500</v>
      </c>
      <c r="E45" s="51">
        <f>SUBTOTAL(109,Music[OVER/UNDER])</f>
        <v>100</v>
      </c>
    </row>
    <row r="46" spans="1:5" ht="19.95" customHeight="1" x14ac:dyDescent="0.25">
      <c r="A46" s="10"/>
      <c r="B46" s="31"/>
      <c r="C46" s="30"/>
      <c r="D46" s="30"/>
      <c r="E46" s="30"/>
    </row>
    <row r="47" spans="1:5" ht="19.95" customHeight="1" x14ac:dyDescent="0.25">
      <c r="A47" s="10"/>
      <c r="B47" s="33"/>
      <c r="C47" s="72" t="str">
        <f>"Are all expenses in "&amp;B40&amp;" category done?"</f>
        <v>Are all expenses in MUSIC/ENTERTAINMENT category done?</v>
      </c>
      <c r="D47" s="72"/>
      <c r="E47" s="34" t="s">
        <v>93</v>
      </c>
    </row>
    <row r="48" spans="1:5" ht="19.95" customHeight="1" x14ac:dyDescent="0.25">
      <c r="A48" s="10"/>
      <c r="B48" s="31"/>
      <c r="C48" s="40"/>
      <c r="D48" s="40"/>
      <c r="E48" s="40"/>
    </row>
    <row r="49" spans="1:5" ht="60" customHeight="1" x14ac:dyDescent="0.45">
      <c r="B49" s="73" t="s">
        <v>103</v>
      </c>
      <c r="C49" s="73"/>
      <c r="D49" s="73"/>
      <c r="E49" s="73"/>
    </row>
    <row r="50" spans="1:5" ht="19.95" customHeight="1" x14ac:dyDescent="0.25">
      <c r="A50" s="10"/>
      <c r="B50" s="36"/>
      <c r="C50" s="29"/>
      <c r="D50" s="29"/>
      <c r="E50" s="29"/>
    </row>
    <row r="51" spans="1:5" ht="19.95" customHeight="1" x14ac:dyDescent="0.25">
      <c r="A51" s="11"/>
      <c r="B51" s="76" t="s">
        <v>71</v>
      </c>
      <c r="C51" s="77" t="s">
        <v>72</v>
      </c>
      <c r="D51" s="77" t="s">
        <v>97</v>
      </c>
      <c r="E51" s="77" t="s">
        <v>73</v>
      </c>
    </row>
    <row r="52" spans="1:5" ht="19.95" customHeight="1" x14ac:dyDescent="0.25">
      <c r="B52" s="80" t="s">
        <v>16</v>
      </c>
      <c r="C52" s="79">
        <v>500</v>
      </c>
      <c r="D52" s="79">
        <v>450</v>
      </c>
      <c r="E52" s="79">
        <f>Expenses!$C52-Expenses!$D52</f>
        <v>50</v>
      </c>
    </row>
    <row r="53" spans="1:5" ht="19.95" customHeight="1" x14ac:dyDescent="0.25">
      <c r="B53" s="80" t="s">
        <v>17</v>
      </c>
      <c r="C53" s="79">
        <v>200</v>
      </c>
      <c r="D53" s="79">
        <v>175</v>
      </c>
      <c r="E53" s="79">
        <f>Expenses!$C53-Expenses!$D53</f>
        <v>25</v>
      </c>
    </row>
    <row r="54" spans="1:5" ht="19.95" customHeight="1" x14ac:dyDescent="0.25">
      <c r="B54" s="80" t="s">
        <v>40</v>
      </c>
      <c r="C54" s="79">
        <v>100</v>
      </c>
      <c r="D54" s="79">
        <v>100</v>
      </c>
      <c r="E54" s="79">
        <f>Expenses!$C54-Expenses!$D54</f>
        <v>0</v>
      </c>
    </row>
    <row r="55" spans="1:5" ht="19.95" customHeight="1" x14ac:dyDescent="0.25">
      <c r="B55" s="80" t="s">
        <v>41</v>
      </c>
      <c r="C55" s="79">
        <v>0</v>
      </c>
      <c r="D55" s="79">
        <v>0</v>
      </c>
      <c r="E55" s="79">
        <f>Expenses!$C55-Expenses!$D55</f>
        <v>0</v>
      </c>
    </row>
    <row r="56" spans="1:5" ht="19.95" customHeight="1" x14ac:dyDescent="0.25">
      <c r="B56" s="80" t="s">
        <v>42</v>
      </c>
      <c r="C56" s="79">
        <v>25</v>
      </c>
      <c r="D56" s="79">
        <v>25</v>
      </c>
      <c r="E56" s="79">
        <f>Expenses!$C56-Expenses!$D56</f>
        <v>0</v>
      </c>
    </row>
    <row r="57" spans="1:5" ht="19.95" customHeight="1" x14ac:dyDescent="0.25">
      <c r="A57" s="12"/>
      <c r="B57" s="80" t="s">
        <v>18</v>
      </c>
      <c r="C57" s="79">
        <v>75</v>
      </c>
      <c r="D57" s="79">
        <v>80</v>
      </c>
      <c r="E57" s="79">
        <f>Expenses!$C57-Expenses!$D57</f>
        <v>-5</v>
      </c>
    </row>
    <row r="58" spans="1:5" ht="19.95" customHeight="1" x14ac:dyDescent="0.3">
      <c r="A58" s="10"/>
      <c r="B58" s="80" t="s">
        <v>43</v>
      </c>
      <c r="C58" s="79">
        <v>35</v>
      </c>
      <c r="D58" s="79">
        <v>40</v>
      </c>
      <c r="E58" s="79">
        <f>Expenses!$C58-Expenses!$D58</f>
        <v>-5</v>
      </c>
    </row>
    <row r="59" spans="1:5" ht="19.95" customHeight="1" x14ac:dyDescent="0.25">
      <c r="B59" s="80" t="s">
        <v>30</v>
      </c>
      <c r="C59" s="79">
        <v>0</v>
      </c>
      <c r="D59" s="79">
        <v>0</v>
      </c>
      <c r="E59" s="79">
        <f>Expenses!$C59-Expenses!$D59</f>
        <v>0</v>
      </c>
    </row>
    <row r="60" spans="1:5" ht="19.95" customHeight="1" x14ac:dyDescent="0.25">
      <c r="B60" s="80" t="s">
        <v>19</v>
      </c>
      <c r="C60" s="79">
        <v>0</v>
      </c>
      <c r="D60" s="79">
        <v>0</v>
      </c>
      <c r="E60" s="79">
        <f>Expenses!$C60-Expenses!$D60</f>
        <v>0</v>
      </c>
    </row>
    <row r="61" spans="1:5" ht="19.95" customHeight="1" x14ac:dyDescent="0.25">
      <c r="B61" s="52" t="s">
        <v>66</v>
      </c>
      <c r="C61" s="51">
        <f>SUBTOTAL(109,Printing[ESTIMATED])</f>
        <v>935</v>
      </c>
      <c r="D61" s="51">
        <f>SUBTOTAL(109,Printing[ACTUAL])</f>
        <v>870</v>
      </c>
      <c r="E61" s="51">
        <f>SUBTOTAL(109,Printing[OVER/UNDER])</f>
        <v>65</v>
      </c>
    </row>
    <row r="62" spans="1:5" ht="19.95" customHeight="1" x14ac:dyDescent="0.25">
      <c r="A62" s="10"/>
      <c r="B62" s="31"/>
      <c r="C62" s="30"/>
      <c r="D62" s="30"/>
      <c r="E62" s="30"/>
    </row>
    <row r="63" spans="1:5" ht="19.95" customHeight="1" x14ac:dyDescent="0.25">
      <c r="A63" s="10"/>
      <c r="B63" s="33"/>
      <c r="C63" s="72" t="str">
        <f>"Are all expenses in "&amp;B49&amp;" category done?"</f>
        <v>Are all expenses in PRINTING/STATIONERY category done?</v>
      </c>
      <c r="D63" s="72"/>
      <c r="E63" s="39" t="s">
        <v>93</v>
      </c>
    </row>
    <row r="64" spans="1:5" ht="19.95" customHeight="1" x14ac:dyDescent="0.25">
      <c r="A64" s="10"/>
      <c r="B64" s="31"/>
      <c r="C64" s="40"/>
      <c r="D64" s="40"/>
      <c r="E64" s="40"/>
    </row>
    <row r="65" spans="1:5" ht="60" customHeight="1" x14ac:dyDescent="0.45">
      <c r="B65" s="73" t="s">
        <v>104</v>
      </c>
      <c r="C65" s="73"/>
      <c r="D65" s="73"/>
      <c r="E65" s="73"/>
    </row>
    <row r="66" spans="1:5" ht="19.95" customHeight="1" x14ac:dyDescent="0.25">
      <c r="A66" s="10"/>
      <c r="B66" s="36"/>
      <c r="C66" s="29"/>
      <c r="D66" s="29"/>
      <c r="E66" s="29"/>
    </row>
    <row r="67" spans="1:5" ht="19.95" customHeight="1" x14ac:dyDescent="0.25">
      <c r="A67" s="11"/>
      <c r="B67" s="44" t="s">
        <v>71</v>
      </c>
      <c r="C67" s="45" t="s">
        <v>72</v>
      </c>
      <c r="D67" s="45" t="s">
        <v>97</v>
      </c>
      <c r="E67" s="45" t="s">
        <v>73</v>
      </c>
    </row>
    <row r="68" spans="1:5" ht="19.95" customHeight="1" x14ac:dyDescent="0.25">
      <c r="B68" s="49" t="s">
        <v>21</v>
      </c>
      <c r="C68" s="47">
        <v>1300</v>
      </c>
      <c r="D68" s="47">
        <v>1300</v>
      </c>
      <c r="E68" s="47">
        <f>Expenses!$C68-Expenses!$D68</f>
        <v>0</v>
      </c>
    </row>
    <row r="69" spans="1:5" ht="19.95" customHeight="1" x14ac:dyDescent="0.25">
      <c r="B69" s="49" t="s">
        <v>36</v>
      </c>
      <c r="C69" s="47">
        <v>25</v>
      </c>
      <c r="D69" s="47">
        <v>25</v>
      </c>
      <c r="E69" s="47">
        <f>Expenses!$C69-Expenses!$D69</f>
        <v>0</v>
      </c>
    </row>
    <row r="70" spans="1:5" ht="19.95" customHeight="1" x14ac:dyDescent="0.25">
      <c r="B70" s="49" t="s">
        <v>37</v>
      </c>
      <c r="C70" s="47">
        <v>100</v>
      </c>
      <c r="D70" s="47">
        <v>100</v>
      </c>
      <c r="E70" s="47">
        <f>Expenses!$C70-Expenses!$D70</f>
        <v>0</v>
      </c>
    </row>
    <row r="71" spans="1:5" ht="19.95" customHeight="1" x14ac:dyDescent="0.25">
      <c r="B71" s="49" t="s">
        <v>22</v>
      </c>
      <c r="C71" s="47">
        <v>200</v>
      </c>
      <c r="D71" s="47">
        <v>150</v>
      </c>
      <c r="E71" s="47">
        <f>Expenses!$C71-Expenses!$D71</f>
        <v>50</v>
      </c>
    </row>
    <row r="72" spans="1:5" ht="19.95" customHeight="1" x14ac:dyDescent="0.25">
      <c r="B72" s="52" t="s">
        <v>57</v>
      </c>
      <c r="C72" s="51">
        <f>SUBTOTAL(109,Photography[ESTIMATED])</f>
        <v>1625</v>
      </c>
      <c r="D72" s="51">
        <f>SUBTOTAL(109,Photography[ACTUAL])</f>
        <v>1575</v>
      </c>
      <c r="E72" s="51">
        <f>SUBTOTAL(109,Photography[OVER/UNDER])</f>
        <v>50</v>
      </c>
    </row>
    <row r="73" spans="1:5" ht="19.95" customHeight="1" x14ac:dyDescent="0.25">
      <c r="A73" s="10"/>
      <c r="B73" s="31"/>
      <c r="C73" s="30"/>
      <c r="D73" s="30"/>
      <c r="E73" s="30"/>
    </row>
    <row r="74" spans="1:5" ht="19.95" customHeight="1" x14ac:dyDescent="0.25">
      <c r="A74" s="10"/>
      <c r="B74" s="33"/>
      <c r="C74" s="72" t="str">
        <f>"Are all expenses in "&amp;B65&amp;" category done?"</f>
        <v>Are all expenses in PHOTOGRAPHY category done?</v>
      </c>
      <c r="D74" s="72"/>
      <c r="E74" s="39" t="s">
        <v>93</v>
      </c>
    </row>
    <row r="75" spans="1:5" ht="19.95" customHeight="1" x14ac:dyDescent="0.25">
      <c r="A75" s="10"/>
      <c r="B75" s="31"/>
      <c r="C75" s="40"/>
      <c r="D75" s="40"/>
      <c r="E75" s="40"/>
    </row>
    <row r="76" spans="1:5" ht="60" customHeight="1" x14ac:dyDescent="0.45">
      <c r="B76" s="73" t="s">
        <v>105</v>
      </c>
      <c r="C76" s="73"/>
      <c r="D76" s="73"/>
      <c r="E76" s="73"/>
    </row>
    <row r="77" spans="1:5" ht="19.95" customHeight="1" x14ac:dyDescent="0.25">
      <c r="A77" s="10"/>
      <c r="B77" s="36"/>
      <c r="C77" s="29"/>
      <c r="D77" s="29"/>
      <c r="E77" s="29"/>
    </row>
    <row r="78" spans="1:5" ht="19.95" customHeight="1" x14ac:dyDescent="0.25">
      <c r="A78" s="11"/>
      <c r="B78" s="44" t="s">
        <v>71</v>
      </c>
      <c r="C78" s="45" t="s">
        <v>72</v>
      </c>
      <c r="D78" s="45" t="s">
        <v>97</v>
      </c>
      <c r="E78" s="45" t="s">
        <v>73</v>
      </c>
    </row>
    <row r="79" spans="1:5" ht="19.95" customHeight="1" x14ac:dyDescent="0.25">
      <c r="B79" s="46" t="s">
        <v>56</v>
      </c>
      <c r="C79" s="47">
        <v>0</v>
      </c>
      <c r="D79" s="47">
        <v>0</v>
      </c>
      <c r="E79" s="47">
        <f>Expenses!$C79-Expenses!$D79</f>
        <v>0</v>
      </c>
    </row>
    <row r="80" spans="1:5" ht="19.95" customHeight="1" x14ac:dyDescent="0.25">
      <c r="B80" s="49" t="s">
        <v>63</v>
      </c>
      <c r="C80" s="47">
        <v>300</v>
      </c>
      <c r="D80" s="47">
        <v>320</v>
      </c>
      <c r="E80" s="47">
        <f>Expenses!$C80-Expenses!$D80</f>
        <v>-20</v>
      </c>
    </row>
    <row r="81" spans="1:5" ht="19.95" customHeight="1" x14ac:dyDescent="0.25">
      <c r="B81" s="49" t="s">
        <v>5</v>
      </c>
      <c r="C81" s="47">
        <v>100</v>
      </c>
      <c r="D81" s="47">
        <v>75</v>
      </c>
      <c r="E81" s="47">
        <f>Expenses!$C81-Expenses!$D81</f>
        <v>25</v>
      </c>
    </row>
    <row r="82" spans="1:5" ht="19.95" customHeight="1" x14ac:dyDescent="0.25">
      <c r="B82" s="49" t="s">
        <v>6</v>
      </c>
      <c r="C82" s="47">
        <v>100</v>
      </c>
      <c r="D82" s="47">
        <v>75</v>
      </c>
      <c r="E82" s="47">
        <f>Expenses!$C82-Expenses!$D82</f>
        <v>25</v>
      </c>
    </row>
    <row r="83" spans="1:5" ht="19.95" customHeight="1" x14ac:dyDescent="0.25">
      <c r="B83" s="49" t="s">
        <v>7</v>
      </c>
      <c r="C83" s="47">
        <v>200</v>
      </c>
      <c r="D83" s="47">
        <v>250</v>
      </c>
      <c r="E83" s="47">
        <f>Expenses!$C83-Expenses!$D83</f>
        <v>-50</v>
      </c>
    </row>
    <row r="84" spans="1:5" ht="19.95" customHeight="1" x14ac:dyDescent="0.25">
      <c r="B84" s="52" t="s">
        <v>62</v>
      </c>
      <c r="C84" s="51">
        <f>SUBTOTAL(109,Decorations[ESTIMATED])</f>
        <v>700</v>
      </c>
      <c r="D84" s="51">
        <f>SUBTOTAL(109,Decorations[ACTUAL])</f>
        <v>720</v>
      </c>
      <c r="E84" s="51">
        <f>SUBTOTAL(109,Decorations[OVER/UNDER])</f>
        <v>-20</v>
      </c>
    </row>
    <row r="85" spans="1:5" ht="19.95" customHeight="1" x14ac:dyDescent="0.25">
      <c r="B85" s="37" t="s">
        <v>65</v>
      </c>
      <c r="C85" s="38"/>
      <c r="D85" s="38"/>
      <c r="E85" s="38"/>
    </row>
    <row r="86" spans="1:5" ht="19.95" customHeight="1" x14ac:dyDescent="0.25">
      <c r="A86" s="10"/>
      <c r="B86" s="31"/>
      <c r="C86" s="30"/>
      <c r="D86" s="30"/>
      <c r="E86" s="30"/>
    </row>
    <row r="87" spans="1:5" ht="19.95" customHeight="1" x14ac:dyDescent="0.25">
      <c r="A87" s="10"/>
      <c r="B87" s="33"/>
      <c r="C87" s="72" t="str">
        <f>"Are all expenses in "&amp;B76&amp;" category done?"</f>
        <v>Are all expenses in DECORATIONS* category done?</v>
      </c>
      <c r="D87" s="72"/>
      <c r="E87" s="39" t="s">
        <v>94</v>
      </c>
    </row>
    <row r="88" spans="1:5" ht="19.95" customHeight="1" x14ac:dyDescent="0.25">
      <c r="A88" s="10"/>
      <c r="B88" s="31"/>
      <c r="C88" s="40"/>
      <c r="D88" s="40"/>
      <c r="E88" s="40"/>
    </row>
    <row r="89" spans="1:5" ht="60" customHeight="1" x14ac:dyDescent="0.45">
      <c r="B89" s="73" t="s">
        <v>106</v>
      </c>
      <c r="C89" s="73"/>
      <c r="D89" s="73"/>
      <c r="E89" s="73"/>
    </row>
    <row r="90" spans="1:5" ht="19.95" customHeight="1" x14ac:dyDescent="0.25">
      <c r="A90" s="10"/>
      <c r="B90" s="36"/>
      <c r="C90" s="29"/>
      <c r="D90" s="29"/>
      <c r="E90" s="29"/>
    </row>
    <row r="91" spans="1:5" ht="19.95" customHeight="1" x14ac:dyDescent="0.25">
      <c r="A91" s="11"/>
      <c r="B91" s="44" t="s">
        <v>71</v>
      </c>
      <c r="C91" s="45" t="s">
        <v>72</v>
      </c>
      <c r="D91" s="45" t="s">
        <v>97</v>
      </c>
      <c r="E91" s="45" t="s">
        <v>73</v>
      </c>
    </row>
    <row r="92" spans="1:5" ht="19.95" customHeight="1" x14ac:dyDescent="0.25">
      <c r="B92" s="53" t="s">
        <v>14</v>
      </c>
      <c r="C92" s="54">
        <v>500</v>
      </c>
      <c r="D92" s="54">
        <v>450</v>
      </c>
      <c r="E92" s="54">
        <f>Expenses!$C92-Expenses!$D92</f>
        <v>50</v>
      </c>
    </row>
    <row r="93" spans="1:5" ht="19.95" customHeight="1" x14ac:dyDescent="0.25">
      <c r="B93" s="53" t="s">
        <v>31</v>
      </c>
      <c r="C93" s="54">
        <v>0</v>
      </c>
      <c r="D93" s="54">
        <v>0</v>
      </c>
      <c r="E93" s="54">
        <f>Expenses!$C93-Expenses!$D93</f>
        <v>0</v>
      </c>
    </row>
    <row r="94" spans="1:5" ht="19.95" customHeight="1" x14ac:dyDescent="0.25">
      <c r="B94" s="53" t="s">
        <v>32</v>
      </c>
      <c r="C94" s="54">
        <v>0</v>
      </c>
      <c r="D94" s="54">
        <v>0</v>
      </c>
      <c r="E94" s="54">
        <f>Expenses!$C94-Expenses!$D94</f>
        <v>0</v>
      </c>
    </row>
    <row r="95" spans="1:5" ht="19.95" customHeight="1" x14ac:dyDescent="0.25">
      <c r="B95" s="53" t="s">
        <v>15</v>
      </c>
      <c r="C95" s="54">
        <v>400</v>
      </c>
      <c r="D95" s="54">
        <v>400</v>
      </c>
      <c r="E95" s="54">
        <f>Expenses!$C95-Expenses!$D95</f>
        <v>0</v>
      </c>
    </row>
    <row r="96" spans="1:5" ht="19.95" customHeight="1" x14ac:dyDescent="0.25">
      <c r="B96" s="53" t="s">
        <v>10</v>
      </c>
      <c r="C96" s="54">
        <v>0</v>
      </c>
      <c r="D96" s="54">
        <v>0</v>
      </c>
      <c r="E96" s="54">
        <f>Expenses!$C96-Expenses!$D96</f>
        <v>0</v>
      </c>
    </row>
    <row r="97" spans="1:5" ht="19.95" customHeight="1" x14ac:dyDescent="0.25">
      <c r="B97" s="52" t="s">
        <v>60</v>
      </c>
      <c r="C97" s="51">
        <f>SUBTOTAL(109,Flowers[ESTIMATED])</f>
        <v>900</v>
      </c>
      <c r="D97" s="51">
        <f>SUBTOTAL(109,Flowers[ACTUAL])</f>
        <v>850</v>
      </c>
      <c r="E97" s="51">
        <f>SUBTOTAL(109,Flowers[OVER/UNDER])</f>
        <v>50</v>
      </c>
    </row>
    <row r="98" spans="1:5" ht="19.95" customHeight="1" x14ac:dyDescent="0.25">
      <c r="A98" s="10"/>
      <c r="B98" s="31"/>
      <c r="C98" s="30"/>
      <c r="D98" s="30"/>
      <c r="E98" s="30"/>
    </row>
    <row r="99" spans="1:5" ht="19.95" customHeight="1" x14ac:dyDescent="0.25">
      <c r="A99" s="10"/>
      <c r="B99" s="33"/>
      <c r="C99" s="72" t="str">
        <f>"Are all expenses in "&amp;B89&amp;" category done?"</f>
        <v>Are all expenses in FLOWERS category done?</v>
      </c>
      <c r="D99" s="72"/>
      <c r="E99" s="39" t="s">
        <v>93</v>
      </c>
    </row>
    <row r="100" spans="1:5" ht="19.95" customHeight="1" x14ac:dyDescent="0.25">
      <c r="A100" s="10"/>
      <c r="B100" s="31"/>
      <c r="C100" s="40"/>
      <c r="D100" s="40"/>
      <c r="E100" s="40"/>
    </row>
    <row r="101" spans="1:5" ht="60" customHeight="1" x14ac:dyDescent="0.45">
      <c r="B101" s="73" t="s">
        <v>109</v>
      </c>
      <c r="C101" s="73"/>
      <c r="D101" s="73"/>
      <c r="E101" s="73"/>
    </row>
    <row r="102" spans="1:5" ht="19.95" customHeight="1" x14ac:dyDescent="0.25">
      <c r="A102" s="10"/>
      <c r="B102" s="36"/>
      <c r="C102" s="29"/>
      <c r="D102" s="29"/>
      <c r="E102" s="29"/>
    </row>
    <row r="103" spans="1:5" ht="19.95" customHeight="1" x14ac:dyDescent="0.25">
      <c r="A103" s="11"/>
      <c r="B103" s="44" t="s">
        <v>71</v>
      </c>
      <c r="C103" s="45" t="s">
        <v>72</v>
      </c>
      <c r="D103" s="45" t="s">
        <v>97</v>
      </c>
      <c r="E103" s="45" t="s">
        <v>73</v>
      </c>
    </row>
    <row r="104" spans="1:5" ht="19.95" customHeight="1" x14ac:dyDescent="0.25">
      <c r="B104" s="53" t="s">
        <v>26</v>
      </c>
      <c r="C104" s="54">
        <v>1000</v>
      </c>
      <c r="D104" s="54">
        <v>400</v>
      </c>
      <c r="E104" s="54">
        <f>Expenses!$C104-Expenses!$D104</f>
        <v>600</v>
      </c>
    </row>
    <row r="105" spans="1:5" ht="19.95" customHeight="1" x14ac:dyDescent="0.25">
      <c r="B105" s="53" t="s">
        <v>87</v>
      </c>
      <c r="C105" s="54">
        <v>150</v>
      </c>
      <c r="D105" s="54">
        <v>200</v>
      </c>
      <c r="E105" s="54">
        <f>Expenses!$C105-Expenses!$D105</f>
        <v>-50</v>
      </c>
    </row>
    <row r="106" spans="1:5" ht="19.95" customHeight="1" x14ac:dyDescent="0.25">
      <c r="B106" s="53" t="s">
        <v>88</v>
      </c>
      <c r="C106" s="54">
        <v>150</v>
      </c>
      <c r="D106" s="54">
        <v>200</v>
      </c>
      <c r="E106" s="54">
        <f>Expenses!$C106-Expenses!$D106</f>
        <v>-50</v>
      </c>
    </row>
    <row r="107" spans="1:5" ht="19.95" customHeight="1" x14ac:dyDescent="0.25">
      <c r="B107" s="53" t="s">
        <v>27</v>
      </c>
      <c r="C107" s="54">
        <v>25</v>
      </c>
      <c r="D107" s="54">
        <v>25</v>
      </c>
      <c r="E107" s="54">
        <f>Expenses!$C107-Expenses!$D107</f>
        <v>0</v>
      </c>
    </row>
    <row r="108" spans="1:5" ht="19.95" customHeight="1" x14ac:dyDescent="0.25">
      <c r="B108" s="53" t="s">
        <v>33</v>
      </c>
      <c r="C108" s="54">
        <v>20</v>
      </c>
      <c r="D108" s="54">
        <v>250</v>
      </c>
      <c r="E108" s="54">
        <f>Expenses!$C108-Expenses!$D108</f>
        <v>-230</v>
      </c>
    </row>
    <row r="109" spans="1:5" ht="19.95" customHeight="1" x14ac:dyDescent="0.25">
      <c r="B109" s="52" t="s">
        <v>61</v>
      </c>
      <c r="C109" s="51">
        <f>SUBTOTAL(109,Gifts[ESTIMATED])</f>
        <v>1345</v>
      </c>
      <c r="D109" s="51">
        <f>SUBTOTAL(109,Gifts[ACTUAL])</f>
        <v>1075</v>
      </c>
      <c r="E109" s="51">
        <f>SUBTOTAL(109,Gifts[OVER/UNDER])</f>
        <v>270</v>
      </c>
    </row>
    <row r="110" spans="1:5" ht="19.95" customHeight="1" x14ac:dyDescent="0.25">
      <c r="A110" s="10"/>
      <c r="B110" s="31"/>
      <c r="C110" s="30"/>
      <c r="D110" s="30"/>
      <c r="E110" s="30"/>
    </row>
    <row r="111" spans="1:5" ht="19.95" customHeight="1" x14ac:dyDescent="0.25">
      <c r="A111" s="10"/>
      <c r="B111" s="33"/>
      <c r="C111" s="72" t="str">
        <f>"Are all expenses in "&amp;B101&amp;" category done?"</f>
        <v>Are all expenses in GIFTS category done?</v>
      </c>
      <c r="D111" s="72"/>
      <c r="E111" s="39" t="s">
        <v>93</v>
      </c>
    </row>
    <row r="112" spans="1:5" ht="19.95" customHeight="1" x14ac:dyDescent="0.25">
      <c r="A112" s="10"/>
      <c r="B112" s="31"/>
      <c r="C112" s="40"/>
      <c r="D112" s="40"/>
      <c r="E112" s="40"/>
    </row>
    <row r="113" spans="1:5" ht="60" customHeight="1" x14ac:dyDescent="0.45">
      <c r="B113" s="73" t="s">
        <v>108</v>
      </c>
      <c r="C113" s="73"/>
      <c r="D113" s="73"/>
      <c r="E113" s="73"/>
    </row>
    <row r="114" spans="1:5" ht="19.95" customHeight="1" x14ac:dyDescent="0.25">
      <c r="A114" s="10"/>
      <c r="B114" s="36"/>
      <c r="C114" s="29"/>
      <c r="D114" s="29"/>
      <c r="E114" s="29"/>
    </row>
    <row r="115" spans="1:5" ht="19.95" customHeight="1" x14ac:dyDescent="0.25">
      <c r="A115" s="11"/>
      <c r="B115" s="44" t="s">
        <v>71</v>
      </c>
      <c r="C115" s="45" t="s">
        <v>72</v>
      </c>
      <c r="D115" s="45" t="s">
        <v>97</v>
      </c>
      <c r="E115" s="45" t="s">
        <v>73</v>
      </c>
    </row>
    <row r="116" spans="1:5" ht="19.95" customHeight="1" x14ac:dyDescent="0.25">
      <c r="B116" s="53" t="s">
        <v>51</v>
      </c>
      <c r="C116" s="54">
        <v>100</v>
      </c>
      <c r="D116" s="54">
        <v>125</v>
      </c>
      <c r="E116" s="54">
        <f>Expenses!$C116-Expenses!$D116</f>
        <v>-25</v>
      </c>
    </row>
    <row r="117" spans="1:5" ht="19.95" customHeight="1" x14ac:dyDescent="0.25">
      <c r="B117" s="53" t="s">
        <v>11</v>
      </c>
      <c r="C117" s="54">
        <v>0</v>
      </c>
      <c r="D117" s="54">
        <v>40</v>
      </c>
      <c r="E117" s="54">
        <f>Expenses!$C117-Expenses!$D117</f>
        <v>-40</v>
      </c>
    </row>
    <row r="118" spans="1:5" ht="19.95" customHeight="1" x14ac:dyDescent="0.25">
      <c r="B118" s="53" t="s">
        <v>12</v>
      </c>
      <c r="C118" s="54">
        <v>0</v>
      </c>
      <c r="D118" s="54">
        <v>0</v>
      </c>
      <c r="E118" s="54">
        <f>Expenses!$C118-Expenses!$D118</f>
        <v>0</v>
      </c>
    </row>
    <row r="119" spans="1:5" ht="19.95" customHeight="1" x14ac:dyDescent="0.25">
      <c r="B119" s="52" t="s">
        <v>68</v>
      </c>
      <c r="C119" s="51">
        <f>SUBTOTAL(109,Travel[ESTIMATED])</f>
        <v>100</v>
      </c>
      <c r="D119" s="51">
        <f>SUBTOTAL(109,Travel[ACTUAL])</f>
        <v>165</v>
      </c>
      <c r="E119" s="51">
        <f>SUBTOTAL(109,Travel[OVER/UNDER])</f>
        <v>-65</v>
      </c>
    </row>
    <row r="120" spans="1:5" ht="19.95" customHeight="1" x14ac:dyDescent="0.25">
      <c r="A120" s="10"/>
      <c r="B120" s="31"/>
      <c r="C120" s="30"/>
      <c r="D120" s="30"/>
      <c r="E120" s="30"/>
    </row>
    <row r="121" spans="1:5" ht="19.95" customHeight="1" x14ac:dyDescent="0.25">
      <c r="A121" s="10"/>
      <c r="B121" s="33"/>
      <c r="C121" s="72" t="str">
        <f>"Are all expenses in "&amp;B113&amp;" category done?"</f>
        <v>Are all expenses in TRAVEL/TRANSPORTATION category done?</v>
      </c>
      <c r="D121" s="72"/>
      <c r="E121" s="39" t="s">
        <v>94</v>
      </c>
    </row>
    <row r="122" spans="1:5" ht="19.95" customHeight="1" x14ac:dyDescent="0.25">
      <c r="A122" s="10"/>
      <c r="B122" s="31"/>
      <c r="C122" s="40"/>
      <c r="D122" s="40"/>
      <c r="E122" s="40"/>
    </row>
    <row r="123" spans="1:5" ht="60" customHeight="1" x14ac:dyDescent="0.45">
      <c r="B123" s="73" t="s">
        <v>107</v>
      </c>
      <c r="C123" s="73"/>
      <c r="D123" s="73"/>
      <c r="E123" s="73"/>
    </row>
    <row r="124" spans="1:5" ht="19.95" customHeight="1" x14ac:dyDescent="0.25">
      <c r="A124" s="10"/>
      <c r="B124" s="36"/>
      <c r="C124" s="29"/>
      <c r="D124" s="29"/>
      <c r="E124" s="29"/>
    </row>
    <row r="125" spans="1:5" ht="19.95" customHeight="1" x14ac:dyDescent="0.25">
      <c r="A125" s="11"/>
      <c r="B125" s="44" t="s">
        <v>71</v>
      </c>
      <c r="C125" s="45" t="s">
        <v>72</v>
      </c>
      <c r="D125" s="45" t="s">
        <v>97</v>
      </c>
      <c r="E125" s="45" t="s">
        <v>73</v>
      </c>
    </row>
    <row r="126" spans="1:5" ht="19.95" customHeight="1" x14ac:dyDescent="0.25">
      <c r="B126" s="46" t="s">
        <v>23</v>
      </c>
      <c r="C126" s="47">
        <v>0</v>
      </c>
      <c r="D126" s="47">
        <v>0</v>
      </c>
      <c r="E126" s="47">
        <f>Expenses!$C126-Expenses!$D126</f>
        <v>0</v>
      </c>
    </row>
    <row r="127" spans="1:5" ht="19.95" customHeight="1" x14ac:dyDescent="0.25">
      <c r="B127" s="49" t="s">
        <v>52</v>
      </c>
      <c r="C127" s="47">
        <v>40</v>
      </c>
      <c r="D127" s="47">
        <v>55</v>
      </c>
      <c r="E127" s="47">
        <f>Expenses!$C127-Expenses!$D127</f>
        <v>-15</v>
      </c>
    </row>
    <row r="128" spans="1:5" ht="19.95" customHeight="1" x14ac:dyDescent="0.25">
      <c r="B128" s="46" t="s">
        <v>44</v>
      </c>
      <c r="C128" s="47">
        <v>0</v>
      </c>
      <c r="D128" s="47">
        <v>0</v>
      </c>
      <c r="E128" s="47">
        <f>Expenses!$C128-Expenses!$D128</f>
        <v>0</v>
      </c>
    </row>
    <row r="129" spans="1:5" ht="19.95" customHeight="1" x14ac:dyDescent="0.25">
      <c r="B129" s="49" t="s">
        <v>45</v>
      </c>
      <c r="C129" s="47">
        <v>450</v>
      </c>
      <c r="D129" s="47">
        <v>450</v>
      </c>
      <c r="E129" s="47">
        <f>Expenses!$C129-Expenses!$D129</f>
        <v>0</v>
      </c>
    </row>
    <row r="130" spans="1:5" ht="19.95" customHeight="1" x14ac:dyDescent="0.25">
      <c r="B130" s="49" t="s">
        <v>46</v>
      </c>
      <c r="C130" s="47">
        <v>20</v>
      </c>
      <c r="D130" s="47">
        <v>50</v>
      </c>
      <c r="E130" s="47">
        <f>Expenses!$C130-Expenses!$D130</f>
        <v>-30</v>
      </c>
    </row>
    <row r="131" spans="1:5" ht="19.95" customHeight="1" x14ac:dyDescent="0.25">
      <c r="B131" s="49" t="s">
        <v>28</v>
      </c>
      <c r="C131" s="47">
        <v>30</v>
      </c>
      <c r="D131" s="47">
        <v>20</v>
      </c>
      <c r="E131" s="47">
        <f>Expenses!$C131-Expenses!$D131</f>
        <v>10</v>
      </c>
    </row>
    <row r="132" spans="1:5" ht="19.95" customHeight="1" x14ac:dyDescent="0.25">
      <c r="B132" s="49" t="s">
        <v>47</v>
      </c>
      <c r="C132" s="47">
        <v>45</v>
      </c>
      <c r="D132" s="47">
        <v>46</v>
      </c>
      <c r="E132" s="47">
        <f>Expenses!$C132-Expenses!$D132</f>
        <v>-1</v>
      </c>
    </row>
    <row r="133" spans="1:5" ht="19.95" customHeight="1" x14ac:dyDescent="0.25">
      <c r="B133" s="49" t="s">
        <v>48</v>
      </c>
      <c r="C133" s="47">
        <v>0</v>
      </c>
      <c r="D133" s="47">
        <v>0</v>
      </c>
      <c r="E133" s="47">
        <f>Expenses!$C133-Expenses!$D133</f>
        <v>0</v>
      </c>
    </row>
    <row r="134" spans="1:5" ht="19.95" customHeight="1" x14ac:dyDescent="0.25">
      <c r="B134" s="49" t="s">
        <v>29</v>
      </c>
      <c r="C134" s="47">
        <v>300</v>
      </c>
      <c r="D134" s="47">
        <v>400</v>
      </c>
      <c r="E134" s="47">
        <f>Expenses!$C134-Expenses!$D134</f>
        <v>-100</v>
      </c>
    </row>
    <row r="135" spans="1:5" ht="19.95" customHeight="1" x14ac:dyDescent="0.25">
      <c r="B135" s="49" t="s">
        <v>49</v>
      </c>
      <c r="C135" s="47">
        <v>0</v>
      </c>
      <c r="D135" s="47">
        <v>0</v>
      </c>
      <c r="E135" s="47">
        <f>Expenses!$C135-Expenses!$D135</f>
        <v>0</v>
      </c>
    </row>
    <row r="136" spans="1:5" ht="19.95" customHeight="1" x14ac:dyDescent="0.25">
      <c r="B136" s="52" t="s">
        <v>59</v>
      </c>
      <c r="C136" s="51">
        <f>SUBTOTAL(109,OtherExpenses[ESTIMATED])</f>
        <v>885</v>
      </c>
      <c r="D136" s="51">
        <f>SUBTOTAL(109,OtherExpenses[ACTUAL])</f>
        <v>1021</v>
      </c>
      <c r="E136" s="51">
        <f>SUBTOTAL(109,OtherExpenses[OVER/UNDER])</f>
        <v>-136</v>
      </c>
    </row>
    <row r="137" spans="1:5" ht="19.95" customHeight="1" x14ac:dyDescent="0.25">
      <c r="A137" s="10"/>
      <c r="B137" s="31"/>
      <c r="C137" s="32"/>
      <c r="D137" s="32"/>
      <c r="E137" s="32"/>
    </row>
    <row r="138" spans="1:5" ht="19.95" customHeight="1" x14ac:dyDescent="0.25">
      <c r="A138" s="10"/>
      <c r="B138" s="41"/>
      <c r="C138" s="72" t="str">
        <f>"Are all expenses in "&amp;B123&amp;" category done?"</f>
        <v>Are all expenses in OTHER EXPENSES category done?</v>
      </c>
      <c r="D138" s="72"/>
      <c r="E138" s="39" t="s">
        <v>93</v>
      </c>
    </row>
  </sheetData>
  <mergeCells count="21">
    <mergeCell ref="B2:E2"/>
    <mergeCell ref="C47:D47"/>
    <mergeCell ref="C63:D63"/>
    <mergeCell ref="C74:D74"/>
    <mergeCell ref="C87:D87"/>
    <mergeCell ref="B4:E4"/>
    <mergeCell ref="B24:E24"/>
    <mergeCell ref="B65:E65"/>
    <mergeCell ref="B76:E76"/>
    <mergeCell ref="B89:E89"/>
    <mergeCell ref="C121:D121"/>
    <mergeCell ref="C138:D138"/>
    <mergeCell ref="C22:D22"/>
    <mergeCell ref="C38:D38"/>
    <mergeCell ref="B113:E113"/>
    <mergeCell ref="B123:E123"/>
    <mergeCell ref="B40:E40"/>
    <mergeCell ref="B49:E49"/>
    <mergeCell ref="B101:E101"/>
    <mergeCell ref="C111:D111"/>
    <mergeCell ref="C99:D99"/>
  </mergeCells>
  <conditionalFormatting sqref="E7:E19 E43:E44 E52:E60 E68:E71 E79:E83 E92:E96 E104:E108 E116:E118 E126:E135 E27:E34">
    <cfRule type="top10" dxfId="34" priority="23" rank="10"/>
  </conditionalFormatting>
  <dataValidations count="12">
    <dataValidation type="list" allowBlank="1" showInputMessage="1" showErrorMessage="1" prompt="Select Yes when you have completed entering details in the table above" sqref="E22 E38 E47 E63 E74 E87 E99 E111 E121 E138" xr:uid="{00000000-0002-0000-0100-000000000000}">
      <formula1>"Yes,No"</formula1>
    </dataValidation>
    <dataValidation allowBlank="1" showInputMessage="1" showErrorMessage="1" prompt="In the table below, enter Reception expenses details" sqref="B24:E24" xr:uid="{00000000-0002-0000-0100-000003000000}"/>
    <dataValidation allowBlank="1" showInputMessage="1" showErrorMessage="1" prompt="In the table below, enter Music / Entertainment expenses details" sqref="B40:E40" xr:uid="{00000000-0002-0000-0100-000004000000}"/>
    <dataValidation allowBlank="1" showInputMessage="1" showErrorMessage="1" prompt="In the table below, enter Printing / Stationery expenses details" sqref="B49:E49" xr:uid="{00000000-0002-0000-0100-000005000000}"/>
    <dataValidation allowBlank="1" showInputMessage="1" showErrorMessage="1" prompt="In the table below, enter Photography expenses details" sqref="B65:E65" xr:uid="{00000000-0002-0000-0100-000006000000}"/>
    <dataValidation allowBlank="1" showInputMessage="1" showErrorMessage="1" prompt="In the table below, enter Decorations expenses details" sqref="B76:E76" xr:uid="{00000000-0002-0000-0100-000007000000}"/>
    <dataValidation allowBlank="1" showInputMessage="1" showErrorMessage="1" prompt="In the table below, enter Flowers expenses details" sqref="B89:E89" xr:uid="{00000000-0002-0000-0100-000008000000}"/>
    <dataValidation allowBlank="1" showInputMessage="1" showErrorMessage="1" prompt="In the table below, enter Gifts expenses details" sqref="B101:E101" xr:uid="{00000000-0002-0000-0100-000009000000}"/>
    <dataValidation allowBlank="1" showInputMessage="1" showErrorMessage="1" prompt="In the table below, enter Travel / Transportation expenses details" sqref="B113:E113" xr:uid="{00000000-0002-0000-0100-00000A000000}"/>
    <dataValidation allowBlank="1" showInputMessage="1" showErrorMessage="1" prompt="In the table below, enter Other Expenses expenses details" sqref="B123:E123" xr:uid="{00000000-0002-0000-0100-00000B000000}"/>
    <dataValidation allowBlank="1" showErrorMessage="1" sqref="A3" xr:uid="{F02DEEF8-7B95-674C-8719-96782512EA5D}"/>
    <dataValidation allowBlank="1" showInputMessage="1" showErrorMessage="1" prompt="In the table below, enter Apparel expenses details" sqref="B4:E4" xr:uid="{E7A962AE-9DD8-4491-9C84-B40C9BAF29A4}"/>
  </dataValidations>
  <printOptions horizontalCentered="1"/>
  <pageMargins left="0.5" right="0.5" top="0.5" bottom="0.5" header="0.3" footer="0.3"/>
  <pageSetup fitToHeight="0" orientation="portrait" r:id="rId1"/>
  <headerFooter differentFirst="1">
    <oddFooter>Page &amp;P of &amp;N</oddFooter>
  </headerFooter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8" id="{55199E56-DD9C-4A4F-BED9-16F56CCFDA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NoIcons" iconId="0"/>
              <x14:cfIcon iconSet="3Arrows" iconId="2"/>
            </x14:iconSet>
          </x14:cfRule>
          <xm:sqref>E7:E19 E43:E44 E52:E60 E68:E71 E79:E83 E104:E108 E92:E96 E116:E118 E126:E135 E27:E34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H13"/>
  <sheetViews>
    <sheetView zoomScale="130" zoomScaleNormal="130" workbookViewId="0">
      <selection activeCell="C3" sqref="C3"/>
    </sheetView>
  </sheetViews>
  <sheetFormatPr defaultColWidth="8.875" defaultRowHeight="13.2" x14ac:dyDescent="0.25"/>
  <cols>
    <col min="2" max="2" width="13.125" customWidth="1"/>
    <col min="3" max="3" width="11.375" customWidth="1"/>
    <col min="4" max="7" width="9.25" customWidth="1"/>
    <col min="8" max="8" width="18.875" customWidth="1"/>
  </cols>
  <sheetData>
    <row r="2" spans="2:8" x14ac:dyDescent="0.25">
      <c r="B2" s="3" t="s">
        <v>71</v>
      </c>
      <c r="C2" s="4" t="s">
        <v>72</v>
      </c>
      <c r="D2" s="4" t="s">
        <v>91</v>
      </c>
      <c r="E2" s="4"/>
      <c r="F2" s="4" t="s">
        <v>90</v>
      </c>
      <c r="G2" s="4"/>
      <c r="H2" s="4" t="s">
        <v>73</v>
      </c>
    </row>
    <row r="3" spans="2:8" x14ac:dyDescent="0.25">
      <c r="B3" s="1" t="s">
        <v>24</v>
      </c>
      <c r="C3" s="2">
        <f>Apparel_Total_est</f>
        <v>9490</v>
      </c>
      <c r="D3" s="2">
        <f>Apparel_Total_act</f>
        <v>9770</v>
      </c>
      <c r="E3" s="2">
        <f>C3-F3</f>
        <v>9480</v>
      </c>
      <c r="F3" s="2">
        <f>ROUNDUP($C$13/1000,0)</f>
        <v>10</v>
      </c>
      <c r="G3">
        <f>$D$13-E3</f>
        <v>290</v>
      </c>
      <c r="H3" s="2">
        <f>D3-C3</f>
        <v>280</v>
      </c>
    </row>
    <row r="4" spans="2:8" x14ac:dyDescent="0.25">
      <c r="B4" s="1" t="s">
        <v>10</v>
      </c>
      <c r="C4" s="2">
        <f>Reception_Total_est</f>
        <v>1050</v>
      </c>
      <c r="D4" s="2">
        <f>Reception_Total_act</f>
        <v>928</v>
      </c>
      <c r="E4" s="2">
        <f t="shared" ref="E4:E12" si="0">C4-F4</f>
        <v>1040</v>
      </c>
      <c r="F4" s="2">
        <f t="shared" ref="F4:F13" si="1">ROUNDUP($C$13/1000,0)</f>
        <v>10</v>
      </c>
      <c r="G4">
        <f t="shared" ref="G4:G12" si="2">$D$13-E4</f>
        <v>8730</v>
      </c>
      <c r="H4" s="2">
        <f t="shared" ref="H4:H12" si="3">D4-C4</f>
        <v>-122</v>
      </c>
    </row>
    <row r="5" spans="2:8" x14ac:dyDescent="0.25">
      <c r="B5" s="1" t="s">
        <v>69</v>
      </c>
      <c r="C5" s="2">
        <f>Music_Entertainment_Total_est</f>
        <v>600</v>
      </c>
      <c r="D5" s="2">
        <f>Music_Entertainment_Total_act</f>
        <v>500</v>
      </c>
      <c r="E5" s="2">
        <f t="shared" si="0"/>
        <v>590</v>
      </c>
      <c r="F5" s="2">
        <f t="shared" si="1"/>
        <v>10</v>
      </c>
      <c r="G5">
        <f t="shared" si="2"/>
        <v>9180</v>
      </c>
      <c r="H5" s="2">
        <f t="shared" si="3"/>
        <v>-100</v>
      </c>
    </row>
    <row r="6" spans="2:8" x14ac:dyDescent="0.25">
      <c r="B6" s="1" t="s">
        <v>54</v>
      </c>
      <c r="C6" s="2">
        <f>Printing__Stationery_Total_est</f>
        <v>935</v>
      </c>
      <c r="D6" s="2">
        <f>Printing__Stationery_Total_act</f>
        <v>870</v>
      </c>
      <c r="E6" s="2">
        <f t="shared" si="0"/>
        <v>925</v>
      </c>
      <c r="F6" s="2">
        <f t="shared" si="1"/>
        <v>10</v>
      </c>
      <c r="G6">
        <f t="shared" si="2"/>
        <v>8845</v>
      </c>
      <c r="H6" s="2">
        <f t="shared" si="3"/>
        <v>-65</v>
      </c>
    </row>
    <row r="7" spans="2:8" x14ac:dyDescent="0.25">
      <c r="B7" s="1" t="s">
        <v>20</v>
      </c>
      <c r="C7" s="2">
        <f>Photography_Total_est</f>
        <v>1625</v>
      </c>
      <c r="D7" s="2">
        <f>Photography_Total_act</f>
        <v>1575</v>
      </c>
      <c r="E7" s="2">
        <f t="shared" si="0"/>
        <v>1615</v>
      </c>
      <c r="F7" s="2">
        <f t="shared" si="1"/>
        <v>10</v>
      </c>
      <c r="G7">
        <f t="shared" si="2"/>
        <v>8155</v>
      </c>
      <c r="H7" s="2">
        <f t="shared" si="3"/>
        <v>-50</v>
      </c>
    </row>
    <row r="8" spans="2:8" x14ac:dyDescent="0.25">
      <c r="B8" s="1" t="s">
        <v>3</v>
      </c>
      <c r="C8" s="2">
        <f>Decorations_Total_est</f>
        <v>700</v>
      </c>
      <c r="D8" s="2">
        <f>Decorations_Total_act</f>
        <v>720</v>
      </c>
      <c r="E8" s="2">
        <f t="shared" si="0"/>
        <v>690</v>
      </c>
      <c r="F8" s="2">
        <f t="shared" si="1"/>
        <v>10</v>
      </c>
      <c r="G8">
        <f t="shared" si="2"/>
        <v>9080</v>
      </c>
      <c r="H8" s="2">
        <f t="shared" si="3"/>
        <v>20</v>
      </c>
    </row>
    <row r="9" spans="2:8" x14ac:dyDescent="0.25">
      <c r="B9" s="1" t="s">
        <v>4</v>
      </c>
      <c r="C9" s="2">
        <f>Flowers_Total_est</f>
        <v>900</v>
      </c>
      <c r="D9" s="2">
        <f>Flowers_Total_act</f>
        <v>850</v>
      </c>
      <c r="E9" s="2">
        <f t="shared" si="0"/>
        <v>890</v>
      </c>
      <c r="F9" s="2">
        <f t="shared" si="1"/>
        <v>10</v>
      </c>
      <c r="G9">
        <f t="shared" si="2"/>
        <v>8880</v>
      </c>
      <c r="H9" s="2">
        <f t="shared" si="3"/>
        <v>-50</v>
      </c>
    </row>
    <row r="10" spans="2:8" x14ac:dyDescent="0.25">
      <c r="B10" s="1" t="s">
        <v>8</v>
      </c>
      <c r="C10" s="2">
        <f>Gifts_Total_est</f>
        <v>1345</v>
      </c>
      <c r="D10" s="2">
        <f>Gifts_Total_act</f>
        <v>1075</v>
      </c>
      <c r="E10" s="2">
        <f t="shared" si="0"/>
        <v>1335</v>
      </c>
      <c r="F10" s="2">
        <f t="shared" si="1"/>
        <v>10</v>
      </c>
      <c r="G10">
        <f t="shared" si="2"/>
        <v>8435</v>
      </c>
      <c r="H10" s="2">
        <f t="shared" si="3"/>
        <v>-270</v>
      </c>
    </row>
    <row r="11" spans="2:8" x14ac:dyDescent="0.25">
      <c r="B11" s="1" t="s">
        <v>70</v>
      </c>
      <c r="C11" s="2">
        <f>Travel_Transportation_Total_est</f>
        <v>100</v>
      </c>
      <c r="D11" s="2">
        <f>Travel_Transportation_Total_act</f>
        <v>165</v>
      </c>
      <c r="E11" s="2">
        <f t="shared" si="0"/>
        <v>90</v>
      </c>
      <c r="F11" s="2">
        <f t="shared" si="1"/>
        <v>10</v>
      </c>
      <c r="G11">
        <f t="shared" si="2"/>
        <v>9680</v>
      </c>
      <c r="H11" s="2">
        <f t="shared" si="3"/>
        <v>65</v>
      </c>
    </row>
    <row r="12" spans="2:8" x14ac:dyDescent="0.25">
      <c r="B12" s="1" t="s">
        <v>55</v>
      </c>
      <c r="C12" s="2">
        <f>Other_Expenses_Total_est</f>
        <v>885</v>
      </c>
      <c r="D12" s="2">
        <f>Other_Expenses_Total_act</f>
        <v>1021</v>
      </c>
      <c r="E12" s="2">
        <f t="shared" si="0"/>
        <v>875</v>
      </c>
      <c r="F12" s="2">
        <f t="shared" si="1"/>
        <v>10</v>
      </c>
      <c r="G12">
        <f t="shared" si="2"/>
        <v>8895</v>
      </c>
      <c r="H12" s="2">
        <f t="shared" si="3"/>
        <v>136</v>
      </c>
    </row>
    <row r="13" spans="2:8" x14ac:dyDescent="0.25">
      <c r="B13" s="1" t="s">
        <v>92</v>
      </c>
      <c r="C13">
        <f>MAX(C3:D12)</f>
        <v>9770</v>
      </c>
      <c r="D13">
        <f>MAX(C3:D12)</f>
        <v>9770</v>
      </c>
      <c r="E13" s="2"/>
      <c r="F13" s="2">
        <f t="shared" si="1"/>
        <v>10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A7FDBC45-3AD9-4BBE-91BB-B4CEEB1BA2E6}"/>
</file>

<file path=customXml/itemProps23.xml><?xml version="1.0" encoding="utf-8"?>
<ds:datastoreItem xmlns:ds="http://schemas.openxmlformats.org/officeDocument/2006/customXml" ds:itemID="{AFEA14BB-C66D-4750-B2C5-4472CB0B76CD}"/>
</file>

<file path=customXml/itemProps32.xml><?xml version="1.0" encoding="utf-8"?>
<ds:datastoreItem xmlns:ds="http://schemas.openxmlformats.org/officeDocument/2006/customXml" ds:itemID="{206161AA-4510-4881-A048-61BAA5627D7A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TM22497343</ap:Template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30</vt:i4>
      </vt:variant>
    </vt:vector>
  </ap:HeadingPairs>
  <ap:TitlesOfParts>
    <vt:vector baseType="lpstr" size="33">
      <vt:lpstr>Wedding Budget</vt:lpstr>
      <vt:lpstr>Expenses</vt:lpstr>
      <vt:lpstr>Calculations</vt:lpstr>
      <vt:lpstr>Apparel_done</vt:lpstr>
      <vt:lpstr>Apparel_Total_act</vt:lpstr>
      <vt:lpstr>Apparel_Total_est</vt:lpstr>
      <vt:lpstr>Deco_Done</vt:lpstr>
      <vt:lpstr>Decorations_Total_act</vt:lpstr>
      <vt:lpstr>Decorations_Total_est</vt:lpstr>
      <vt:lpstr>Flowers_Done</vt:lpstr>
      <vt:lpstr>Flowers_Total_act</vt:lpstr>
      <vt:lpstr>Flowers_Total_est</vt:lpstr>
      <vt:lpstr>Gifts_Done</vt:lpstr>
      <vt:lpstr>Gifts_Total_act</vt:lpstr>
      <vt:lpstr>Gifts_Total_est</vt:lpstr>
      <vt:lpstr>Music_Done</vt:lpstr>
      <vt:lpstr>Music_Entertainment_Total_act</vt:lpstr>
      <vt:lpstr>Music_Entertainment_Total_est</vt:lpstr>
      <vt:lpstr>Other_Done</vt:lpstr>
      <vt:lpstr>Other_Expenses_Total_act</vt:lpstr>
      <vt:lpstr>Other_Expenses_Total_est</vt:lpstr>
      <vt:lpstr>Photography_Done</vt:lpstr>
      <vt:lpstr>Photography_Total_act</vt:lpstr>
      <vt:lpstr>Photography_Total_est</vt:lpstr>
      <vt:lpstr>Printing__Stationery_Total_act</vt:lpstr>
      <vt:lpstr>Printing__Stationery_Total_est</vt:lpstr>
      <vt:lpstr>Printing_Done</vt:lpstr>
      <vt:lpstr>reception_done</vt:lpstr>
      <vt:lpstr>Reception_Total_act</vt:lpstr>
      <vt:lpstr>Reception_Total_est</vt:lpstr>
      <vt:lpstr>Travel_Done</vt:lpstr>
      <vt:lpstr>Travel_Transportation_Total_act</vt:lpstr>
      <vt:lpstr>Travel_Transportation_Total_est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2023-03-02T06:51:13Z</dcterms:created>
  <dcterms:modified xsi:type="dcterms:W3CDTF">2023-03-06T19:21:31Z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