
<file path=[Content_Types].xml><?xml version="1.0" encoding="utf-8"?>
<Types xmlns="http://schemas.openxmlformats.org/package/2006/content-types">
  <Default Extension="xml" ContentType="application/vnd.openxmlformats-officedocument.extended-properties+xml"/>
  <Default Extension="rels" ContentType="application/vnd.openxmlformats-package.relationships+xml"/>
  <Default Extension="bin" ContentType="application/vnd.openxmlformats-officedocument.spreadsheetml.printerSettings"/>
  <Override PartName="/docProps/core.xml" ContentType="application/vnd.openxmlformats-package.core-properties+xml"/>
  <Override PartName="/xl/workbook.xml" ContentType="application/vnd.openxmlformats-officedocument.spreadsheetml.sheet.main+xml"/>
  <Override PartName="/xl/sharedStrings.xml" ContentType="application/vnd.openxmlformats-officedocument.spreadsheetml.sharedStrings+xml"/>
  <Override PartName="/xl/worksheets/sheet31.xml" ContentType="application/vnd.openxmlformats-officedocument.spreadsheetml.worksheet+xml"/>
  <Override PartName="/xl/tables/table31.xml" ContentType="application/vnd.openxmlformats-officedocument.spreadsheetml.table+xml"/>
  <Override PartName="/xl/styles.xml" ContentType="application/vnd.openxmlformats-officedocument.spreadsheetml.styles+xml"/>
  <Override PartName="/customXml/item3.xml" ContentType="application/xml"/>
  <Override PartName="/customXml/itemProps31.xml" ContentType="application/vnd.openxmlformats-officedocument.customXmlProperties+xml"/>
  <Override PartName="/xl/worksheets/sheet22.xml" ContentType="application/vnd.openxmlformats-officedocument.spreadsheetml.worksheet+xml"/>
  <Override PartName="/xl/tables/table22.xml" ContentType="application/vnd.openxmlformats-officedocument.spreadsheetml.table+xml"/>
  <Override PartName="/xl/worksheets/sheet13.xml" ContentType="application/vnd.openxmlformats-officedocument.spreadsheetml.worksheet+xml"/>
  <Override PartName="/xl/tables/table13.xml" ContentType="application/vnd.openxmlformats-officedocument.spreadsheetml.table+xml"/>
  <Override PartName="/xl/theme/theme11.xml" ContentType="application/vnd.openxmlformats-officedocument.theme+xml"/>
  <Override PartName="/customXml/item22.xml" ContentType="application/xml"/>
  <Override PartName="/customXml/itemProps22.xml" ContentType="application/vnd.openxmlformats-officedocument.customXmlProperties+xml"/>
  <Override PartName="/xl/worksheets/sheet54.xml" ContentType="application/vnd.openxmlformats-officedocument.spreadsheetml.worksheet+xml"/>
  <Override PartName="/xl/tables/table54.xml" ContentType="application/vnd.openxmlformats-officedocument.spreadsheetml.table+xml"/>
  <Override PartName="/customXml/item13.xml" ContentType="application/xml"/>
  <Override PartName="/customXml/itemProps13.xml" ContentType="application/vnd.openxmlformats-officedocument.customXmlProperties+xml"/>
  <Override PartName="/xl/worksheets/sheet45.xml" ContentType="application/vnd.openxmlformats-officedocument.spreadsheetml.worksheet+xml"/>
  <Override PartName="/xl/tables/table45.xml" ContentType="application/vnd.openxmlformats-officedocument.spreadsheetml.table+xml"/>
  <Override PartName="/xl/calcChain.xml" ContentType="application/vnd.openxmlformats-officedocument.spreadsheetml.calcChain+xml"/>
  <Override PartName="/docProps/custom.xml" ContentType="application/vnd.openxmlformats-officedocument.custom-properties+xml"/>
</Types>
</file>

<file path=_rels/.rels>&#65279;<?xml version="1.0" encoding="utf-8"?><Relationships xmlns="http://schemas.openxmlformats.org/package/2006/relationships"><Relationship Type="http://schemas.openxmlformats.org/officeDocument/2006/relationships/extended-properties" Target="/docProps/app.xml" Id="rId3" /><Relationship Type="http://schemas.openxmlformats.org/package/2006/relationships/metadata/core-properties" Target="/docProps/core.xml" Id="rId2" /><Relationship Type="http://schemas.openxmlformats.org/officeDocument/2006/relationships/officeDocument" Target="/xl/workbook.xml" Id="rId1" /><Relationship Type="http://schemas.openxmlformats.org/officeDocument/2006/relationships/custom-properties" Target="/docProps/custom.xml" Id="rId4"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726"/>
  <workbookPr filterPrivacy="1" codeName="ThisWorkbook"/>
  <xr:revisionPtr revIDLastSave="0" documentId="8_{1D8A6E62-DA86-40E4-AFBD-1D6227AFBA98}" xr6:coauthVersionLast="47" xr6:coauthVersionMax="47" xr10:uidLastSave="{00000000-0000-0000-0000-000000000000}"/>
  <bookViews>
    <workbookView xWindow="-108" yWindow="-108" windowWidth="23256" windowHeight="12720" xr2:uid="{00000000-000D-0000-FFFF-FFFF00000000}"/>
  </bookViews>
  <sheets>
    <sheet name="Calendar View" sheetId="3" r:id="rId1"/>
    <sheet name="Employee Leave Tracker" sheetId="1" r:id="rId2"/>
    <sheet name="List of Employees" sheetId="2" r:id="rId3"/>
    <sheet name="Leave Types" sheetId="4" r:id="rId4"/>
    <sheet name="Company Holidays" sheetId="5" r:id="rId5"/>
  </sheets>
  <definedNames>
    <definedName name="_xlnm._FilterDatabase" localSheetId="0" hidden="1">'Calendar View'!$H$19:$K$22</definedName>
    <definedName name="Calendar_Year">'Calendar View'!$C$3</definedName>
    <definedName name="ColumnTitle3">Employees[[#Headers],[Employee names]]</definedName>
    <definedName name="ColumnTitle4">LeaveTypes[[#Headers],[List of leave types]]</definedName>
    <definedName name="ColumnTitle5">CompanyHolidays[[#Headers],[Company holidays]]</definedName>
    <definedName name="ColumnTitleRegion..AC22.1">'Calendar View'!$C$19:$E$19</definedName>
    <definedName name="lstEDates">LeaveTracker[End date]</definedName>
    <definedName name="lstEmployees">Employees[Employee names]</definedName>
    <definedName name="lstEmpNames">LeaveTracker[Employee name]</definedName>
    <definedName name="lstHolidays">CompanyHolidays[Company holidays]</definedName>
    <definedName name="lstHolidayTypes">LeaveTypes[List of leave types]</definedName>
    <definedName name="lstHTypes">LeaveTracker[Type of leave]</definedName>
    <definedName name="lstSdates">LeaveTracker[Start date]</definedName>
    <definedName name="Title1">AttendanceRecord[[#Headers],[Weekday/Month]]</definedName>
    <definedName name="Title2">LeaveTracker[[#Headers],[Employee name]]</definedName>
    <definedName name="valSelEmployee">'Calendar View'!$C$2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1" i="1" l="1"/>
  <c r="D24" i="1"/>
  <c r="D22" i="1"/>
  <c r="D21" i="1"/>
  <c r="D20" i="1"/>
  <c r="D19" i="1"/>
  <c r="D18" i="1"/>
  <c r="D12" i="1"/>
  <c r="D9" i="1"/>
  <c r="D8" i="1"/>
  <c r="D7" i="1"/>
  <c r="C22" i="1"/>
  <c r="C24" i="1"/>
  <c r="C21" i="1"/>
  <c r="C20" i="1"/>
  <c r="C19" i="1"/>
  <c r="C18" i="1"/>
  <c r="C12" i="1"/>
  <c r="C11" i="1"/>
  <c r="C9" i="1"/>
  <c r="C8" i="1"/>
  <c r="C7" i="1"/>
  <c r="B9" i="5"/>
  <c r="B8" i="5"/>
  <c r="B7" i="5"/>
  <c r="B6" i="5"/>
  <c r="B5" i="5"/>
  <c r="B4" i="5"/>
  <c r="D4" i="1"/>
  <c r="D5" i="1"/>
  <c r="D6" i="1"/>
  <c r="D10" i="1"/>
  <c r="D13" i="1"/>
  <c r="D14" i="1"/>
  <c r="D15" i="1"/>
  <c r="D16" i="1"/>
  <c r="D17" i="1"/>
  <c r="D23" i="1"/>
  <c r="D25" i="1"/>
  <c r="D26" i="1"/>
  <c r="C4" i="1"/>
  <c r="C5" i="1"/>
  <c r="C6" i="1"/>
  <c r="C10" i="1"/>
  <c r="C13" i="1"/>
  <c r="C14" i="1"/>
  <c r="C15" i="1"/>
  <c r="C16" i="1"/>
  <c r="C17" i="1"/>
  <c r="C23" i="1"/>
  <c r="C25" i="1"/>
  <c r="C26" i="1"/>
  <c r="F26" i="1" l="1"/>
  <c r="F16" i="1"/>
  <c r="F10" i="1"/>
  <c r="F4" i="1"/>
  <c r="F19" i="1"/>
  <c r="F25" i="1"/>
  <c r="F15" i="1"/>
  <c r="F6" i="1"/>
  <c r="F11" i="1"/>
  <c r="F20" i="1"/>
  <c r="F22" i="1"/>
  <c r="F23" i="1"/>
  <c r="F14" i="1"/>
  <c r="F5" i="1"/>
  <c r="F7" i="1"/>
  <c r="F12" i="1"/>
  <c r="F21" i="1"/>
  <c r="F9" i="1"/>
  <c r="F17" i="1"/>
  <c r="F13" i="1"/>
  <c r="F8" i="1"/>
  <c r="F18" i="1"/>
  <c r="F24" i="1"/>
  <c r="C3" i="3"/>
  <c r="AC20" i="3" l="1"/>
  <c r="AC21" i="3"/>
  <c r="X20" i="3"/>
  <c r="X21" i="3"/>
  <c r="S20" i="3"/>
  <c r="S21" i="3"/>
  <c r="N21" i="3"/>
  <c r="N20" i="3"/>
  <c r="H21" i="3"/>
  <c r="H20" i="3"/>
  <c r="C6" i="3"/>
  <c r="D6" i="3" s="1"/>
  <c r="E6" i="3" s="1"/>
  <c r="F6" i="3" s="1"/>
  <c r="G6" i="3" s="1"/>
  <c r="H6" i="3" s="1"/>
  <c r="I6" i="3" s="1"/>
  <c r="G14" i="3"/>
  <c r="H14" i="3" s="1"/>
  <c r="I14" i="3" s="1"/>
  <c r="F11" i="3"/>
  <c r="G11" i="3" s="1"/>
  <c r="H11" i="3" s="1"/>
  <c r="I11" i="3" s="1"/>
  <c r="I15" i="3"/>
  <c r="J15" i="3" s="1"/>
  <c r="K15" i="3" s="1"/>
  <c r="L15" i="3" s="1"/>
  <c r="M15" i="3" s="1"/>
  <c r="N15" i="3" s="1"/>
  <c r="O15" i="3" s="1"/>
  <c r="P15" i="3" s="1"/>
  <c r="Q15" i="3" s="1"/>
  <c r="R15" i="3" s="1"/>
  <c r="S15" i="3" s="1"/>
  <c r="T15" i="3" s="1"/>
  <c r="U15" i="3" s="1"/>
  <c r="V15" i="3" s="1"/>
  <c r="W15" i="3" s="1"/>
  <c r="X15" i="3" s="1"/>
  <c r="Y15" i="3" s="1"/>
  <c r="Z15" i="3" s="1"/>
  <c r="AA15" i="3" s="1"/>
  <c r="AB15" i="3" s="1"/>
  <c r="AC15" i="3" s="1"/>
  <c r="AD15" i="3" s="1"/>
  <c r="AE15" i="3" s="1"/>
  <c r="AF15" i="3" s="1"/>
  <c r="AG15" i="3" s="1"/>
  <c r="AH15" i="3" s="1"/>
  <c r="AI15" i="3" s="1"/>
  <c r="AJ15" i="3" s="1"/>
  <c r="AK15" i="3" s="1"/>
  <c r="AL15" i="3" s="1"/>
  <c r="AM15" i="3" s="1"/>
  <c r="AN15" i="3" s="1"/>
  <c r="AO15" i="3" s="1"/>
  <c r="AP15" i="3" s="1"/>
  <c r="AQ15" i="3" s="1"/>
  <c r="AR15" i="3" s="1"/>
  <c r="E8" i="3"/>
  <c r="F8" i="3" s="1"/>
  <c r="G8" i="3" s="1"/>
  <c r="H8" i="3" s="1"/>
  <c r="I8" i="3" s="1"/>
  <c r="E16" i="3"/>
  <c r="F16" i="3" s="1"/>
  <c r="G16" i="3" s="1"/>
  <c r="H16" i="3" s="1"/>
  <c r="I16" i="3" s="1"/>
  <c r="H12" i="3"/>
  <c r="I12" i="3" s="1"/>
  <c r="J12" i="3" s="1"/>
  <c r="K12" i="3" s="1"/>
  <c r="L12" i="3" s="1"/>
  <c r="M12" i="3" s="1"/>
  <c r="N12" i="3" s="1"/>
  <c r="O12" i="3" s="1"/>
  <c r="P12" i="3" s="1"/>
  <c r="Q12" i="3" s="1"/>
  <c r="R12" i="3" s="1"/>
  <c r="S12" i="3" s="1"/>
  <c r="T12" i="3" s="1"/>
  <c r="U12" i="3" s="1"/>
  <c r="V12" i="3" s="1"/>
  <c r="W12" i="3" s="1"/>
  <c r="X12" i="3" s="1"/>
  <c r="Y12" i="3" s="1"/>
  <c r="Z12" i="3" s="1"/>
  <c r="AA12" i="3" s="1"/>
  <c r="AB12" i="3" s="1"/>
  <c r="AC12" i="3" s="1"/>
  <c r="AD12" i="3" s="1"/>
  <c r="AE12" i="3" s="1"/>
  <c r="AF12" i="3" s="1"/>
  <c r="AG12" i="3" s="1"/>
  <c r="AH12" i="3" s="1"/>
  <c r="AI12" i="3" s="1"/>
  <c r="AJ12" i="3" s="1"/>
  <c r="AK12" i="3" s="1"/>
  <c r="AL12" i="3" s="1"/>
  <c r="AM12" i="3" s="1"/>
  <c r="AN12" i="3" s="1"/>
  <c r="AO12" i="3" s="1"/>
  <c r="AP12" i="3" s="1"/>
  <c r="AQ12" i="3" s="1"/>
  <c r="AR12" i="3" s="1"/>
  <c r="G17" i="3"/>
  <c r="H17" i="3" s="1"/>
  <c r="I17" i="3" s="1"/>
  <c r="H9" i="3"/>
  <c r="I9" i="3" s="1"/>
  <c r="J9" i="3" s="1"/>
  <c r="K9" i="3" s="1"/>
  <c r="L9" i="3" s="1"/>
  <c r="M9" i="3" s="1"/>
  <c r="N9" i="3" s="1"/>
  <c r="O9" i="3" s="1"/>
  <c r="P9" i="3" s="1"/>
  <c r="Q9" i="3" s="1"/>
  <c r="R9" i="3" s="1"/>
  <c r="S9" i="3" s="1"/>
  <c r="T9" i="3" s="1"/>
  <c r="U9" i="3" s="1"/>
  <c r="V9" i="3" s="1"/>
  <c r="W9" i="3" s="1"/>
  <c r="X9" i="3" s="1"/>
  <c r="Y9" i="3" s="1"/>
  <c r="Z9" i="3" s="1"/>
  <c r="AA9" i="3" s="1"/>
  <c r="AB9" i="3" s="1"/>
  <c r="AC9" i="3" s="1"/>
  <c r="AD9" i="3" s="1"/>
  <c r="AE9" i="3" s="1"/>
  <c r="AF9" i="3" s="1"/>
  <c r="AG9" i="3" s="1"/>
  <c r="AH9" i="3" s="1"/>
  <c r="AI9" i="3" s="1"/>
  <c r="AJ9" i="3" s="1"/>
  <c r="AK9" i="3" s="1"/>
  <c r="AL9" i="3" s="1"/>
  <c r="AM9" i="3" s="1"/>
  <c r="AN9" i="3" s="1"/>
  <c r="AO9" i="3" s="1"/>
  <c r="AP9" i="3" s="1"/>
  <c r="AQ9" i="3" s="1"/>
  <c r="AR9" i="3" s="1"/>
  <c r="D13" i="3"/>
  <c r="E13" i="3" s="1"/>
  <c r="F13" i="3" s="1"/>
  <c r="G13" i="3" s="1"/>
  <c r="H13" i="3" s="1"/>
  <c r="I13" i="3" s="1"/>
  <c r="J13" i="3" s="1"/>
  <c r="K13" i="3" s="1"/>
  <c r="L13" i="3" s="1"/>
  <c r="M13" i="3" s="1"/>
  <c r="N13" i="3" s="1"/>
  <c r="O13" i="3" s="1"/>
  <c r="P13" i="3" s="1"/>
  <c r="Q13" i="3" s="1"/>
  <c r="R13" i="3" s="1"/>
  <c r="S13" i="3" s="1"/>
  <c r="T13" i="3" s="1"/>
  <c r="U13" i="3" s="1"/>
  <c r="V13" i="3" s="1"/>
  <c r="W13" i="3" s="1"/>
  <c r="X13" i="3" s="1"/>
  <c r="Y13" i="3" s="1"/>
  <c r="Z13" i="3" s="1"/>
  <c r="AA13" i="3" s="1"/>
  <c r="AB13" i="3" s="1"/>
  <c r="AC13" i="3" s="1"/>
  <c r="AD13" i="3" s="1"/>
  <c r="AE13" i="3" s="1"/>
  <c r="AF13" i="3" s="1"/>
  <c r="AG13" i="3" s="1"/>
  <c r="AH13" i="3" s="1"/>
  <c r="AI13" i="3" s="1"/>
  <c r="AJ13" i="3" s="1"/>
  <c r="AK13" i="3" s="1"/>
  <c r="AL13" i="3" s="1"/>
  <c r="AM13" i="3" s="1"/>
  <c r="AN13" i="3" s="1"/>
  <c r="AO13" i="3" s="1"/>
  <c r="AP13" i="3" s="1"/>
  <c r="AQ13" i="3" s="1"/>
  <c r="AR13" i="3" s="1"/>
  <c r="C17" i="3"/>
  <c r="C13" i="3"/>
  <c r="C9" i="3"/>
  <c r="C16" i="3"/>
  <c r="D16" i="3" s="1"/>
  <c r="C12" i="3"/>
  <c r="D12" i="3" s="1"/>
  <c r="E12" i="3" s="1"/>
  <c r="F12" i="3" s="1"/>
  <c r="G12" i="3" s="1"/>
  <c r="C8" i="3"/>
  <c r="C10" i="3"/>
  <c r="C15" i="3"/>
  <c r="C11" i="3"/>
  <c r="D11" i="3" s="1"/>
  <c r="E11" i="3" s="1"/>
  <c r="C7" i="3"/>
  <c r="D7" i="3" s="1"/>
  <c r="E7" i="3" s="1"/>
  <c r="F7" i="3" s="1"/>
  <c r="G7" i="3" s="1"/>
  <c r="H7" i="3" s="1"/>
  <c r="I7" i="3" s="1"/>
  <c r="J7" i="3" s="1"/>
  <c r="K7" i="3" s="1"/>
  <c r="L7" i="3" s="1"/>
  <c r="M7" i="3" s="1"/>
  <c r="N7" i="3" s="1"/>
  <c r="O7" i="3" s="1"/>
  <c r="P7" i="3" s="1"/>
  <c r="Q7" i="3" s="1"/>
  <c r="R7" i="3" s="1"/>
  <c r="S7" i="3" s="1"/>
  <c r="T7" i="3" s="1"/>
  <c r="U7" i="3" s="1"/>
  <c r="V7" i="3" s="1"/>
  <c r="W7" i="3" s="1"/>
  <c r="X7" i="3" s="1"/>
  <c r="Y7" i="3" s="1"/>
  <c r="Z7" i="3" s="1"/>
  <c r="AA7" i="3" s="1"/>
  <c r="AB7" i="3" s="1"/>
  <c r="AC7" i="3" s="1"/>
  <c r="AD7" i="3" s="1"/>
  <c r="AE7" i="3" s="1"/>
  <c r="AF7" i="3" s="1"/>
  <c r="AG7" i="3" s="1"/>
  <c r="AH7" i="3" s="1"/>
  <c r="AI7" i="3" s="1"/>
  <c r="AJ7" i="3" s="1"/>
  <c r="AK7" i="3" s="1"/>
  <c r="AL7" i="3" s="1"/>
  <c r="AM7" i="3" s="1"/>
  <c r="AN7" i="3" s="1"/>
  <c r="AO7" i="3" s="1"/>
  <c r="AP7" i="3" s="1"/>
  <c r="AQ7" i="3" s="1"/>
  <c r="AR7" i="3" s="1"/>
  <c r="C14" i="3"/>
  <c r="H22" i="3" l="1"/>
  <c r="X22" i="3"/>
  <c r="AC22" i="3"/>
  <c r="S22" i="3"/>
  <c r="N22" i="3"/>
  <c r="J8" i="3"/>
  <c r="K8" i="3" s="1"/>
  <c r="L8" i="3" s="1"/>
  <c r="M8" i="3" s="1"/>
  <c r="N8" i="3" s="1"/>
  <c r="O8" i="3" s="1"/>
  <c r="P8" i="3" s="1"/>
  <c r="Q8" i="3" s="1"/>
  <c r="R8" i="3" s="1"/>
  <c r="S8" i="3" s="1"/>
  <c r="T8" i="3" s="1"/>
  <c r="U8" i="3" s="1"/>
  <c r="V8" i="3" s="1"/>
  <c r="W8" i="3" s="1"/>
  <c r="X8" i="3" s="1"/>
  <c r="Y8" i="3" s="1"/>
  <c r="Z8" i="3" s="1"/>
  <c r="AA8" i="3" s="1"/>
  <c r="AB8" i="3" s="1"/>
  <c r="AC8" i="3" s="1"/>
  <c r="AD8" i="3" s="1"/>
  <c r="AE8" i="3" s="1"/>
  <c r="AF8" i="3" s="1"/>
  <c r="AG8" i="3" s="1"/>
  <c r="AH8" i="3" s="1"/>
  <c r="AI8" i="3" s="1"/>
  <c r="AJ8" i="3" s="1"/>
  <c r="AK8" i="3" s="1"/>
  <c r="AL8" i="3" s="1"/>
  <c r="AM8" i="3" s="1"/>
  <c r="AN8" i="3" s="1"/>
  <c r="AO8" i="3" s="1"/>
  <c r="AP8" i="3" s="1"/>
  <c r="AQ8" i="3" s="1"/>
  <c r="AR8" i="3" s="1"/>
  <c r="J17" i="3"/>
  <c r="K17" i="3" s="1"/>
  <c r="L17" i="3" s="1"/>
  <c r="M17" i="3" s="1"/>
  <c r="N17" i="3" s="1"/>
  <c r="O17" i="3" s="1"/>
  <c r="P17" i="3" s="1"/>
  <c r="Q17" i="3" s="1"/>
  <c r="R17" i="3" s="1"/>
  <c r="S17" i="3" s="1"/>
  <c r="T17" i="3" s="1"/>
  <c r="U17" i="3" s="1"/>
  <c r="V17" i="3" s="1"/>
  <c r="W17" i="3" s="1"/>
  <c r="X17" i="3" s="1"/>
  <c r="Y17" i="3" s="1"/>
  <c r="Z17" i="3" s="1"/>
  <c r="AA17" i="3" s="1"/>
  <c r="AB17" i="3" s="1"/>
  <c r="AC17" i="3" s="1"/>
  <c r="AD17" i="3" s="1"/>
  <c r="AE17" i="3" s="1"/>
  <c r="AF17" i="3" s="1"/>
  <c r="AG17" i="3" s="1"/>
  <c r="AH17" i="3" s="1"/>
  <c r="AI17" i="3" s="1"/>
  <c r="AJ17" i="3" s="1"/>
  <c r="AK17" i="3" s="1"/>
  <c r="AL17" i="3" s="1"/>
  <c r="AM17" i="3" s="1"/>
  <c r="AN17" i="3" s="1"/>
  <c r="AO17" i="3" s="1"/>
  <c r="AP17" i="3" s="1"/>
  <c r="AQ17" i="3" s="1"/>
  <c r="AR17" i="3" s="1"/>
  <c r="J11" i="3"/>
  <c r="K11" i="3" s="1"/>
  <c r="L11" i="3" s="1"/>
  <c r="M11" i="3" s="1"/>
  <c r="N11" i="3" s="1"/>
  <c r="O11" i="3" s="1"/>
  <c r="P11" i="3" s="1"/>
  <c r="Q11" i="3" s="1"/>
  <c r="R11" i="3" s="1"/>
  <c r="S11" i="3" s="1"/>
  <c r="T11" i="3" s="1"/>
  <c r="U11" i="3" s="1"/>
  <c r="V11" i="3" s="1"/>
  <c r="W11" i="3" s="1"/>
  <c r="X11" i="3" s="1"/>
  <c r="Y11" i="3" s="1"/>
  <c r="Z11" i="3" s="1"/>
  <c r="AA11" i="3" s="1"/>
  <c r="AB11" i="3" s="1"/>
  <c r="AC11" i="3" s="1"/>
  <c r="AD11" i="3" s="1"/>
  <c r="AE11" i="3" s="1"/>
  <c r="AF11" i="3" s="1"/>
  <c r="AG11" i="3" s="1"/>
  <c r="AH11" i="3" s="1"/>
  <c r="AI11" i="3" s="1"/>
  <c r="AJ11" i="3" s="1"/>
  <c r="AK11" i="3" s="1"/>
  <c r="AL11" i="3" s="1"/>
  <c r="AM11" i="3" s="1"/>
  <c r="AN11" i="3" s="1"/>
  <c r="AO11" i="3" s="1"/>
  <c r="AP11" i="3" s="1"/>
  <c r="AQ11" i="3" s="1"/>
  <c r="AR11" i="3" s="1"/>
  <c r="J6" i="3"/>
  <c r="J16" i="3"/>
  <c r="K16" i="3" s="1"/>
  <c r="L16" i="3" s="1"/>
  <c r="M16" i="3" s="1"/>
  <c r="N16" i="3" s="1"/>
  <c r="O16" i="3" s="1"/>
  <c r="P16" i="3" s="1"/>
  <c r="Q16" i="3" s="1"/>
  <c r="R16" i="3" s="1"/>
  <c r="S16" i="3" s="1"/>
  <c r="T16" i="3" s="1"/>
  <c r="U16" i="3" s="1"/>
  <c r="V16" i="3" s="1"/>
  <c r="W16" i="3" s="1"/>
  <c r="X16" i="3" s="1"/>
  <c r="Y16" i="3" s="1"/>
  <c r="Z16" i="3" s="1"/>
  <c r="AA16" i="3" s="1"/>
  <c r="AB16" i="3" s="1"/>
  <c r="AC16" i="3" s="1"/>
  <c r="AD16" i="3" s="1"/>
  <c r="AE16" i="3" s="1"/>
  <c r="AF16" i="3" s="1"/>
  <c r="AG16" i="3" s="1"/>
  <c r="AH16" i="3" s="1"/>
  <c r="AI16" i="3" s="1"/>
  <c r="AJ16" i="3" s="1"/>
  <c r="AK16" i="3" s="1"/>
  <c r="AL16" i="3" s="1"/>
  <c r="AM16" i="3" s="1"/>
  <c r="AN16" i="3" s="1"/>
  <c r="AO16" i="3" s="1"/>
  <c r="AP16" i="3" s="1"/>
  <c r="AQ16" i="3" s="1"/>
  <c r="AR16" i="3" s="1"/>
  <c r="J14" i="3"/>
  <c r="K14" i="3" s="1"/>
  <c r="L14" i="3" s="1"/>
  <c r="M14" i="3" s="1"/>
  <c r="N14" i="3" s="1"/>
  <c r="O14" i="3" s="1"/>
  <c r="P14" i="3" s="1"/>
  <c r="Q14" i="3" s="1"/>
  <c r="R14" i="3" s="1"/>
  <c r="S14" i="3" s="1"/>
  <c r="T14" i="3" s="1"/>
  <c r="U14" i="3" s="1"/>
  <c r="V14" i="3" s="1"/>
  <c r="W14" i="3" s="1"/>
  <c r="X14" i="3" s="1"/>
  <c r="Y14" i="3" s="1"/>
  <c r="Z14" i="3" s="1"/>
  <c r="AA14" i="3" s="1"/>
  <c r="AB14" i="3" s="1"/>
  <c r="AC14" i="3" s="1"/>
  <c r="AD14" i="3" s="1"/>
  <c r="AE14" i="3" s="1"/>
  <c r="AF14" i="3" s="1"/>
  <c r="AG14" i="3" s="1"/>
  <c r="AH14" i="3" s="1"/>
  <c r="AI14" i="3" s="1"/>
  <c r="AJ14" i="3" s="1"/>
  <c r="AK14" i="3" s="1"/>
  <c r="AL14" i="3" s="1"/>
  <c r="AM14" i="3" s="1"/>
  <c r="AN14" i="3" s="1"/>
  <c r="AO14" i="3" s="1"/>
  <c r="AP14" i="3" s="1"/>
  <c r="AQ14" i="3" s="1"/>
  <c r="AR14" i="3" s="1"/>
  <c r="D14" i="3"/>
  <c r="E14" i="3" s="1"/>
  <c r="F14" i="3" s="1"/>
  <c r="D8" i="3"/>
  <c r="D17" i="3"/>
  <c r="E17" i="3" s="1"/>
  <c r="F17" i="3" s="1"/>
  <c r="D10" i="3"/>
  <c r="E10" i="3" s="1"/>
  <c r="F10" i="3" s="1"/>
  <c r="G10" i="3" s="1"/>
  <c r="H10" i="3" s="1"/>
  <c r="I10" i="3" s="1"/>
  <c r="J10" i="3" s="1"/>
  <c r="K10" i="3" s="1"/>
  <c r="L10" i="3" s="1"/>
  <c r="M10" i="3" s="1"/>
  <c r="N10" i="3" s="1"/>
  <c r="O10" i="3" s="1"/>
  <c r="P10" i="3" s="1"/>
  <c r="Q10" i="3" s="1"/>
  <c r="R10" i="3" s="1"/>
  <c r="S10" i="3" s="1"/>
  <c r="T10" i="3" s="1"/>
  <c r="U10" i="3" s="1"/>
  <c r="V10" i="3" s="1"/>
  <c r="W10" i="3" s="1"/>
  <c r="X10" i="3" s="1"/>
  <c r="Y10" i="3" s="1"/>
  <c r="Z10" i="3" s="1"/>
  <c r="AA10" i="3" s="1"/>
  <c r="AB10" i="3" s="1"/>
  <c r="AC10" i="3" s="1"/>
  <c r="AD10" i="3" s="1"/>
  <c r="AE10" i="3" s="1"/>
  <c r="AF10" i="3" s="1"/>
  <c r="AG10" i="3" s="1"/>
  <c r="AH10" i="3" s="1"/>
  <c r="AI10" i="3" s="1"/>
  <c r="AJ10" i="3" s="1"/>
  <c r="AK10" i="3" s="1"/>
  <c r="AL10" i="3" s="1"/>
  <c r="AM10" i="3" s="1"/>
  <c r="AN10" i="3" s="1"/>
  <c r="AO10" i="3" s="1"/>
  <c r="AP10" i="3" s="1"/>
  <c r="AQ10" i="3" s="1"/>
  <c r="AR10" i="3" s="1"/>
  <c r="D15" i="3"/>
  <c r="E15" i="3" s="1"/>
  <c r="F15" i="3" s="1"/>
  <c r="G15" i="3" s="1"/>
  <c r="H15" i="3" s="1"/>
  <c r="D9" i="3"/>
  <c r="E9" i="3" s="1"/>
  <c r="F9" i="3" s="1"/>
  <c r="G9" i="3" s="1"/>
  <c r="K6" i="3" l="1"/>
  <c r="L6" i="3" s="1"/>
  <c r="M6" i="3" s="1"/>
  <c r="N6" i="3" s="1"/>
  <c r="O6" i="3" s="1"/>
  <c r="P6" i="3" s="1"/>
  <c r="Q6" i="3" s="1"/>
  <c r="R6" i="3" s="1"/>
  <c r="S6" i="3" s="1"/>
  <c r="T6" i="3" s="1"/>
  <c r="U6" i="3" s="1"/>
  <c r="V6" i="3" s="1"/>
  <c r="W6" i="3" s="1"/>
  <c r="X6" i="3" s="1"/>
  <c r="Y6" i="3" s="1"/>
  <c r="Z6" i="3" s="1"/>
  <c r="AA6" i="3" s="1"/>
  <c r="AB6" i="3" s="1"/>
  <c r="AC6" i="3" s="1"/>
  <c r="AD6" i="3" s="1"/>
  <c r="AE6" i="3" s="1"/>
  <c r="AF6" i="3" s="1"/>
  <c r="AG6" i="3" s="1"/>
  <c r="AH6" i="3" s="1"/>
  <c r="AI6" i="3" s="1"/>
  <c r="AJ6" i="3" s="1"/>
  <c r="AK6" i="3" s="1"/>
  <c r="AL6" i="3" s="1"/>
  <c r="AM6" i="3" s="1"/>
  <c r="AN6" i="3" s="1"/>
  <c r="AO6" i="3" s="1"/>
  <c r="AP6" i="3" s="1"/>
  <c r="AQ6" i="3" s="1"/>
  <c r="AR6" i="3" s="1"/>
  <c r="C21" i="3"/>
  <c r="C20" i="3"/>
  <c r="C22" i="3" l="1"/>
</calcChain>
</file>

<file path=xl/sharedStrings.xml><?xml version="1.0" encoding="utf-8"?>
<sst xmlns="http://schemas.openxmlformats.org/spreadsheetml/2006/main" count="140" uniqueCount="87">
  <si>
    <t>Bereavement</t>
  </si>
  <si>
    <t>Other</t>
  </si>
  <si>
    <t>Employee 1</t>
  </si>
  <si>
    <t>Employee 2</t>
  </si>
  <si>
    <t>Employee 3</t>
  </si>
  <si>
    <t>Employee 4</t>
  </si>
  <si>
    <t>Employee 5</t>
  </si>
  <si>
    <t>Days</t>
  </si>
  <si>
    <t>Description</t>
  </si>
  <si>
    <t>New Year's Day</t>
  </si>
  <si>
    <t>Christmas</t>
  </si>
  <si>
    <t>Independence Day</t>
  </si>
  <si>
    <t>Thanksgiving</t>
  </si>
  <si>
    <t>EMPLOYEE ATTENDANCE RECORD</t>
  </si>
  <si>
    <t>Vacation</t>
  </si>
  <si>
    <t>KEY STATISTICS</t>
  </si>
  <si>
    <t>Weekday/Month</t>
  </si>
  <si>
    <t>January</t>
  </si>
  <si>
    <t>February</t>
  </si>
  <si>
    <t>March</t>
  </si>
  <si>
    <t>SUN</t>
  </si>
  <si>
    <t>MON</t>
  </si>
  <si>
    <t>TUE</t>
  </si>
  <si>
    <t>WED</t>
  </si>
  <si>
    <t>THU</t>
  </si>
  <si>
    <t>FRI</t>
  </si>
  <si>
    <t>SAT</t>
  </si>
  <si>
    <t>April</t>
  </si>
  <si>
    <t>May</t>
  </si>
  <si>
    <t>June</t>
  </si>
  <si>
    <t>July</t>
  </si>
  <si>
    <t>August</t>
  </si>
  <si>
    <t>September</t>
  </si>
  <si>
    <t>October</t>
  </si>
  <si>
    <t>November</t>
  </si>
  <si>
    <t>December</t>
  </si>
  <si>
    <t xml:space="preserve">SUN   </t>
  </si>
  <si>
    <t xml:space="preserve">TUE   </t>
  </si>
  <si>
    <t xml:space="preserve">MON   </t>
  </si>
  <si>
    <t xml:space="preserve">WED   </t>
  </si>
  <si>
    <t xml:space="preserve">THU   </t>
  </si>
  <si>
    <t xml:space="preserve">FRI   </t>
  </si>
  <si>
    <t xml:space="preserve">SAT   </t>
  </si>
  <si>
    <t xml:space="preserve">SUN    </t>
  </si>
  <si>
    <t xml:space="preserve">MON    </t>
  </si>
  <si>
    <t xml:space="preserve">TUE    </t>
  </si>
  <si>
    <t xml:space="preserve">WED    </t>
  </si>
  <si>
    <t xml:space="preserve">THU    </t>
  </si>
  <si>
    <t xml:space="preserve">FRI    </t>
  </si>
  <si>
    <t xml:space="preserve">SAT    </t>
  </si>
  <si>
    <t xml:space="preserve">SUN     </t>
  </si>
  <si>
    <t xml:space="preserve">MON     </t>
  </si>
  <si>
    <t xml:space="preserve">TUE     </t>
  </si>
  <si>
    <t xml:space="preserve">WED     </t>
  </si>
  <si>
    <t xml:space="preserve">THU  </t>
  </si>
  <si>
    <t xml:space="preserve">FRI     </t>
  </si>
  <si>
    <t xml:space="preserve">SAT     </t>
  </si>
  <si>
    <t xml:space="preserve">SUN </t>
  </si>
  <si>
    <t xml:space="preserve">MON </t>
  </si>
  <si>
    <t xml:space="preserve">TUE </t>
  </si>
  <si>
    <t xml:space="preserve">WED </t>
  </si>
  <si>
    <t xml:space="preserve">THU </t>
  </si>
  <si>
    <t xml:space="preserve">FRI </t>
  </si>
  <si>
    <t xml:space="preserve">SAT </t>
  </si>
  <si>
    <t xml:space="preserve">SUN  </t>
  </si>
  <si>
    <t xml:space="preserve">MON  </t>
  </si>
  <si>
    <t xml:space="preserve">TUE  </t>
  </si>
  <si>
    <t xml:space="preserve">WED  </t>
  </si>
  <si>
    <t>THU  2</t>
  </si>
  <si>
    <t xml:space="preserve">FRI  </t>
  </si>
  <si>
    <t xml:space="preserve">SAT  </t>
  </si>
  <si>
    <t>Days on leave</t>
  </si>
  <si>
    <t>Working days</t>
  </si>
  <si>
    <t># Sick days</t>
  </si>
  <si>
    <t>Sick leave</t>
  </si>
  <si>
    <t>Employee leave tracker</t>
  </si>
  <si>
    <t>Employee name</t>
  </si>
  <si>
    <t>Start date</t>
  </si>
  <si>
    <t>End date</t>
  </si>
  <si>
    <t>Type of leave</t>
  </si>
  <si>
    <t>Select an employee:</t>
  </si>
  <si>
    <t>Enter year:</t>
  </si>
  <si>
    <t>Employee names</t>
  </si>
  <si>
    <t>List of employees</t>
  </si>
  <si>
    <t>Leave types</t>
  </si>
  <si>
    <t>List of leave types</t>
  </si>
  <si>
    <t>Company holidays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</si>
</sst>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d"/>
    <numFmt numFmtId="165" formatCode="&quot;LAST YEAR &quot;\ General"/>
  </numFmts>
  <fonts count="14" x14ac:knownFonts="1">
    <font>
      <sz val="11"/>
      <color theme="1"/>
      <name val="Trebuchet MS"/>
      <family val="2"/>
      <scheme val="minor"/>
    </font>
    <font>
      <sz val="11"/>
      <color theme="1"/>
      <name val="Trebuchet MS"/>
      <family val="2"/>
      <scheme val="minor"/>
    </font>
    <font>
      <sz val="11"/>
      <color theme="0"/>
      <name val="Trebuchet MS"/>
      <family val="2"/>
      <scheme val="minor"/>
    </font>
    <font>
      <sz val="12"/>
      <color theme="0"/>
      <name val="Trebuchet MS"/>
      <family val="2"/>
      <scheme val="minor"/>
    </font>
    <font>
      <sz val="11"/>
      <color theme="3"/>
      <name val="Bookman Old Style"/>
      <family val="1"/>
      <scheme val="major"/>
    </font>
    <font>
      <b/>
      <sz val="23"/>
      <color theme="3"/>
      <name val="Bookman Old Style"/>
      <family val="1"/>
      <scheme val="major"/>
    </font>
    <font>
      <sz val="9"/>
      <color theme="3"/>
      <name val="Bookman Old Style"/>
      <family val="1"/>
      <scheme val="major"/>
    </font>
    <font>
      <b/>
      <sz val="30"/>
      <color theme="0"/>
      <name val="Bookman Old Style"/>
      <family val="1"/>
      <scheme val="major"/>
    </font>
    <font>
      <b/>
      <sz val="30"/>
      <color theme="3"/>
      <name val="Bookman Old Style"/>
      <family val="1"/>
      <scheme val="major"/>
    </font>
    <font>
      <b/>
      <sz val="26"/>
      <color theme="3"/>
      <name val="Bookman Old Style"/>
      <family val="2"/>
      <scheme val="major"/>
    </font>
    <font>
      <sz val="9"/>
      <color theme="1"/>
      <name val="Trebuchet MS"/>
      <family val="2"/>
      <scheme val="minor"/>
    </font>
    <font>
      <sz val="11"/>
      <color theme="3" tint="-0.499984740745262"/>
      <name val="Trebuchet MS"/>
      <family val="2"/>
      <scheme val="minor"/>
    </font>
    <font>
      <b/>
      <sz val="11"/>
      <color theme="9" tint="-0.499984740745262"/>
      <name val="Trebuchet MS"/>
      <family val="2"/>
      <scheme val="minor"/>
    </font>
    <font>
      <sz val="11"/>
      <color theme="1"/>
      <name val="Bookman Old Style"/>
      <family val="1"/>
      <scheme val="major"/>
    </font>
  </fonts>
  <fills count="8">
    <fill>
      <patternFill patternType="none"/>
    </fill>
    <fill>
      <patternFill patternType="gray125"/>
    </fill>
    <fill>
      <patternFill patternType="solid">
        <fgColor theme="3"/>
        <bgColor indexed="64"/>
      </patternFill>
    </fill>
    <fill>
      <patternFill patternType="solid">
        <fgColor theme="4"/>
      </patternFill>
    </fill>
    <fill>
      <patternFill patternType="solid">
        <fgColor theme="6"/>
      </patternFill>
    </fill>
    <fill>
      <patternFill patternType="solid">
        <fgColor theme="7"/>
      </patternFill>
    </fill>
    <fill>
      <patternFill patternType="solid">
        <fgColor theme="8"/>
      </patternFill>
    </fill>
    <fill>
      <patternFill patternType="solid">
        <fgColor theme="8" tint="-0.24994659260841701"/>
        <bgColor indexed="64"/>
      </patternFill>
    </fill>
  </fills>
  <borders count="4">
    <border>
      <left/>
      <right/>
      <top/>
      <bottom/>
      <diagonal/>
    </border>
    <border>
      <left/>
      <right style="thin">
        <color theme="3" tint="0.39994506668294322"/>
      </right>
      <top/>
      <bottom/>
      <diagonal/>
    </border>
    <border>
      <left style="thin">
        <color theme="0"/>
      </left>
      <right style="thin">
        <color theme="0"/>
      </right>
      <top/>
      <bottom/>
      <diagonal/>
    </border>
    <border>
      <left style="thick">
        <color theme="0"/>
      </left>
      <right style="thick">
        <color theme="0"/>
      </right>
      <top style="thick">
        <color theme="0"/>
      </top>
      <bottom style="thick">
        <color theme="0"/>
      </bottom>
      <diagonal/>
    </border>
  </borders>
  <cellStyleXfs count="23">
    <xf numFmtId="0" fontId="0" fillId="0" borderId="0">
      <alignment vertical="center"/>
    </xf>
    <xf numFmtId="0" fontId="9" fillId="0" borderId="0" applyNumberFormat="0" applyFill="0" applyBorder="0" applyProtection="0">
      <alignment horizontal="left" vertical="center"/>
    </xf>
    <xf numFmtId="0" fontId="2" fillId="2" borderId="2">
      <alignment horizontal="center"/>
    </xf>
    <xf numFmtId="0" fontId="2" fillId="3" borderId="0" applyNumberFormat="0" applyFont="0" applyBorder="0" applyAlignment="0" applyProtection="0"/>
    <xf numFmtId="0" fontId="2" fillId="4" borderId="0" applyNumberFormat="0" applyFont="0" applyBorder="0" applyAlignment="0" applyProtection="0"/>
    <xf numFmtId="0" fontId="2" fillId="5" borderId="0" applyNumberFormat="0" applyFont="0" applyBorder="0" applyAlignment="0" applyProtection="0"/>
    <xf numFmtId="0" fontId="2" fillId="6" borderId="0" applyNumberFormat="0" applyFont="0" applyBorder="0" applyAlignment="0" applyProtection="0"/>
    <xf numFmtId="0" fontId="3" fillId="2" borderId="3">
      <alignment horizontal="left" vertical="center" wrapText="1" indent="1"/>
    </xf>
    <xf numFmtId="0" fontId="4" fillId="0" borderId="0">
      <alignment horizontal="left" vertical="center" indent="2"/>
    </xf>
    <xf numFmtId="0" fontId="7" fillId="2" borderId="0">
      <alignment horizontal="center" vertical="center"/>
    </xf>
    <xf numFmtId="0" fontId="4" fillId="0" borderId="1" applyNumberFormat="0" applyFont="0" applyFill="0" applyAlignment="0">
      <alignment horizontal="center" vertical="center"/>
    </xf>
    <xf numFmtId="0" fontId="1" fillId="0" borderId="0">
      <alignment horizontal="left" vertical="center" wrapText="1" indent="1"/>
    </xf>
    <xf numFmtId="0" fontId="13" fillId="0" borderId="0">
      <alignment horizontal="left" vertical="center" indent="1"/>
    </xf>
    <xf numFmtId="1" fontId="1" fillId="0" borderId="0">
      <alignment horizontal="center" vertical="center"/>
    </xf>
    <xf numFmtId="14" fontId="1" fillId="0" borderId="0">
      <alignment horizontal="left" vertical="center" indent="1"/>
    </xf>
    <xf numFmtId="0" fontId="2" fillId="7" borderId="0" applyProtection="0">
      <alignment horizontal="center" vertical="center"/>
    </xf>
    <xf numFmtId="0" fontId="4" fillId="0" borderId="0" applyFill="0" applyProtection="0">
      <alignment horizontal="right" indent="1"/>
    </xf>
    <xf numFmtId="0" fontId="4" fillId="0" borderId="0" applyFill="0" applyProtection="0">
      <alignment horizontal="center" vertical="center"/>
    </xf>
    <xf numFmtId="165" fontId="11" fillId="0" borderId="0" applyFill="0" applyProtection="0">
      <alignment horizontal="center" vertical="center"/>
    </xf>
    <xf numFmtId="0" fontId="12" fillId="0" borderId="0" applyFill="0" applyProtection="0">
      <alignment horizontal="center" vertical="center"/>
    </xf>
    <xf numFmtId="164" fontId="1" fillId="0" borderId="0" applyFont="0" applyFill="0" applyBorder="0">
      <alignment horizontal="center" vertical="center"/>
    </xf>
    <xf numFmtId="0" fontId="2" fillId="7" borderId="0" applyNumberFormat="0" applyBorder="0" applyProtection="0">
      <alignment horizontal="center" vertical="center"/>
    </xf>
    <xf numFmtId="0" fontId="3" fillId="2" borderId="3">
      <alignment horizontal="left" vertical="center" indent="1"/>
    </xf>
  </cellStyleXfs>
  <cellXfs count="32">
    <xf numFmtId="0" fontId="0" fillId="0" borderId="0" xfId="0">
      <alignment vertical="center"/>
    </xf>
    <xf numFmtId="0" fontId="5" fillId="0" borderId="0" xfId="0" applyFont="1">
      <alignment vertical="center"/>
    </xf>
    <xf numFmtId="0" fontId="2" fillId="0" borderId="0" xfId="0" applyFont="1">
      <alignment vertical="center"/>
    </xf>
    <xf numFmtId="0" fontId="10" fillId="0" borderId="0" xfId="0" applyFont="1">
      <alignment vertical="center"/>
    </xf>
    <xf numFmtId="0" fontId="9" fillId="0" borderId="0" xfId="1" applyBorder="1" applyAlignment="1">
      <alignment horizontal="left" vertical="center" wrapText="1" indent="1"/>
    </xf>
    <xf numFmtId="0" fontId="9" fillId="0" borderId="0" xfId="1" applyBorder="1">
      <alignment horizontal="left" vertical="center"/>
    </xf>
    <xf numFmtId="0" fontId="9" fillId="0" borderId="0" xfId="1" applyFill="1" applyBorder="1">
      <alignment horizontal="left" vertical="center"/>
    </xf>
    <xf numFmtId="0" fontId="4" fillId="0" borderId="1" xfId="10">
      <alignment horizontal="center" vertical="center"/>
    </xf>
    <xf numFmtId="0" fontId="1" fillId="0" borderId="0" xfId="11">
      <alignment horizontal="left" vertical="center" wrapText="1" indent="1"/>
    </xf>
    <xf numFmtId="0" fontId="13" fillId="0" borderId="0" xfId="12">
      <alignment horizontal="left" vertical="center" indent="1"/>
    </xf>
    <xf numFmtId="1" fontId="1" fillId="0" borderId="0" xfId="13">
      <alignment horizontal="center" vertical="center"/>
    </xf>
    <xf numFmtId="14" fontId="1" fillId="0" borderId="0" xfId="14">
      <alignment horizontal="left" vertical="center" indent="1"/>
    </xf>
    <xf numFmtId="0" fontId="4" fillId="0" borderId="0" xfId="0" applyFont="1" applyAlignment="1">
      <alignment horizontal="right" vertical="center" indent="1"/>
    </xf>
    <xf numFmtId="0" fontId="4" fillId="0" borderId="0" xfId="8">
      <alignment horizontal="left" vertical="center" indent="2"/>
    </xf>
    <xf numFmtId="0" fontId="4" fillId="0" borderId="0" xfId="16">
      <alignment horizontal="right" indent="1"/>
    </xf>
    <xf numFmtId="0" fontId="4" fillId="0" borderId="0" xfId="17">
      <alignment horizontal="center" vertical="center"/>
    </xf>
    <xf numFmtId="165" fontId="11" fillId="0" borderId="0" xfId="18">
      <alignment horizontal="center" vertical="center"/>
    </xf>
    <xf numFmtId="0" fontId="0" fillId="0" borderId="0" xfId="0" quotePrefix="1">
      <alignment vertical="center"/>
    </xf>
    <xf numFmtId="164" fontId="0" fillId="0" borderId="0" xfId="20" applyFont="1" applyFill="1" applyBorder="1">
      <alignment horizontal="center" vertical="center"/>
    </xf>
    <xf numFmtId="0" fontId="6" fillId="0" borderId="0" xfId="0" applyFont="1" applyAlignment="1">
      <alignment horizontal="left" vertical="center"/>
    </xf>
    <xf numFmtId="0" fontId="9" fillId="0" borderId="0" xfId="1">
      <alignment horizontal="left" vertical="center"/>
    </xf>
    <xf numFmtId="0" fontId="4" fillId="0" borderId="0" xfId="17">
      <alignment horizontal="center" vertical="center"/>
    </xf>
    <xf numFmtId="0" fontId="8" fillId="3" borderId="0" xfId="3" applyFont="1" applyBorder="1" applyAlignment="1">
      <alignment horizontal="center" vertical="center"/>
    </xf>
    <xf numFmtId="0" fontId="8" fillId="6" borderId="0" xfId="6" applyFont="1" applyBorder="1" applyAlignment="1">
      <alignment horizontal="center" vertical="center"/>
    </xf>
    <xf numFmtId="0" fontId="3" fillId="2" borderId="3" xfId="7">
      <alignment horizontal="left" vertical="center" wrapText="1" indent="1"/>
    </xf>
    <xf numFmtId="0" fontId="3" fillId="2" borderId="3" xfId="22">
      <alignment horizontal="left" vertical="center" indent="1"/>
    </xf>
    <xf numFmtId="0" fontId="12" fillId="0" borderId="0" xfId="19" applyFill="1">
      <alignment horizontal="center" vertical="center"/>
    </xf>
    <xf numFmtId="0" fontId="7" fillId="2" borderId="0" xfId="9">
      <alignment horizontal="center" vertical="center"/>
    </xf>
    <xf numFmtId="165" fontId="11" fillId="0" borderId="0" xfId="18">
      <alignment horizontal="center" vertical="center"/>
    </xf>
    <xf numFmtId="0" fontId="12" fillId="0" borderId="0" xfId="19">
      <alignment horizontal="center" vertical="center"/>
    </xf>
    <xf numFmtId="0" fontId="8" fillId="5" borderId="0" xfId="5" applyFont="1" applyBorder="1" applyAlignment="1">
      <alignment horizontal="center" vertical="center"/>
    </xf>
    <xf numFmtId="0" fontId="8" fillId="4" borderId="0" xfId="4" applyFont="1" applyBorder="1" applyAlignment="1">
      <alignment horizontal="center" vertical="center"/>
    </xf>
  </cellXfs>
  <cellStyles count="23">
    <cellStyle name="Accent1" xfId="3" builtinId="29" customBuiltin="1"/>
    <cellStyle name="Accent3" xfId="4" builtinId="37" customBuiltin="1"/>
    <cellStyle name="Accent4" xfId="5" builtinId="41" customBuiltin="1"/>
    <cellStyle name="Accent5" xfId="6" builtinId="45" customBuiltin="1"/>
    <cellStyle name="Days" xfId="20" xr:uid="{00000000-0005-0000-0000-000004000000}"/>
    <cellStyle name="Days_On_Leave" xfId="9" xr:uid="{00000000-0005-0000-0000-000005000000}"/>
    <cellStyle name="Followed Hyperlink" xfId="21" builtinId="9" customBuiltin="1"/>
    <cellStyle name="Heading 1" xfId="16" builtinId="16" customBuiltin="1"/>
    <cellStyle name="Heading 2" xfId="17" builtinId="17" customBuiltin="1"/>
    <cellStyle name="Heading 3" xfId="18" builtinId="18" customBuiltin="1"/>
    <cellStyle name="Heading 4" xfId="19" builtinId="19" customBuiltin="1"/>
    <cellStyle name="Hyperlink" xfId="15" builtinId="8" customBuiltin="1"/>
    <cellStyle name="Linked Cell" xfId="2" builtinId="24" customBuiltin="1"/>
    <cellStyle name="Months" xfId="8" xr:uid="{00000000-0005-0000-0000-00000D000000}"/>
    <cellStyle name="Normal" xfId="0" builtinId="0" customBuiltin="1"/>
    <cellStyle name="Right Border" xfId="10" xr:uid="{00000000-0005-0000-0000-00000F000000}"/>
    <cellStyle name="Selection" xfId="7" xr:uid="{00000000-0005-0000-0000-000010000000}"/>
    <cellStyle name="Table Dates" xfId="14" xr:uid="{00000000-0005-0000-0000-000011000000}"/>
    <cellStyle name="Table Days" xfId="13" xr:uid="{00000000-0005-0000-0000-000012000000}"/>
    <cellStyle name="Table details" xfId="11" xr:uid="{00000000-0005-0000-0000-000013000000}"/>
    <cellStyle name="Table Headers" xfId="12" xr:uid="{00000000-0005-0000-0000-000014000000}"/>
    <cellStyle name="Title" xfId="1" builtinId="15" customBuiltin="1"/>
    <cellStyle name="Year_entry" xfId="22" xr:uid="{00000000-0005-0000-0000-000016000000}"/>
  </cellStyles>
  <dxfs count="27">
    <dxf>
      <font>
        <strike val="0"/>
        <outline val="0"/>
        <shadow val="0"/>
        <u val="none"/>
        <vertAlign val="baseline"/>
        <sz val="10"/>
        <color theme="1"/>
        <name val="Trebuchet MS"/>
        <scheme val="minor"/>
      </font>
    </dxf>
    <dxf>
      <numFmt numFmtId="1" formatCode="0"/>
    </dxf>
    <dxf>
      <fill>
        <patternFill>
          <bgColor theme="7"/>
        </patternFill>
      </fill>
    </dxf>
    <dxf>
      <fill>
        <patternFill>
          <bgColor theme="6"/>
        </patternFill>
      </fill>
    </dxf>
    <dxf>
      <fill>
        <patternFill>
          <bgColor theme="8"/>
        </patternFill>
      </fill>
    </dxf>
    <dxf>
      <font>
        <color theme="3" tint="-0.24994659260841701"/>
      </font>
      <fill>
        <patternFill>
          <bgColor theme="4"/>
        </patternFill>
      </fill>
    </dxf>
    <dxf>
      <font>
        <b/>
        <i val="0"/>
        <color rgb="FF0070C0"/>
      </font>
    </dxf>
    <dxf>
      <font>
        <color theme="2" tint="-0.24994659260841701"/>
      </font>
    </dxf>
    <dxf>
      <font>
        <color theme="0" tint="-0.14996795556505021"/>
      </font>
      <numFmt numFmtId="166" formatCode="[$-409]dddd\,\ mmmm\ d\,\ yyyy"/>
    </dxf>
    <dxf>
      <border>
        <top style="thin">
          <color theme="1"/>
        </top>
        <bottom style="thin">
          <color theme="1"/>
        </bottom>
      </border>
    </dxf>
    <dxf>
      <border>
        <top style="thin">
          <color theme="1"/>
        </top>
        <bottom style="thin">
          <color theme="1"/>
        </bottom>
      </border>
    </dxf>
    <dxf>
      <font>
        <b/>
        <color theme="1"/>
      </font>
    </dxf>
    <dxf>
      <font>
        <b/>
        <color theme="1" tint="0.499984740745262"/>
      </font>
    </dxf>
    <dxf>
      <font>
        <b/>
        <color theme="1"/>
      </font>
    </dxf>
    <dxf>
      <font>
        <b/>
        <color theme="1" tint="0.499984740745262"/>
      </font>
    </dxf>
    <dxf>
      <font>
        <b/>
        <color theme="1"/>
      </font>
      <border>
        <bottom style="thin">
          <color theme="0" tint="-0.249977111117893"/>
        </bottom>
      </border>
    </dxf>
    <dxf>
      <font>
        <color theme="1"/>
      </font>
      <fill>
        <patternFill patternType="solid">
          <fgColor theme="0" tint="-0.249977111117893"/>
          <bgColor theme="0" tint="-0.249977111117893"/>
        </patternFill>
      </fill>
      <border>
        <left style="thin">
          <color theme="0" tint="-0.34998626667073579"/>
        </left>
        <right style="thin">
          <color theme="0" tint="-0.34998626667073579"/>
        </right>
        <top style="thin">
          <color theme="0" tint="-0.34998626667073579"/>
        </top>
      </border>
    </dxf>
    <dxf>
      <fill>
        <patternFill patternType="solid">
          <fgColor theme="0" tint="-0.14996795556505021"/>
          <bgColor theme="0" tint="-4.9989318521683403E-2"/>
        </patternFill>
      </fill>
      <border>
        <left style="thin">
          <color theme="0" tint="-0.249977111117893"/>
        </left>
        <right style="thin">
          <color theme="0" tint="-0.249977111117893"/>
        </right>
        <vertical style="thin">
          <color theme="1" tint="0.34998626667073579"/>
        </vertical>
      </border>
    </dxf>
    <dxf>
      <fill>
        <patternFill patternType="solid">
          <fgColor theme="0" tint="-0.14996795556505021"/>
          <bgColor theme="0" tint="-4.9989318521683403E-2"/>
        </patternFill>
      </fill>
      <border>
        <top style="thin">
          <color theme="0" tint="-0.249977111117893"/>
        </top>
        <bottom style="thin">
          <color theme="0" tint="-0.249977111117893"/>
        </bottom>
      </border>
    </dxf>
    <dxf>
      <font>
        <color theme="0"/>
      </font>
      <fill>
        <patternFill patternType="solid">
          <fgColor theme="1"/>
          <bgColor theme="1"/>
        </patternFill>
      </fill>
      <border>
        <left/>
        <right/>
        <vertical/>
      </border>
    </dxf>
    <dxf>
      <font>
        <color theme="0"/>
      </font>
      <fill>
        <patternFill patternType="solid">
          <fgColor theme="1"/>
          <bgColor theme="1"/>
        </patternFill>
      </fill>
      <border>
        <left/>
        <right/>
        <vertical/>
      </border>
    </dxf>
    <dxf>
      <font>
        <color theme="1"/>
      </font>
      <fill>
        <patternFill patternType="none">
          <fgColor indexed="64"/>
          <bgColor auto="1"/>
        </patternFill>
      </fill>
      <border>
        <left style="thin">
          <color theme="0" tint="-0.14996795556505021"/>
        </left>
        <right style="thin">
          <color theme="0" tint="-0.14996795556505021"/>
        </right>
        <vertical style="thin">
          <color theme="1" tint="0.34998626667073579"/>
        </vertical>
      </border>
    </dxf>
    <dxf>
      <font>
        <b val="0"/>
        <i val="0"/>
      </font>
    </dxf>
    <dxf>
      <fill>
        <patternFill>
          <bgColor theme="2"/>
        </patternFill>
      </fill>
    </dxf>
    <dxf>
      <font>
        <b/>
        <i val="0"/>
      </font>
    </dxf>
    <dxf>
      <font>
        <color theme="0"/>
      </font>
      <fill>
        <patternFill>
          <bgColor theme="3"/>
        </patternFill>
      </fill>
      <border>
        <right/>
        <vertical style="thin">
          <color theme="0"/>
        </vertical>
      </border>
    </dxf>
    <dxf>
      <font>
        <color theme="3"/>
      </font>
      <border diagonalUp="0" diagonalDown="0">
        <left style="thin">
          <color theme="0" tint="-0.24994659260841701"/>
        </left>
        <right style="thin">
          <color theme="0" tint="-0.24994659260841701"/>
        </right>
        <top style="thin">
          <color theme="0" tint="-0.24994659260841701"/>
        </top>
        <bottom style="thick">
          <color theme="3"/>
        </bottom>
        <vertical style="thin">
          <color theme="3" tint="0.39994506668294322"/>
        </vertical>
        <horizontal/>
      </border>
    </dxf>
  </dxfs>
  <tableStyles count="2" defaultTableStyle="Attendance Record Table style" defaultPivotStyle="Leave Report">
    <tableStyle name="Attendance Record Table style" pivot="0" count="5" xr9:uid="{00000000-0011-0000-FFFF-FFFF00000000}">
      <tableStyleElement type="wholeTable" dxfId="26"/>
      <tableStyleElement type="headerRow" dxfId="25"/>
      <tableStyleElement type="firstColumn" dxfId="24"/>
      <tableStyleElement type="firstRowStripe" dxfId="23"/>
      <tableStyleElement type="firstHeaderCell" dxfId="22"/>
    </tableStyle>
    <tableStyle name="Leave Report" table="0" count="13" xr9:uid="{00000000-0011-0000-FFFF-FFFF01000000}">
      <tableStyleElement type="wholeTable" dxfId="21"/>
      <tableStyleElement type="headerRow" dxfId="20"/>
      <tableStyleElement type="totalRow" dxfId="19"/>
      <tableStyleElement type="firstRowStripe" dxfId="18"/>
      <tableStyleElement type="firstColumnStripe" dxfId="17"/>
      <tableStyleElement type="firstSubtotalColumn" dxfId="16"/>
      <tableStyleElement type="firstSubtotalRow" dxfId="15"/>
      <tableStyleElement type="secondSubtotalRow" dxfId="14"/>
      <tableStyleElement type="firstRowSubheading" dxfId="13"/>
      <tableStyleElement type="secondRowSubheading" dxfId="12"/>
      <tableStyleElement type="thirdRowSubheading" dxfId="11"/>
      <tableStyleElement type="pageFieldLabels" dxfId="10"/>
      <tableStyleElement type="pageFieldValues" dxfId="9"/>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&#65279;<?xml version="1.0" encoding="utf-8"?><Relationships xmlns="http://schemas.openxmlformats.org/package/2006/relationships"><Relationship Type="http://schemas.openxmlformats.org/officeDocument/2006/relationships/sharedStrings" Target="/xl/sharedStrings.xml" Id="rId8" /><Relationship Type="http://schemas.openxmlformats.org/officeDocument/2006/relationships/worksheet" Target="/xl/worksheets/sheet31.xml" Id="rId3" /><Relationship Type="http://schemas.openxmlformats.org/officeDocument/2006/relationships/styles" Target="/xl/styles.xml" Id="rId7" /><Relationship Type="http://schemas.openxmlformats.org/officeDocument/2006/relationships/customXml" Target="/customXml/item3.xml" Id="rId12" /><Relationship Type="http://schemas.openxmlformats.org/officeDocument/2006/relationships/worksheet" Target="/xl/worksheets/sheet22.xml" Id="rId2" /><Relationship Type="http://schemas.openxmlformats.org/officeDocument/2006/relationships/worksheet" Target="/xl/worksheets/sheet13.xml" Id="rId1" /><Relationship Type="http://schemas.openxmlformats.org/officeDocument/2006/relationships/theme" Target="/xl/theme/theme11.xml" Id="rId6" /><Relationship Type="http://schemas.openxmlformats.org/officeDocument/2006/relationships/customXml" Target="/customXml/item22.xml" Id="rId11" /><Relationship Type="http://schemas.openxmlformats.org/officeDocument/2006/relationships/worksheet" Target="/xl/worksheets/sheet54.xml" Id="rId5" /><Relationship Type="http://schemas.openxmlformats.org/officeDocument/2006/relationships/customXml" Target="/customXml/item13.xml" Id="rId10" /><Relationship Type="http://schemas.openxmlformats.org/officeDocument/2006/relationships/worksheet" Target="/xl/worksheets/sheet45.xml" Id="rId4" /><Relationship Type="http://schemas.openxmlformats.org/officeDocument/2006/relationships/calcChain" Target="/xl/calcChain.xml" Id="rId9" /></Relationships>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AttendanceRecord" displayName="AttendanceRecord" ref="B5:AR17" totalsRowShown="0">
  <autoFilter ref="B5:AR17" xr:uid="{00000000-0009-0000-0100-000002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filterColumn colId="31" hiddenButton="1"/>
    <filterColumn colId="32" hiddenButton="1"/>
    <filterColumn colId="33" hiddenButton="1"/>
    <filterColumn colId="34" hiddenButton="1"/>
    <filterColumn colId="35" hiddenButton="1"/>
    <filterColumn colId="36" hiddenButton="1"/>
    <filterColumn colId="37" hiddenButton="1"/>
    <filterColumn colId="38" hiddenButton="1"/>
    <filterColumn colId="39" hiddenButton="1"/>
    <filterColumn colId="40" hiddenButton="1"/>
    <filterColumn colId="41" hiddenButton="1"/>
    <filterColumn colId="42" hiddenButton="1"/>
  </autoFilter>
  <tableColumns count="43">
    <tableColumn id="1" xr3:uid="{00000000-0010-0000-0000-000001000000}" name="Weekday/Month" dataCellStyle="Months"/>
    <tableColumn id="6" xr3:uid="{00000000-0010-0000-0000-000006000000}" name="SUN">
      <calculatedColumnFormula>IFERROR(IF(TEXT(DATE(Calendar_Year,ROW($A1),1),"ddd")=LEFT(C$5,3),DATE(Calendar_Year,ROW($A1),1),""),"")</calculatedColumnFormula>
    </tableColumn>
    <tableColumn id="7" xr3:uid="{00000000-0010-0000-0000-000007000000}" name="MON">
      <calculatedColumnFormula>IFERROR(IF(TEXT(DATE(Calendar_Year,ROW($A1),1),"ddd")=LEFT(D$5,3),DATE(Calendar_Year,ROW($A1),1),IF(C6&gt;=1,C6+1,"")),"")</calculatedColumnFormula>
    </tableColumn>
    <tableColumn id="8" xr3:uid="{00000000-0010-0000-0000-000008000000}" name="TUE">
      <calculatedColumnFormula>IFERROR(IF(TEXT(DATE(Calendar_Year,ROW($A1),1),"ddd")=LEFT(E$5,3),DATE(Calendar_Year,ROW($A1),1),IF(D6&gt;=1,D6+1,"")),"")</calculatedColumnFormula>
    </tableColumn>
    <tableColumn id="9" xr3:uid="{00000000-0010-0000-0000-000009000000}" name="WED">
      <calculatedColumnFormula>IFERROR(IF(TEXT(DATE(Calendar_Year,ROW($A1),1),"ddd")=LEFT(F$5,3),DATE(Calendar_Year,ROW($A1),1),IF(E6&gt;=1,E6+1,"")),"")</calculatedColumnFormula>
    </tableColumn>
    <tableColumn id="10" xr3:uid="{00000000-0010-0000-0000-00000A000000}" name="THU">
      <calculatedColumnFormula>IFERROR(IF(TEXT(DATE(Calendar_Year,ROW($A1),1),"ddd")=LEFT(G$5,3),DATE(Calendar_Year,ROW($A1),1),IF(F6&gt;=1,F6+1,"")),"")</calculatedColumnFormula>
    </tableColumn>
    <tableColumn id="11" xr3:uid="{00000000-0010-0000-0000-00000B000000}" name="FRI">
      <calculatedColumnFormula>IFERROR(IF(TEXT(DATE(Calendar_Year,ROW($A1),1),"ddd")=LEFT(H$5,3),DATE(Calendar_Year,ROW($A1),1),IF(G6&gt;=1,G6+1,"")),"")</calculatedColumnFormula>
    </tableColumn>
    <tableColumn id="12" xr3:uid="{00000000-0010-0000-0000-00000C000000}" name="SAT">
      <calculatedColumnFormula>IFERROR(IF(TEXT(DATE(Calendar_Year,ROW($A1),1),"ddd")=LEFT(I$5,3),DATE(Calendar_Year,ROW($A1),1),IF(H6&gt;=1,H6+1,"")),"")</calculatedColumnFormula>
    </tableColumn>
    <tableColumn id="13" xr3:uid="{00000000-0010-0000-0000-00000D000000}" name="SUN   ">
      <calculatedColumnFormula>IFERROR(IF(I6&gt;=1,I6+1,""),"")</calculatedColumnFormula>
    </tableColumn>
    <tableColumn id="14" xr3:uid="{00000000-0010-0000-0000-00000E000000}" name="MON   ">
      <calculatedColumnFormula>IFERROR(IF(J6&gt;=1,J6+1,""),"")</calculatedColumnFormula>
    </tableColumn>
    <tableColumn id="15" xr3:uid="{00000000-0010-0000-0000-00000F000000}" name="TUE   ">
      <calculatedColumnFormula>IFERROR(IF(K6&gt;=1,K6+1,""),"")</calculatedColumnFormula>
    </tableColumn>
    <tableColumn id="16" xr3:uid="{00000000-0010-0000-0000-000010000000}" name="WED   ">
      <calculatedColumnFormula>IFERROR(IF(L6&gt;=1,L6+1,""),"")</calculatedColumnFormula>
    </tableColumn>
    <tableColumn id="17" xr3:uid="{00000000-0010-0000-0000-000011000000}" name="THU   ">
      <calculatedColumnFormula>IFERROR(IF(M6&gt;=1,M6+1,""),"")</calculatedColumnFormula>
    </tableColumn>
    <tableColumn id="18" xr3:uid="{00000000-0010-0000-0000-000012000000}" name="FRI   ">
      <calculatedColumnFormula>IFERROR(IF(N6&gt;=1,N6+1,""),"")</calculatedColumnFormula>
    </tableColumn>
    <tableColumn id="19" xr3:uid="{00000000-0010-0000-0000-000013000000}" name="SAT   ">
      <calculatedColumnFormula>IFERROR(IF(O6&gt;=1,O6+1,""),"")</calculatedColumnFormula>
    </tableColumn>
    <tableColumn id="20" xr3:uid="{00000000-0010-0000-0000-000014000000}" name="SUN    ">
      <calculatedColumnFormula>IFERROR(IF(P6&gt;=1,P6+1,""),"")</calculatedColumnFormula>
    </tableColumn>
    <tableColumn id="21" xr3:uid="{00000000-0010-0000-0000-000015000000}" name="MON    ">
      <calculatedColumnFormula>IFERROR(IF(Q6&gt;=1,Q6+1,""),"")</calculatedColumnFormula>
    </tableColumn>
    <tableColumn id="22" xr3:uid="{00000000-0010-0000-0000-000016000000}" name="TUE    ">
      <calculatedColumnFormula>IFERROR(IF(R6&gt;=1,R6+1,""),"")</calculatedColumnFormula>
    </tableColumn>
    <tableColumn id="23" xr3:uid="{00000000-0010-0000-0000-000017000000}" name="WED    ">
      <calculatedColumnFormula>IFERROR(IF(S6&gt;=1,S6+1,""),"")</calculatedColumnFormula>
    </tableColumn>
    <tableColumn id="24" xr3:uid="{00000000-0010-0000-0000-000018000000}" name="THU    ">
      <calculatedColumnFormula>IFERROR(IF(T6&gt;=1,T6+1,""),"")</calculatedColumnFormula>
    </tableColumn>
    <tableColumn id="25" xr3:uid="{00000000-0010-0000-0000-000019000000}" name="FRI    ">
      <calculatedColumnFormula>IFERROR(IF(U6&gt;=1,U6+1,""),"")</calculatedColumnFormula>
    </tableColumn>
    <tableColumn id="26" xr3:uid="{00000000-0010-0000-0000-00001A000000}" name="SAT    ">
      <calculatedColumnFormula>IFERROR(IF(V6&gt;=1,V6+1,""),"")</calculatedColumnFormula>
    </tableColumn>
    <tableColumn id="27" xr3:uid="{00000000-0010-0000-0000-00001B000000}" name="SUN     ">
      <calculatedColumnFormula>IFERROR(IF(W6&gt;=1,W6+1,""),"")</calculatedColumnFormula>
    </tableColumn>
    <tableColumn id="28" xr3:uid="{00000000-0010-0000-0000-00001C000000}" name="MON     ">
      <calculatedColumnFormula>IFERROR(IF(X6&gt;=1,X6+1,""),"")</calculatedColumnFormula>
    </tableColumn>
    <tableColumn id="29" xr3:uid="{00000000-0010-0000-0000-00001D000000}" name="TUE     ">
      <calculatedColumnFormula>IFERROR(IF(Y6&gt;=1,Y6+1,""),"")</calculatedColumnFormula>
    </tableColumn>
    <tableColumn id="30" xr3:uid="{00000000-0010-0000-0000-00001E000000}" name="WED     ">
      <calculatedColumnFormula>IFERROR(IF(Z6&gt;=1,Z6+1,""),"")</calculatedColumnFormula>
    </tableColumn>
    <tableColumn id="31" xr3:uid="{00000000-0010-0000-0000-00001F000000}" name="THU  ">
      <calculatedColumnFormula>IFERROR(IF(AA6&gt;=1,AA6+1,""),"")</calculatedColumnFormula>
    </tableColumn>
    <tableColumn id="32" xr3:uid="{00000000-0010-0000-0000-000020000000}" name="FRI     ">
      <calculatedColumnFormula>IFERROR(IF(AB6&gt;=1,AB6+1,""),"")</calculatedColumnFormula>
    </tableColumn>
    <tableColumn id="33" xr3:uid="{00000000-0010-0000-0000-000021000000}" name="SAT     ">
      <calculatedColumnFormula>IFERROR(IF(AC6&gt;=1,AC6+1,""),"")</calculatedColumnFormula>
    </tableColumn>
    <tableColumn id="34" xr3:uid="{00000000-0010-0000-0000-000022000000}" name="SUN ">
      <calculatedColumnFormula>IFERROR(IF(AD6&gt;=1,AD6+1,""),"")</calculatedColumnFormula>
    </tableColumn>
    <tableColumn id="35" xr3:uid="{00000000-0010-0000-0000-000023000000}" name="MON ">
      <calculatedColumnFormula>IFERROR(IF(AE6&gt;=1,AE6+1,""),"")</calculatedColumnFormula>
    </tableColumn>
    <tableColumn id="36" xr3:uid="{00000000-0010-0000-0000-000024000000}" name="TUE ">
      <calculatedColumnFormula>IFERROR(IF(AF6&gt;=1,AF6+1,""),"")</calculatedColumnFormula>
    </tableColumn>
    <tableColumn id="37" xr3:uid="{00000000-0010-0000-0000-000025000000}" name="WED ">
      <calculatedColumnFormula>IFERROR(IF(AG6&gt;=1,AG6+1,""),"")</calculatedColumnFormula>
    </tableColumn>
    <tableColumn id="38" xr3:uid="{00000000-0010-0000-0000-000026000000}" name="THU ">
      <calculatedColumnFormula>IFERROR(IF(AH6&gt;=1,AH6+1,""),"")</calculatedColumnFormula>
    </tableColumn>
    <tableColumn id="39" xr3:uid="{00000000-0010-0000-0000-000027000000}" name="FRI ">
      <calculatedColumnFormula>IFERROR(IF(AI6&gt;=1,AI6+1,""),"")</calculatedColumnFormula>
    </tableColumn>
    <tableColumn id="40" xr3:uid="{00000000-0010-0000-0000-000028000000}" name="SAT ">
      <calculatedColumnFormula>IFERROR(IF(AJ6&gt;=1,AJ6+1,""),"")</calculatedColumnFormula>
    </tableColumn>
    <tableColumn id="41" xr3:uid="{00000000-0010-0000-0000-000029000000}" name="SUN  ">
      <calculatedColumnFormula>IFERROR(IF(AND(AK6&gt;=1,AK6+1&lt;=DATE(Calendar_Year,ROW($A1)+1,0)),AK6+1,""),"")</calculatedColumnFormula>
    </tableColumn>
    <tableColumn id="42" xr3:uid="{00000000-0010-0000-0000-00002A000000}" name="MON  ">
      <calculatedColumnFormula>IFERROR(IF(AND(AL6&gt;=1,AL6+1&lt;=DATE(Calendar_Year,ROW($A1)+1,0)),AL6+1,""),"")</calculatedColumnFormula>
    </tableColumn>
    <tableColumn id="43" xr3:uid="{00000000-0010-0000-0000-00002B000000}" name="TUE  ">
      <calculatedColumnFormula>IFERROR(IF(AND(AM6&gt;=1,AM6+1&lt;=DATE(Calendar_Year,ROW($A1)+1,0)),AM6+1,""),"")</calculatedColumnFormula>
    </tableColumn>
    <tableColumn id="44" xr3:uid="{00000000-0010-0000-0000-00002C000000}" name="WED  ">
      <calculatedColumnFormula>IFERROR(IF(AND(AN6&gt;=1,AN6+1&lt;=DATE(Calendar_Year,ROW($A1)+1,0)),AN6+1,""),"")</calculatedColumnFormula>
    </tableColumn>
    <tableColumn id="45" xr3:uid="{00000000-0010-0000-0000-00002D000000}" name="THU  2">
      <calculatedColumnFormula>IFERROR(IF(AND(AO6&gt;=1,AO6+1&lt;=DATE(Calendar_Year,ROW($A1)+1,0)),AO6+1,""),"")</calculatedColumnFormula>
    </tableColumn>
    <tableColumn id="46" xr3:uid="{00000000-0010-0000-0000-00002E000000}" name="FRI  ">
      <calculatedColumnFormula>IFERROR(IF(AND(AP6&gt;=1,AP6+1&lt;=DATE(Calendar_Year,ROW($A1)+1,0)),AP6+1,""),"")</calculatedColumnFormula>
    </tableColumn>
    <tableColumn id="47" xr3:uid="{00000000-0010-0000-0000-00002F000000}" name="SAT  ">
      <calculatedColumnFormula>IFERROR(IF(AND(AQ6&gt;=1,AQ6+1&lt;=DATE(Calendar_Year,ROW($A1)+1,0)),AQ6+1,""),"")</calculatedColumnFormula>
    </tableColumn>
  </tableColumns>
  <tableStyleInfo name="Attendance Record Table style" showFirstColumn="0" showLastColumn="0" showRowStripes="1" showColumnStripes="0"/>
  <extLst>
    <ext xmlns:x14="http://schemas.microsoft.com/office/spreadsheetml/2009/9/main" uri="{504A1905-F514-4f6f-8877-14C23A59335A}">
      <x14:table altTextSummary="An employee's attendance record is outlined in this table. Column B has the month of each year, the row corresponding to that month shows absence for each day of the month"/>
    </ext>
  </extLst>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LeaveTracker" displayName="LeaveTracker" ref="B3:F26" headerRowCellStyle="Table Headers">
  <autoFilter ref="B3:F26" xr:uid="{00000000-0009-0000-0100-000001000000}"/>
  <tableColumns count="5">
    <tableColumn id="1" xr3:uid="{00000000-0010-0000-0100-000001000000}" name="Employee name" totalsRowLabel="Total" dataCellStyle="Table details"/>
    <tableColumn id="2" xr3:uid="{00000000-0010-0000-0100-000002000000}" name="Start date" dataCellStyle="Table Dates"/>
    <tableColumn id="3" xr3:uid="{00000000-0010-0000-0100-000003000000}" name="End date" dataCellStyle="Table Dates"/>
    <tableColumn id="4" xr3:uid="{00000000-0010-0000-0100-000004000000}" name="Type of leave" dataCellStyle="Table details"/>
    <tableColumn id="5" xr3:uid="{00000000-0010-0000-0100-000005000000}" name="Days" totalsRowFunction="sum" dataDxfId="1" dataCellStyle="Table Days">
      <calculatedColumnFormula>NETWORKDAYS(LeaveTracker[[#This Row],[Start date]],LeaveTracker[[#This Row],[End date]],lstHolidays)</calculatedColumnFormula>
    </tableColumn>
  </tableColumns>
  <tableStyleInfo name="Attendance Record Table style" showFirstColumn="1" showLastColumn="0" showRowStripes="1" showColumnStripes="0"/>
  <extLst>
    <ext xmlns:x14="http://schemas.microsoft.com/office/spreadsheetml/2009/9/main" uri="{504A1905-F514-4f6f-8877-14C23A59335A}">
      <x14:table altTextSummary="Log employee leave in this table. Add start date, end date, type of leave and number of days"/>
    </ext>
  </extLst>
</table>
</file>

<file path=xl/tables/table3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2000000}" name="Employees" displayName="Employees" ref="B3:B8" totalsRowShown="0" headerRowCellStyle="Table Headers" dataCellStyle="Table details">
  <sortState xmlns:xlrd2="http://schemas.microsoft.com/office/spreadsheetml/2017/richdata2" ref="B3:B25">
    <sortCondition ref="B2:B25"/>
  </sortState>
  <tableColumns count="1">
    <tableColumn id="1" xr3:uid="{00000000-0010-0000-0200-000001000000}" name="Employee names" dataCellStyle="Table details"/>
  </tableColumns>
  <tableStyleInfo name="Attendance Record Table style" showFirstColumn="0" showLastColumn="0" showRowStripes="1" showColumnStripes="0"/>
  <extLst>
    <ext xmlns:x14="http://schemas.microsoft.com/office/spreadsheetml/2009/9/main" uri="{504A1905-F514-4f6f-8877-14C23A59335A}">
      <x14:table altTextSummary="List of Employee names"/>
    </ext>
  </extLst>
</table>
</file>

<file path=xl/tables/table4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3000000}" name="LeaveTypes" displayName="LeaveTypes" ref="B3:B7" totalsRowShown="0" headerRowCellStyle="Table Headers" dataCellStyle="Table details">
  <tableColumns count="1">
    <tableColumn id="1" xr3:uid="{00000000-0010-0000-0300-000001000000}" name="List of leave types" dataCellStyle="Table details"/>
  </tableColumns>
  <tableStyleInfo name="Attendance Record Table style" showFirstColumn="0" showLastColumn="0" showRowStripes="1" showColumnStripes="0"/>
  <extLst>
    <ext xmlns:x14="http://schemas.microsoft.com/office/spreadsheetml/2009/9/main" uri="{504A1905-F514-4f6f-8877-14C23A59335A}">
      <x14:table altTextSummary="List of types of leave- Sick Leave, Vacation, Bereavement, and Other"/>
    </ext>
  </extLst>
</table>
</file>

<file path=xl/tables/table5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4000000}" name="CompanyHolidays" displayName="CompanyHolidays" ref="B3:C9" totalsRowShown="0" dataDxfId="0" headerRowCellStyle="Table Headers">
  <tableColumns count="2">
    <tableColumn id="1" xr3:uid="{00000000-0010-0000-0400-000001000000}" name="Company holidays" dataCellStyle="Table Dates"/>
    <tableColumn id="2" xr3:uid="{00000000-0010-0000-0400-000002000000}" name="Description" dataCellStyle="Table details"/>
  </tableColumns>
  <tableStyleInfo name="Attendance Record Table style" showFirstColumn="0" showLastColumn="0" showRowStripes="1" showColumnStripes="0"/>
  <extLst>
    <ext xmlns:x14="http://schemas.microsoft.com/office/spreadsheetml/2009/9/main" uri="{504A1905-F514-4f6f-8877-14C23A59335A}">
      <x14:table altTextSummary="List of company holidays with description"/>
    </ext>
  </extLst>
</table>
</file>

<file path=xl/theme/theme11.xml><?xml version="1.0" encoding="utf-8"?>
<a:theme xmlns:a="http://schemas.openxmlformats.org/drawingml/2006/main" name="Employee Attendance Tracker">
  <a:themeElements>
    <a:clrScheme name="Custom 3">
      <a:dk1>
        <a:sysClr val="windowText" lastClr="000000"/>
      </a:dk1>
      <a:lt1>
        <a:sysClr val="window" lastClr="FFFFFF"/>
      </a:lt1>
      <a:dk2>
        <a:srgbClr val="36384E"/>
      </a:dk2>
      <a:lt2>
        <a:srgbClr val="E6E6E6"/>
      </a:lt2>
      <a:accent1>
        <a:srgbClr val="8BBEDD"/>
      </a:accent1>
      <a:accent2>
        <a:srgbClr val="53B9B4"/>
      </a:accent2>
      <a:accent3>
        <a:srgbClr val="9FD179"/>
      </a:accent3>
      <a:accent4>
        <a:srgbClr val="F6E166"/>
      </a:accent4>
      <a:accent5>
        <a:srgbClr val="F9A755"/>
      </a:accent5>
      <a:accent6>
        <a:srgbClr val="ED7669"/>
      </a:accent6>
      <a:hlink>
        <a:srgbClr val="0000FF"/>
      </a:hlink>
      <a:folHlink>
        <a:srgbClr val="800080"/>
      </a:folHlink>
    </a:clrScheme>
    <a:fontScheme name="67 employee attendance tracker">
      <a:majorFont>
        <a:latin typeface="Bookman Old Style"/>
        <a:ea typeface=""/>
        <a:cs typeface=""/>
      </a:majorFont>
      <a:minorFont>
        <a:latin typeface="Trebuchet MS"/>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3.xml.rels>&#65279;<?xml version="1.0" encoding="utf-8"?><Relationships xmlns="http://schemas.openxmlformats.org/package/2006/relationships"><Relationship Type="http://schemas.openxmlformats.org/officeDocument/2006/relationships/table" Target="/xl/tables/table13.xml" Id="rId2" /><Relationship Type="http://schemas.openxmlformats.org/officeDocument/2006/relationships/printerSettings" Target="/xl/printerSettings/printerSettings13.bin" Id="rId1" /></Relationships>
</file>

<file path=xl/worksheets/_rels/sheet22.xml.rels>&#65279;<?xml version="1.0" encoding="utf-8"?><Relationships xmlns="http://schemas.openxmlformats.org/package/2006/relationships"><Relationship Type="http://schemas.openxmlformats.org/officeDocument/2006/relationships/table" Target="/xl/tables/table22.xml" Id="rId2" /><Relationship Type="http://schemas.openxmlformats.org/officeDocument/2006/relationships/printerSettings" Target="/xl/printerSettings/printerSettings22.bin" Id="rId1" /></Relationships>
</file>

<file path=xl/worksheets/_rels/sheet31.xml.rels>&#65279;<?xml version="1.0" encoding="utf-8"?><Relationships xmlns="http://schemas.openxmlformats.org/package/2006/relationships"><Relationship Type="http://schemas.openxmlformats.org/officeDocument/2006/relationships/table" Target="/xl/tables/table31.xml" Id="rId2" /><Relationship Type="http://schemas.openxmlformats.org/officeDocument/2006/relationships/printerSettings" Target="/xl/printerSettings/printerSettings31.bin" Id="rId1" /></Relationships>
</file>

<file path=xl/worksheets/_rels/sheet45.xml.rels>&#65279;<?xml version="1.0" encoding="utf-8"?><Relationships xmlns="http://schemas.openxmlformats.org/package/2006/relationships"><Relationship Type="http://schemas.openxmlformats.org/officeDocument/2006/relationships/table" Target="/xl/tables/table45.xml" Id="rId2" /><Relationship Type="http://schemas.openxmlformats.org/officeDocument/2006/relationships/printerSettings" Target="/xl/printerSettings/printerSettings45.bin" Id="rId1" /></Relationships>
</file>

<file path=xl/worksheets/_rels/sheet54.xml.rels>&#65279;<?xml version="1.0" encoding="utf-8"?><Relationships xmlns="http://schemas.openxmlformats.org/package/2006/relationships"><Relationship Type="http://schemas.openxmlformats.org/officeDocument/2006/relationships/table" Target="/xl/tables/table54.xml" Id="rId2" /><Relationship Type="http://schemas.openxmlformats.org/officeDocument/2006/relationships/printerSettings" Target="/xl/printerSettings/printerSettings54.bin" Id="rId1" /></Relationships>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tabColor theme="3"/>
    <pageSetUpPr fitToPage="1"/>
  </sheetPr>
  <dimension ref="A1:AR22"/>
  <sheetViews>
    <sheetView showGridLines="0" tabSelected="1" zoomScaleNormal="100" workbookViewId="0"/>
  </sheetViews>
  <sheetFormatPr defaultRowHeight="14.4" x14ac:dyDescent="0.3"/>
  <cols>
    <col min="1" max="1" width="2.5546875" customWidth="1"/>
    <col min="2" max="2" width="20.21875" customWidth="1"/>
    <col min="3" max="44" width="4.5546875" customWidth="1"/>
    <col min="45" max="45" width="2.5546875" customWidth="1"/>
  </cols>
  <sheetData>
    <row r="1" spans="1:44" ht="40.049999999999997" customHeight="1" thickBot="1" x14ac:dyDescent="0.35">
      <c r="B1" s="5" t="s">
        <v>13</v>
      </c>
    </row>
    <row r="2" spans="1:44" ht="21.75" customHeight="1" thickTop="1" thickBot="1" x14ac:dyDescent="0.3">
      <c r="B2" s="14" t="s">
        <v>80</v>
      </c>
      <c r="C2" s="24" t="s">
        <v>2</v>
      </c>
      <c r="D2" s="24"/>
      <c r="E2" s="24"/>
      <c r="F2" s="24"/>
      <c r="G2" s="24"/>
      <c r="H2" s="24"/>
      <c r="I2" s="24"/>
      <c r="J2" s="12"/>
      <c r="U2" s="4"/>
      <c r="V2" s="4"/>
      <c r="W2" s="4"/>
      <c r="X2" s="4"/>
      <c r="Y2" s="4"/>
      <c r="Z2" s="4"/>
      <c r="AA2" s="4"/>
      <c r="AB2" s="4"/>
    </row>
    <row r="3" spans="1:44" ht="22.05" customHeight="1" thickTop="1" thickBot="1" x14ac:dyDescent="0.3">
      <c r="B3" s="14" t="s">
        <v>81</v>
      </c>
      <c r="C3" s="25">
        <f ca="1">YEAR(TODAY())</f>
        <v>2022</v>
      </c>
      <c r="D3" s="25"/>
      <c r="E3" s="25"/>
      <c r="F3" s="25"/>
      <c r="G3" s="25"/>
      <c r="H3" s="25"/>
      <c r="I3" s="25"/>
      <c r="J3" s="12"/>
      <c r="U3" s="4"/>
      <c r="V3" s="4"/>
      <c r="W3" s="4"/>
      <c r="X3" s="4"/>
      <c r="Y3" s="4"/>
      <c r="Z3" s="4"/>
      <c r="AA3" s="4"/>
      <c r="AB3" s="4"/>
    </row>
    <row r="4" spans="1:44" ht="15" customHeight="1" thickTop="1" x14ac:dyDescent="0.3">
      <c r="B4" s="4"/>
      <c r="C4" s="4"/>
      <c r="D4" s="4"/>
      <c r="E4" s="4"/>
      <c r="F4" s="4"/>
      <c r="G4" s="4"/>
      <c r="H4" s="4"/>
      <c r="I4" s="4"/>
      <c r="J4" s="4"/>
      <c r="K4" s="4"/>
      <c r="L4" s="4"/>
      <c r="M4" s="4"/>
      <c r="N4" s="4"/>
      <c r="O4" s="4"/>
      <c r="P4" s="4"/>
      <c r="Q4" s="4"/>
      <c r="R4" s="4"/>
      <c r="S4" s="4"/>
      <c r="T4" s="4"/>
      <c r="U4" s="4"/>
      <c r="V4" s="4"/>
      <c r="W4" s="4"/>
      <c r="X4" s="4"/>
      <c r="Y4" s="4"/>
      <c r="Z4" s="4"/>
      <c r="AA4" s="4"/>
      <c r="AB4" s="4"/>
    </row>
    <row r="5" spans="1:44" x14ac:dyDescent="0.3">
      <c r="B5" t="s">
        <v>16</v>
      </c>
      <c r="C5" t="s">
        <v>20</v>
      </c>
      <c r="D5" t="s">
        <v>21</v>
      </c>
      <c r="E5" t="s">
        <v>22</v>
      </c>
      <c r="F5" t="s">
        <v>23</v>
      </c>
      <c r="G5" t="s">
        <v>24</v>
      </c>
      <c r="H5" t="s">
        <v>25</v>
      </c>
      <c r="I5" t="s">
        <v>26</v>
      </c>
      <c r="J5" t="s">
        <v>36</v>
      </c>
      <c r="K5" t="s">
        <v>38</v>
      </c>
      <c r="L5" t="s">
        <v>37</v>
      </c>
      <c r="M5" t="s">
        <v>39</v>
      </c>
      <c r="N5" t="s">
        <v>40</v>
      </c>
      <c r="O5" t="s">
        <v>41</v>
      </c>
      <c r="P5" t="s">
        <v>42</v>
      </c>
      <c r="Q5" t="s">
        <v>43</v>
      </c>
      <c r="R5" t="s">
        <v>44</v>
      </c>
      <c r="S5" t="s">
        <v>45</v>
      </c>
      <c r="T5" t="s">
        <v>46</v>
      </c>
      <c r="U5" t="s">
        <v>47</v>
      </c>
      <c r="V5" t="s">
        <v>48</v>
      </c>
      <c r="W5" t="s">
        <v>49</v>
      </c>
      <c r="X5" t="s">
        <v>50</v>
      </c>
      <c r="Y5" t="s">
        <v>51</v>
      </c>
      <c r="Z5" t="s">
        <v>52</v>
      </c>
      <c r="AA5" t="s">
        <v>53</v>
      </c>
      <c r="AB5" t="s">
        <v>54</v>
      </c>
      <c r="AC5" t="s">
        <v>55</v>
      </c>
      <c r="AD5" t="s">
        <v>56</v>
      </c>
      <c r="AE5" t="s">
        <v>57</v>
      </c>
      <c r="AF5" t="s">
        <v>58</v>
      </c>
      <c r="AG5" t="s">
        <v>59</v>
      </c>
      <c r="AH5" t="s">
        <v>60</v>
      </c>
      <c r="AI5" t="s">
        <v>61</v>
      </c>
      <c r="AJ5" t="s">
        <v>62</v>
      </c>
      <c r="AK5" t="s">
        <v>63</v>
      </c>
      <c r="AL5" t="s">
        <v>64</v>
      </c>
      <c r="AM5" t="s">
        <v>65</v>
      </c>
      <c r="AN5" t="s">
        <v>66</v>
      </c>
      <c r="AO5" t="s">
        <v>67</v>
      </c>
      <c r="AP5" t="s">
        <v>68</v>
      </c>
      <c r="AQ5" t="s">
        <v>69</v>
      </c>
      <c r="AR5" t="s">
        <v>70</v>
      </c>
    </row>
    <row r="6" spans="1:44" ht="18.75" customHeight="1" x14ac:dyDescent="0.3">
      <c r="B6" s="13" t="s">
        <v>17</v>
      </c>
      <c r="C6" s="18" t="str">
        <f t="shared" ref="C6:C17" ca="1" si="0">IFERROR(IF(TEXT(DATE(Calendar_Year,ROW($A1),1),"ddd")=LEFT(C$5,3),DATE(Calendar_Year,ROW($A1),1),""),"")</f>
        <v/>
      </c>
      <c r="D6" s="18" t="str">
        <f t="shared" ref="D6:I17" ca="1" si="1">IFERROR(IF(TEXT(DATE(Calendar_Year,ROW($A1),1),"ddd")=LEFT(D$5,3),DATE(Calendar_Year,ROW($A1),1),IF(C6&gt;=1,C6+1,"")),"")</f>
        <v/>
      </c>
      <c r="E6" s="18" t="str">
        <f t="shared" ca="1" si="1"/>
        <v/>
      </c>
      <c r="F6" s="18" t="str">
        <f t="shared" ca="1" si="1"/>
        <v/>
      </c>
      <c r="G6" s="18" t="str">
        <f t="shared" ca="1" si="1"/>
        <v/>
      </c>
      <c r="H6" s="18" t="str">
        <f t="shared" ca="1" si="1"/>
        <v/>
      </c>
      <c r="I6" s="18">
        <f t="shared" ca="1" si="1"/>
        <v>44562</v>
      </c>
      <c r="J6" s="18">
        <f t="shared" ref="J6:J17" ca="1" si="2">IFERROR(IF(I6&gt;=1,I6+1,""),"")</f>
        <v>44563</v>
      </c>
      <c r="K6" s="18">
        <f t="shared" ref="K6:K17" ca="1" si="3">IFERROR(IF(J6&gt;=1,J6+1,""),"")</f>
        <v>44564</v>
      </c>
      <c r="L6" s="18">
        <f t="shared" ref="L6:L17" ca="1" si="4">IFERROR(IF(K6&gt;=1,K6+1,""),"")</f>
        <v>44565</v>
      </c>
      <c r="M6" s="18">
        <f t="shared" ref="M6:M17" ca="1" si="5">IFERROR(IF(L6&gt;=1,L6+1,""),"")</f>
        <v>44566</v>
      </c>
      <c r="N6" s="18">
        <f t="shared" ref="N6:N17" ca="1" si="6">IFERROR(IF(M6&gt;=1,M6+1,""),"")</f>
        <v>44567</v>
      </c>
      <c r="O6" s="18">
        <f t="shared" ref="O6:O17" ca="1" si="7">IFERROR(IF(N6&gt;=1,N6+1,""),"")</f>
        <v>44568</v>
      </c>
      <c r="P6" s="18">
        <f t="shared" ref="P6:P17" ca="1" si="8">IFERROR(IF(O6&gt;=1,O6+1,""),"")</f>
        <v>44569</v>
      </c>
      <c r="Q6" s="18">
        <f t="shared" ref="Q6:Q17" ca="1" si="9">IFERROR(IF(P6&gt;=1,P6+1,""),"")</f>
        <v>44570</v>
      </c>
      <c r="R6" s="18">
        <f t="shared" ref="R6:R17" ca="1" si="10">IFERROR(IF(Q6&gt;=1,Q6+1,""),"")</f>
        <v>44571</v>
      </c>
      <c r="S6" s="18">
        <f t="shared" ref="S6:S17" ca="1" si="11">IFERROR(IF(R6&gt;=1,R6+1,""),"")</f>
        <v>44572</v>
      </c>
      <c r="T6" s="18">
        <f t="shared" ref="T6:T17" ca="1" si="12">IFERROR(IF(S6&gt;=1,S6+1,""),"")</f>
        <v>44573</v>
      </c>
      <c r="U6" s="18">
        <f t="shared" ref="U6:U17" ca="1" si="13">IFERROR(IF(T6&gt;=1,T6+1,""),"")</f>
        <v>44574</v>
      </c>
      <c r="V6" s="18">
        <f t="shared" ref="V6:V17" ca="1" si="14">IFERROR(IF(U6&gt;=1,U6+1,""),"")</f>
        <v>44575</v>
      </c>
      <c r="W6" s="18">
        <f t="shared" ref="W6:W17" ca="1" si="15">IFERROR(IF(V6&gt;=1,V6+1,""),"")</f>
        <v>44576</v>
      </c>
      <c r="X6" s="18">
        <f t="shared" ref="X6:X17" ca="1" si="16">IFERROR(IF(W6&gt;=1,W6+1,""),"")</f>
        <v>44577</v>
      </c>
      <c r="Y6" s="18">
        <f t="shared" ref="Y6:Y17" ca="1" si="17">IFERROR(IF(X6&gt;=1,X6+1,""),"")</f>
        <v>44578</v>
      </c>
      <c r="Z6" s="18">
        <f t="shared" ref="Z6:Z17" ca="1" si="18">IFERROR(IF(Y6&gt;=1,Y6+1,""),"")</f>
        <v>44579</v>
      </c>
      <c r="AA6" s="18">
        <f t="shared" ref="AA6:AA17" ca="1" si="19">IFERROR(IF(Z6&gt;=1,Z6+1,""),"")</f>
        <v>44580</v>
      </c>
      <c r="AB6" s="18">
        <f t="shared" ref="AB6:AB17" ca="1" si="20">IFERROR(IF(AA6&gt;=1,AA6+1,""),"")</f>
        <v>44581</v>
      </c>
      <c r="AC6" s="18">
        <f t="shared" ref="AC6:AC17" ca="1" si="21">IFERROR(IF(AB6&gt;=1,AB6+1,""),"")</f>
        <v>44582</v>
      </c>
      <c r="AD6" s="18">
        <f t="shared" ref="AD6:AD17" ca="1" si="22">IFERROR(IF(AC6&gt;=1,AC6+1,""),"")</f>
        <v>44583</v>
      </c>
      <c r="AE6" s="18">
        <f t="shared" ref="AE6:AE17" ca="1" si="23">IFERROR(IF(AD6&gt;=1,AD6+1,""),"")</f>
        <v>44584</v>
      </c>
      <c r="AF6" s="18">
        <f t="shared" ref="AF6:AF17" ca="1" si="24">IFERROR(IF(AE6&gt;=1,AE6+1,""),"")</f>
        <v>44585</v>
      </c>
      <c r="AG6" s="18">
        <f t="shared" ref="AG6:AG17" ca="1" si="25">IFERROR(IF(AF6&gt;=1,AF6+1,""),"")</f>
        <v>44586</v>
      </c>
      <c r="AH6" s="18">
        <f t="shared" ref="AH6:AH17" ca="1" si="26">IFERROR(IF(AG6&gt;=1,AG6+1,""),"")</f>
        <v>44587</v>
      </c>
      <c r="AI6" s="18">
        <f t="shared" ref="AI6:AI17" ca="1" si="27">IFERROR(IF(AH6&gt;=1,AH6+1,""),"")</f>
        <v>44588</v>
      </c>
      <c r="AJ6" s="18">
        <f t="shared" ref="AJ6:AJ17" ca="1" si="28">IFERROR(IF(AI6&gt;=1,AI6+1,""),"")</f>
        <v>44589</v>
      </c>
      <c r="AK6" s="18">
        <f t="shared" ref="AK6:AK17" ca="1" si="29">IFERROR(IF(AJ6&gt;=1,AJ6+1,""),"")</f>
        <v>44590</v>
      </c>
      <c r="AL6" s="18">
        <f t="shared" ref="AL6:AR17" ca="1" si="30">IFERROR(IF(AND(AK6&gt;=1,AK6+1&lt;=DATE(Calendar_Year,ROW($A1)+1,0)),AK6+1,""),"")</f>
        <v>44591</v>
      </c>
      <c r="AM6" s="18">
        <f t="shared" ca="1" si="30"/>
        <v>44592</v>
      </c>
      <c r="AN6" s="18" t="str">
        <f t="shared" ca="1" si="30"/>
        <v/>
      </c>
      <c r="AO6" s="18" t="str">
        <f t="shared" ca="1" si="30"/>
        <v/>
      </c>
      <c r="AP6" s="18" t="str">
        <f t="shared" ca="1" si="30"/>
        <v/>
      </c>
      <c r="AQ6" s="18" t="str">
        <f t="shared" ca="1" si="30"/>
        <v/>
      </c>
      <c r="AR6" s="18" t="str">
        <f t="shared" ca="1" si="30"/>
        <v/>
      </c>
    </row>
    <row r="7" spans="1:44" ht="18.75" customHeight="1" x14ac:dyDescent="0.3">
      <c r="B7" s="13" t="s">
        <v>18</v>
      </c>
      <c r="C7" s="18" t="str">
        <f t="shared" ca="1" si="0"/>
        <v/>
      </c>
      <c r="D7" s="18" t="str">
        <f t="shared" ca="1" si="1"/>
        <v/>
      </c>
      <c r="E7" s="18">
        <f t="shared" ca="1" si="1"/>
        <v>44593</v>
      </c>
      <c r="F7" s="18">
        <f t="shared" ca="1" si="1"/>
        <v>44594</v>
      </c>
      <c r="G7" s="18">
        <f t="shared" ca="1" si="1"/>
        <v>44595</v>
      </c>
      <c r="H7" s="18">
        <f t="shared" ca="1" si="1"/>
        <v>44596</v>
      </c>
      <c r="I7" s="18">
        <f t="shared" ca="1" si="1"/>
        <v>44597</v>
      </c>
      <c r="J7" s="18">
        <f t="shared" ca="1" si="2"/>
        <v>44598</v>
      </c>
      <c r="K7" s="18">
        <f t="shared" ca="1" si="3"/>
        <v>44599</v>
      </c>
      <c r="L7" s="18">
        <f t="shared" ca="1" si="4"/>
        <v>44600</v>
      </c>
      <c r="M7" s="18">
        <f t="shared" ca="1" si="5"/>
        <v>44601</v>
      </c>
      <c r="N7" s="18">
        <f t="shared" ca="1" si="6"/>
        <v>44602</v>
      </c>
      <c r="O7" s="18">
        <f t="shared" ca="1" si="7"/>
        <v>44603</v>
      </c>
      <c r="P7" s="18">
        <f t="shared" ca="1" si="8"/>
        <v>44604</v>
      </c>
      <c r="Q7" s="18">
        <f t="shared" ca="1" si="9"/>
        <v>44605</v>
      </c>
      <c r="R7" s="18">
        <f t="shared" ca="1" si="10"/>
        <v>44606</v>
      </c>
      <c r="S7" s="18">
        <f t="shared" ca="1" si="11"/>
        <v>44607</v>
      </c>
      <c r="T7" s="18">
        <f t="shared" ca="1" si="12"/>
        <v>44608</v>
      </c>
      <c r="U7" s="18">
        <f t="shared" ca="1" si="13"/>
        <v>44609</v>
      </c>
      <c r="V7" s="18">
        <f t="shared" ca="1" si="14"/>
        <v>44610</v>
      </c>
      <c r="W7" s="18">
        <f t="shared" ca="1" si="15"/>
        <v>44611</v>
      </c>
      <c r="X7" s="18">
        <f t="shared" ca="1" si="16"/>
        <v>44612</v>
      </c>
      <c r="Y7" s="18">
        <f t="shared" ca="1" si="17"/>
        <v>44613</v>
      </c>
      <c r="Z7" s="18">
        <f t="shared" ca="1" si="18"/>
        <v>44614</v>
      </c>
      <c r="AA7" s="18">
        <f t="shared" ca="1" si="19"/>
        <v>44615</v>
      </c>
      <c r="AB7" s="18">
        <f t="shared" ca="1" si="20"/>
        <v>44616</v>
      </c>
      <c r="AC7" s="18">
        <f t="shared" ca="1" si="21"/>
        <v>44617</v>
      </c>
      <c r="AD7" s="18">
        <f t="shared" ca="1" si="22"/>
        <v>44618</v>
      </c>
      <c r="AE7" s="18">
        <f t="shared" ca="1" si="23"/>
        <v>44619</v>
      </c>
      <c r="AF7" s="18">
        <f t="shared" ca="1" si="24"/>
        <v>44620</v>
      </c>
      <c r="AG7" s="18">
        <f t="shared" ca="1" si="25"/>
        <v>44621</v>
      </c>
      <c r="AH7" s="18">
        <f t="shared" ca="1" si="26"/>
        <v>44622</v>
      </c>
      <c r="AI7" s="18">
        <f t="shared" ca="1" si="27"/>
        <v>44623</v>
      </c>
      <c r="AJ7" s="18">
        <f t="shared" ca="1" si="28"/>
        <v>44624</v>
      </c>
      <c r="AK7" s="18">
        <f t="shared" ca="1" si="29"/>
        <v>44625</v>
      </c>
      <c r="AL7" s="18" t="str">
        <f t="shared" ca="1" si="30"/>
        <v/>
      </c>
      <c r="AM7" s="18" t="str">
        <f t="shared" ca="1" si="30"/>
        <v/>
      </c>
      <c r="AN7" s="18" t="str">
        <f t="shared" ca="1" si="30"/>
        <v/>
      </c>
      <c r="AO7" s="18" t="str">
        <f t="shared" ca="1" si="30"/>
        <v/>
      </c>
      <c r="AP7" s="18" t="str">
        <f t="shared" ca="1" si="30"/>
        <v/>
      </c>
      <c r="AQ7" s="18" t="str">
        <f t="shared" ca="1" si="30"/>
        <v/>
      </c>
      <c r="AR7" s="18" t="str">
        <f t="shared" ca="1" si="30"/>
        <v/>
      </c>
    </row>
    <row r="8" spans="1:44" ht="18.75" customHeight="1" x14ac:dyDescent="0.3">
      <c r="A8" s="17"/>
      <c r="B8" s="13" t="s">
        <v>19</v>
      </c>
      <c r="C8" s="18" t="str">
        <f t="shared" ca="1" si="0"/>
        <v/>
      </c>
      <c r="D8" s="18" t="str">
        <f t="shared" ca="1" si="1"/>
        <v/>
      </c>
      <c r="E8" s="18">
        <f t="shared" ca="1" si="1"/>
        <v>44621</v>
      </c>
      <c r="F8" s="18">
        <f t="shared" ca="1" si="1"/>
        <v>44622</v>
      </c>
      <c r="G8" s="18">
        <f t="shared" ca="1" si="1"/>
        <v>44623</v>
      </c>
      <c r="H8" s="18">
        <f t="shared" ca="1" si="1"/>
        <v>44624</v>
      </c>
      <c r="I8" s="18">
        <f t="shared" ca="1" si="1"/>
        <v>44625</v>
      </c>
      <c r="J8" s="18">
        <f t="shared" ca="1" si="2"/>
        <v>44626</v>
      </c>
      <c r="K8" s="18">
        <f t="shared" ca="1" si="3"/>
        <v>44627</v>
      </c>
      <c r="L8" s="18">
        <f t="shared" ca="1" si="4"/>
        <v>44628</v>
      </c>
      <c r="M8" s="18">
        <f t="shared" ca="1" si="5"/>
        <v>44629</v>
      </c>
      <c r="N8" s="18">
        <f t="shared" ca="1" si="6"/>
        <v>44630</v>
      </c>
      <c r="O8" s="18">
        <f t="shared" ca="1" si="7"/>
        <v>44631</v>
      </c>
      <c r="P8" s="18">
        <f t="shared" ca="1" si="8"/>
        <v>44632</v>
      </c>
      <c r="Q8" s="18">
        <f t="shared" ca="1" si="9"/>
        <v>44633</v>
      </c>
      <c r="R8" s="18">
        <f t="shared" ca="1" si="10"/>
        <v>44634</v>
      </c>
      <c r="S8" s="18">
        <f t="shared" ca="1" si="11"/>
        <v>44635</v>
      </c>
      <c r="T8" s="18">
        <f t="shared" ca="1" si="12"/>
        <v>44636</v>
      </c>
      <c r="U8" s="18">
        <f t="shared" ca="1" si="13"/>
        <v>44637</v>
      </c>
      <c r="V8" s="18">
        <f t="shared" ca="1" si="14"/>
        <v>44638</v>
      </c>
      <c r="W8" s="18">
        <f t="shared" ca="1" si="15"/>
        <v>44639</v>
      </c>
      <c r="X8" s="18">
        <f t="shared" ca="1" si="16"/>
        <v>44640</v>
      </c>
      <c r="Y8" s="18">
        <f t="shared" ca="1" si="17"/>
        <v>44641</v>
      </c>
      <c r="Z8" s="18">
        <f t="shared" ca="1" si="18"/>
        <v>44642</v>
      </c>
      <c r="AA8" s="18">
        <f t="shared" ca="1" si="19"/>
        <v>44643</v>
      </c>
      <c r="AB8" s="18">
        <f t="shared" ca="1" si="20"/>
        <v>44644</v>
      </c>
      <c r="AC8" s="18">
        <f t="shared" ca="1" si="21"/>
        <v>44645</v>
      </c>
      <c r="AD8" s="18">
        <f t="shared" ca="1" si="22"/>
        <v>44646</v>
      </c>
      <c r="AE8" s="18">
        <f t="shared" ca="1" si="23"/>
        <v>44647</v>
      </c>
      <c r="AF8" s="18">
        <f t="shared" ca="1" si="24"/>
        <v>44648</v>
      </c>
      <c r="AG8" s="18">
        <f t="shared" ca="1" si="25"/>
        <v>44649</v>
      </c>
      <c r="AH8" s="18">
        <f t="shared" ca="1" si="26"/>
        <v>44650</v>
      </c>
      <c r="AI8" s="18">
        <f t="shared" ca="1" si="27"/>
        <v>44651</v>
      </c>
      <c r="AJ8" s="18">
        <f t="shared" ca="1" si="28"/>
        <v>44652</v>
      </c>
      <c r="AK8" s="18">
        <f t="shared" ca="1" si="29"/>
        <v>44653</v>
      </c>
      <c r="AL8" s="18" t="str">
        <f t="shared" ca="1" si="30"/>
        <v/>
      </c>
      <c r="AM8" s="18" t="str">
        <f t="shared" ca="1" si="30"/>
        <v/>
      </c>
      <c r="AN8" s="18" t="str">
        <f t="shared" ca="1" si="30"/>
        <v/>
      </c>
      <c r="AO8" s="18" t="str">
        <f t="shared" ca="1" si="30"/>
        <v/>
      </c>
      <c r="AP8" s="18" t="str">
        <f t="shared" ca="1" si="30"/>
        <v/>
      </c>
      <c r="AQ8" s="18" t="str">
        <f t="shared" ca="1" si="30"/>
        <v/>
      </c>
      <c r="AR8" s="18" t="str">
        <f t="shared" ca="1" si="30"/>
        <v/>
      </c>
    </row>
    <row r="9" spans="1:44" ht="18.75" customHeight="1" x14ac:dyDescent="0.3">
      <c r="B9" s="13" t="s">
        <v>27</v>
      </c>
      <c r="C9" s="18" t="str">
        <f t="shared" ca="1" si="0"/>
        <v/>
      </c>
      <c r="D9" s="18" t="str">
        <f t="shared" ca="1" si="1"/>
        <v/>
      </c>
      <c r="E9" s="18" t="str">
        <f t="shared" ca="1" si="1"/>
        <v/>
      </c>
      <c r="F9" s="18" t="str">
        <f t="shared" ca="1" si="1"/>
        <v/>
      </c>
      <c r="G9" s="18" t="str">
        <f t="shared" ca="1" si="1"/>
        <v/>
      </c>
      <c r="H9" s="18">
        <f t="shared" ca="1" si="1"/>
        <v>44652</v>
      </c>
      <c r="I9" s="18">
        <f t="shared" ca="1" si="1"/>
        <v>44653</v>
      </c>
      <c r="J9" s="18">
        <f t="shared" ca="1" si="2"/>
        <v>44654</v>
      </c>
      <c r="K9" s="18">
        <f t="shared" ca="1" si="3"/>
        <v>44655</v>
      </c>
      <c r="L9" s="18">
        <f t="shared" ca="1" si="4"/>
        <v>44656</v>
      </c>
      <c r="M9" s="18">
        <f t="shared" ca="1" si="5"/>
        <v>44657</v>
      </c>
      <c r="N9" s="18">
        <f t="shared" ca="1" si="6"/>
        <v>44658</v>
      </c>
      <c r="O9" s="18">
        <f t="shared" ca="1" si="7"/>
        <v>44659</v>
      </c>
      <c r="P9" s="18">
        <f t="shared" ca="1" si="8"/>
        <v>44660</v>
      </c>
      <c r="Q9" s="18">
        <f t="shared" ca="1" si="9"/>
        <v>44661</v>
      </c>
      <c r="R9" s="18">
        <f t="shared" ca="1" si="10"/>
        <v>44662</v>
      </c>
      <c r="S9" s="18">
        <f t="shared" ca="1" si="11"/>
        <v>44663</v>
      </c>
      <c r="T9" s="18">
        <f t="shared" ca="1" si="12"/>
        <v>44664</v>
      </c>
      <c r="U9" s="18">
        <f t="shared" ca="1" si="13"/>
        <v>44665</v>
      </c>
      <c r="V9" s="18">
        <f t="shared" ca="1" si="14"/>
        <v>44666</v>
      </c>
      <c r="W9" s="18">
        <f t="shared" ca="1" si="15"/>
        <v>44667</v>
      </c>
      <c r="X9" s="18">
        <f t="shared" ca="1" si="16"/>
        <v>44668</v>
      </c>
      <c r="Y9" s="18">
        <f t="shared" ca="1" si="17"/>
        <v>44669</v>
      </c>
      <c r="Z9" s="18">
        <f t="shared" ca="1" si="18"/>
        <v>44670</v>
      </c>
      <c r="AA9" s="18">
        <f t="shared" ca="1" si="19"/>
        <v>44671</v>
      </c>
      <c r="AB9" s="18">
        <f t="shared" ca="1" si="20"/>
        <v>44672</v>
      </c>
      <c r="AC9" s="18">
        <f t="shared" ca="1" si="21"/>
        <v>44673</v>
      </c>
      <c r="AD9" s="18">
        <f t="shared" ca="1" si="22"/>
        <v>44674</v>
      </c>
      <c r="AE9" s="18">
        <f t="shared" ca="1" si="23"/>
        <v>44675</v>
      </c>
      <c r="AF9" s="18">
        <f t="shared" ca="1" si="24"/>
        <v>44676</v>
      </c>
      <c r="AG9" s="18">
        <f t="shared" ca="1" si="25"/>
        <v>44677</v>
      </c>
      <c r="AH9" s="18">
        <f t="shared" ca="1" si="26"/>
        <v>44678</v>
      </c>
      <c r="AI9" s="18">
        <f t="shared" ca="1" si="27"/>
        <v>44679</v>
      </c>
      <c r="AJ9" s="18">
        <f t="shared" ca="1" si="28"/>
        <v>44680</v>
      </c>
      <c r="AK9" s="18">
        <f t="shared" ca="1" si="29"/>
        <v>44681</v>
      </c>
      <c r="AL9" s="18" t="str">
        <f t="shared" ca="1" si="30"/>
        <v/>
      </c>
      <c r="AM9" s="18" t="str">
        <f t="shared" ca="1" si="30"/>
        <v/>
      </c>
      <c r="AN9" s="18" t="str">
        <f t="shared" ca="1" si="30"/>
        <v/>
      </c>
      <c r="AO9" s="18" t="str">
        <f t="shared" ca="1" si="30"/>
        <v/>
      </c>
      <c r="AP9" s="18" t="str">
        <f t="shared" ca="1" si="30"/>
        <v/>
      </c>
      <c r="AQ9" s="18" t="str">
        <f t="shared" ca="1" si="30"/>
        <v/>
      </c>
      <c r="AR9" s="18" t="str">
        <f t="shared" ca="1" si="30"/>
        <v/>
      </c>
    </row>
    <row r="10" spans="1:44" ht="18.75" customHeight="1" x14ac:dyDescent="0.3">
      <c r="B10" s="13" t="s">
        <v>28</v>
      </c>
      <c r="C10" s="18">
        <f t="shared" ca="1" si="0"/>
        <v>44682</v>
      </c>
      <c r="D10" s="18">
        <f t="shared" ca="1" si="1"/>
        <v>44683</v>
      </c>
      <c r="E10" s="18">
        <f t="shared" ca="1" si="1"/>
        <v>44684</v>
      </c>
      <c r="F10" s="18">
        <f t="shared" ca="1" si="1"/>
        <v>44685</v>
      </c>
      <c r="G10" s="18">
        <f t="shared" ca="1" si="1"/>
        <v>44686</v>
      </c>
      <c r="H10" s="18">
        <f t="shared" ca="1" si="1"/>
        <v>44687</v>
      </c>
      <c r="I10" s="18">
        <f t="shared" ca="1" si="1"/>
        <v>44688</v>
      </c>
      <c r="J10" s="18">
        <f t="shared" ca="1" si="2"/>
        <v>44689</v>
      </c>
      <c r="K10" s="18">
        <f t="shared" ca="1" si="3"/>
        <v>44690</v>
      </c>
      <c r="L10" s="18">
        <f t="shared" ca="1" si="4"/>
        <v>44691</v>
      </c>
      <c r="M10" s="18">
        <f t="shared" ca="1" si="5"/>
        <v>44692</v>
      </c>
      <c r="N10" s="18">
        <f t="shared" ca="1" si="6"/>
        <v>44693</v>
      </c>
      <c r="O10" s="18">
        <f t="shared" ca="1" si="7"/>
        <v>44694</v>
      </c>
      <c r="P10" s="18">
        <f t="shared" ca="1" si="8"/>
        <v>44695</v>
      </c>
      <c r="Q10" s="18">
        <f t="shared" ca="1" si="9"/>
        <v>44696</v>
      </c>
      <c r="R10" s="18">
        <f t="shared" ca="1" si="10"/>
        <v>44697</v>
      </c>
      <c r="S10" s="18">
        <f t="shared" ca="1" si="11"/>
        <v>44698</v>
      </c>
      <c r="T10" s="18">
        <f t="shared" ca="1" si="12"/>
        <v>44699</v>
      </c>
      <c r="U10" s="18">
        <f t="shared" ca="1" si="13"/>
        <v>44700</v>
      </c>
      <c r="V10" s="18">
        <f t="shared" ca="1" si="14"/>
        <v>44701</v>
      </c>
      <c r="W10" s="18">
        <f t="shared" ca="1" si="15"/>
        <v>44702</v>
      </c>
      <c r="X10" s="18">
        <f t="shared" ca="1" si="16"/>
        <v>44703</v>
      </c>
      <c r="Y10" s="18">
        <f t="shared" ca="1" si="17"/>
        <v>44704</v>
      </c>
      <c r="Z10" s="18">
        <f t="shared" ca="1" si="18"/>
        <v>44705</v>
      </c>
      <c r="AA10" s="18">
        <f t="shared" ca="1" si="19"/>
        <v>44706</v>
      </c>
      <c r="AB10" s="18">
        <f t="shared" ca="1" si="20"/>
        <v>44707</v>
      </c>
      <c r="AC10" s="18">
        <f t="shared" ca="1" si="21"/>
        <v>44708</v>
      </c>
      <c r="AD10" s="18">
        <f t="shared" ca="1" si="22"/>
        <v>44709</v>
      </c>
      <c r="AE10" s="18">
        <f t="shared" ca="1" si="23"/>
        <v>44710</v>
      </c>
      <c r="AF10" s="18">
        <f t="shared" ca="1" si="24"/>
        <v>44711</v>
      </c>
      <c r="AG10" s="18">
        <f t="shared" ca="1" si="25"/>
        <v>44712</v>
      </c>
      <c r="AH10" s="18">
        <f t="shared" ca="1" si="26"/>
        <v>44713</v>
      </c>
      <c r="AI10" s="18">
        <f t="shared" ca="1" si="27"/>
        <v>44714</v>
      </c>
      <c r="AJ10" s="18">
        <f t="shared" ca="1" si="28"/>
        <v>44715</v>
      </c>
      <c r="AK10" s="18">
        <f t="shared" ca="1" si="29"/>
        <v>44716</v>
      </c>
      <c r="AL10" s="18" t="str">
        <f t="shared" ca="1" si="30"/>
        <v/>
      </c>
      <c r="AM10" s="18" t="str">
        <f t="shared" ca="1" si="30"/>
        <v/>
      </c>
      <c r="AN10" s="18" t="str">
        <f t="shared" ca="1" si="30"/>
        <v/>
      </c>
      <c r="AO10" s="18" t="str">
        <f t="shared" ca="1" si="30"/>
        <v/>
      </c>
      <c r="AP10" s="18" t="str">
        <f t="shared" ca="1" si="30"/>
        <v/>
      </c>
      <c r="AQ10" s="18" t="str">
        <f t="shared" ca="1" si="30"/>
        <v/>
      </c>
      <c r="AR10" s="18" t="str">
        <f t="shared" ca="1" si="30"/>
        <v/>
      </c>
    </row>
    <row r="11" spans="1:44" ht="18.75" customHeight="1" x14ac:dyDescent="0.3">
      <c r="B11" s="13" t="s">
        <v>29</v>
      </c>
      <c r="C11" s="18" t="str">
        <f t="shared" ca="1" si="0"/>
        <v/>
      </c>
      <c r="D11" s="18" t="str">
        <f t="shared" ca="1" si="1"/>
        <v/>
      </c>
      <c r="E11" s="18" t="str">
        <f t="shared" ca="1" si="1"/>
        <v/>
      </c>
      <c r="F11" s="18">
        <f t="shared" ca="1" si="1"/>
        <v>44713</v>
      </c>
      <c r="G11" s="18">
        <f t="shared" ca="1" si="1"/>
        <v>44714</v>
      </c>
      <c r="H11" s="18">
        <f t="shared" ca="1" si="1"/>
        <v>44715</v>
      </c>
      <c r="I11" s="18">
        <f t="shared" ca="1" si="1"/>
        <v>44716</v>
      </c>
      <c r="J11" s="18">
        <f t="shared" ca="1" si="2"/>
        <v>44717</v>
      </c>
      <c r="K11" s="18">
        <f t="shared" ca="1" si="3"/>
        <v>44718</v>
      </c>
      <c r="L11" s="18">
        <f t="shared" ca="1" si="4"/>
        <v>44719</v>
      </c>
      <c r="M11" s="18">
        <f t="shared" ca="1" si="5"/>
        <v>44720</v>
      </c>
      <c r="N11" s="18">
        <f t="shared" ca="1" si="6"/>
        <v>44721</v>
      </c>
      <c r="O11" s="18">
        <f t="shared" ca="1" si="7"/>
        <v>44722</v>
      </c>
      <c r="P11" s="18">
        <f t="shared" ca="1" si="8"/>
        <v>44723</v>
      </c>
      <c r="Q11" s="18">
        <f t="shared" ca="1" si="9"/>
        <v>44724</v>
      </c>
      <c r="R11" s="18">
        <f t="shared" ca="1" si="10"/>
        <v>44725</v>
      </c>
      <c r="S11" s="18">
        <f t="shared" ca="1" si="11"/>
        <v>44726</v>
      </c>
      <c r="T11" s="18">
        <f t="shared" ca="1" si="12"/>
        <v>44727</v>
      </c>
      <c r="U11" s="18">
        <f t="shared" ca="1" si="13"/>
        <v>44728</v>
      </c>
      <c r="V11" s="18">
        <f t="shared" ca="1" si="14"/>
        <v>44729</v>
      </c>
      <c r="W11" s="18">
        <f t="shared" ca="1" si="15"/>
        <v>44730</v>
      </c>
      <c r="X11" s="18">
        <f t="shared" ca="1" si="16"/>
        <v>44731</v>
      </c>
      <c r="Y11" s="18">
        <f t="shared" ca="1" si="17"/>
        <v>44732</v>
      </c>
      <c r="Z11" s="18">
        <f t="shared" ca="1" si="18"/>
        <v>44733</v>
      </c>
      <c r="AA11" s="18">
        <f t="shared" ca="1" si="19"/>
        <v>44734</v>
      </c>
      <c r="AB11" s="18">
        <f t="shared" ca="1" si="20"/>
        <v>44735</v>
      </c>
      <c r="AC11" s="18">
        <f t="shared" ca="1" si="21"/>
        <v>44736</v>
      </c>
      <c r="AD11" s="18">
        <f t="shared" ca="1" si="22"/>
        <v>44737</v>
      </c>
      <c r="AE11" s="18">
        <f t="shared" ca="1" si="23"/>
        <v>44738</v>
      </c>
      <c r="AF11" s="18">
        <f t="shared" ca="1" si="24"/>
        <v>44739</v>
      </c>
      <c r="AG11" s="18">
        <f t="shared" ca="1" si="25"/>
        <v>44740</v>
      </c>
      <c r="AH11" s="18">
        <f t="shared" ca="1" si="26"/>
        <v>44741</v>
      </c>
      <c r="AI11" s="18">
        <f t="shared" ca="1" si="27"/>
        <v>44742</v>
      </c>
      <c r="AJ11" s="18">
        <f t="shared" ca="1" si="28"/>
        <v>44743</v>
      </c>
      <c r="AK11" s="18">
        <f t="shared" ca="1" si="29"/>
        <v>44744</v>
      </c>
      <c r="AL11" s="18" t="str">
        <f t="shared" ca="1" si="30"/>
        <v/>
      </c>
      <c r="AM11" s="18" t="str">
        <f t="shared" ca="1" si="30"/>
        <v/>
      </c>
      <c r="AN11" s="18" t="str">
        <f t="shared" ca="1" si="30"/>
        <v/>
      </c>
      <c r="AO11" s="18" t="str">
        <f t="shared" ca="1" si="30"/>
        <v/>
      </c>
      <c r="AP11" s="18" t="str">
        <f t="shared" ca="1" si="30"/>
        <v/>
      </c>
      <c r="AQ11" s="18" t="str">
        <f t="shared" ca="1" si="30"/>
        <v/>
      </c>
      <c r="AR11" s="18" t="str">
        <f t="shared" ca="1" si="30"/>
        <v/>
      </c>
    </row>
    <row r="12" spans="1:44" ht="18.75" customHeight="1" x14ac:dyDescent="0.3">
      <c r="B12" s="13" t="s">
        <v>30</v>
      </c>
      <c r="C12" s="18" t="str">
        <f t="shared" ca="1" si="0"/>
        <v/>
      </c>
      <c r="D12" s="18" t="str">
        <f t="shared" ca="1" si="1"/>
        <v/>
      </c>
      <c r="E12" s="18" t="str">
        <f t="shared" ca="1" si="1"/>
        <v/>
      </c>
      <c r="F12" s="18" t="str">
        <f t="shared" ca="1" si="1"/>
        <v/>
      </c>
      <c r="G12" s="18" t="str">
        <f t="shared" ca="1" si="1"/>
        <v/>
      </c>
      <c r="H12" s="18">
        <f t="shared" ca="1" si="1"/>
        <v>44743</v>
      </c>
      <c r="I12" s="18">
        <f t="shared" ca="1" si="1"/>
        <v>44744</v>
      </c>
      <c r="J12" s="18">
        <f t="shared" ca="1" si="2"/>
        <v>44745</v>
      </c>
      <c r="K12" s="18">
        <f t="shared" ca="1" si="3"/>
        <v>44746</v>
      </c>
      <c r="L12" s="18">
        <f t="shared" ca="1" si="4"/>
        <v>44747</v>
      </c>
      <c r="M12" s="18">
        <f t="shared" ca="1" si="5"/>
        <v>44748</v>
      </c>
      <c r="N12" s="18">
        <f t="shared" ca="1" si="6"/>
        <v>44749</v>
      </c>
      <c r="O12" s="18">
        <f t="shared" ca="1" si="7"/>
        <v>44750</v>
      </c>
      <c r="P12" s="18">
        <f t="shared" ca="1" si="8"/>
        <v>44751</v>
      </c>
      <c r="Q12" s="18">
        <f t="shared" ca="1" si="9"/>
        <v>44752</v>
      </c>
      <c r="R12" s="18">
        <f t="shared" ca="1" si="10"/>
        <v>44753</v>
      </c>
      <c r="S12" s="18">
        <f t="shared" ca="1" si="11"/>
        <v>44754</v>
      </c>
      <c r="T12" s="18">
        <f t="shared" ca="1" si="12"/>
        <v>44755</v>
      </c>
      <c r="U12" s="18">
        <f t="shared" ca="1" si="13"/>
        <v>44756</v>
      </c>
      <c r="V12" s="18">
        <f t="shared" ca="1" si="14"/>
        <v>44757</v>
      </c>
      <c r="W12" s="18">
        <f t="shared" ca="1" si="15"/>
        <v>44758</v>
      </c>
      <c r="X12" s="18">
        <f t="shared" ca="1" si="16"/>
        <v>44759</v>
      </c>
      <c r="Y12" s="18">
        <f t="shared" ca="1" si="17"/>
        <v>44760</v>
      </c>
      <c r="Z12" s="18">
        <f t="shared" ca="1" si="18"/>
        <v>44761</v>
      </c>
      <c r="AA12" s="18">
        <f t="shared" ca="1" si="19"/>
        <v>44762</v>
      </c>
      <c r="AB12" s="18">
        <f t="shared" ca="1" si="20"/>
        <v>44763</v>
      </c>
      <c r="AC12" s="18">
        <f t="shared" ca="1" si="21"/>
        <v>44764</v>
      </c>
      <c r="AD12" s="18">
        <f t="shared" ca="1" si="22"/>
        <v>44765</v>
      </c>
      <c r="AE12" s="18">
        <f t="shared" ca="1" si="23"/>
        <v>44766</v>
      </c>
      <c r="AF12" s="18">
        <f t="shared" ca="1" si="24"/>
        <v>44767</v>
      </c>
      <c r="AG12" s="18">
        <f t="shared" ca="1" si="25"/>
        <v>44768</v>
      </c>
      <c r="AH12" s="18">
        <f t="shared" ca="1" si="26"/>
        <v>44769</v>
      </c>
      <c r="AI12" s="18">
        <f t="shared" ca="1" si="27"/>
        <v>44770</v>
      </c>
      <c r="AJ12" s="18">
        <f t="shared" ca="1" si="28"/>
        <v>44771</v>
      </c>
      <c r="AK12" s="18">
        <f t="shared" ca="1" si="29"/>
        <v>44772</v>
      </c>
      <c r="AL12" s="18">
        <f t="shared" ca="1" si="30"/>
        <v>44773</v>
      </c>
      <c r="AM12" s="18" t="str">
        <f t="shared" ca="1" si="30"/>
        <v/>
      </c>
      <c r="AN12" s="18" t="str">
        <f t="shared" ca="1" si="30"/>
        <v/>
      </c>
      <c r="AO12" s="18" t="str">
        <f t="shared" ca="1" si="30"/>
        <v/>
      </c>
      <c r="AP12" s="18" t="str">
        <f t="shared" ca="1" si="30"/>
        <v/>
      </c>
      <c r="AQ12" s="18" t="str">
        <f t="shared" ca="1" si="30"/>
        <v/>
      </c>
      <c r="AR12" s="18" t="str">
        <f t="shared" ca="1" si="30"/>
        <v/>
      </c>
    </row>
    <row r="13" spans="1:44" ht="18.75" customHeight="1" x14ac:dyDescent="0.3">
      <c r="B13" s="13" t="s">
        <v>31</v>
      </c>
      <c r="C13" s="18" t="str">
        <f t="shared" ca="1" si="0"/>
        <v/>
      </c>
      <c r="D13" s="18">
        <f t="shared" ca="1" si="1"/>
        <v>44774</v>
      </c>
      <c r="E13" s="18">
        <f t="shared" ca="1" si="1"/>
        <v>44775</v>
      </c>
      <c r="F13" s="18">
        <f t="shared" ca="1" si="1"/>
        <v>44776</v>
      </c>
      <c r="G13" s="18">
        <f t="shared" ca="1" si="1"/>
        <v>44777</v>
      </c>
      <c r="H13" s="18">
        <f t="shared" ca="1" si="1"/>
        <v>44778</v>
      </c>
      <c r="I13" s="18">
        <f t="shared" ca="1" si="1"/>
        <v>44779</v>
      </c>
      <c r="J13" s="18">
        <f t="shared" ca="1" si="2"/>
        <v>44780</v>
      </c>
      <c r="K13" s="18">
        <f t="shared" ca="1" si="3"/>
        <v>44781</v>
      </c>
      <c r="L13" s="18">
        <f t="shared" ca="1" si="4"/>
        <v>44782</v>
      </c>
      <c r="M13" s="18">
        <f t="shared" ca="1" si="5"/>
        <v>44783</v>
      </c>
      <c r="N13" s="18">
        <f t="shared" ca="1" si="6"/>
        <v>44784</v>
      </c>
      <c r="O13" s="18">
        <f t="shared" ca="1" si="7"/>
        <v>44785</v>
      </c>
      <c r="P13" s="18">
        <f t="shared" ca="1" si="8"/>
        <v>44786</v>
      </c>
      <c r="Q13" s="18">
        <f t="shared" ca="1" si="9"/>
        <v>44787</v>
      </c>
      <c r="R13" s="18">
        <f t="shared" ca="1" si="10"/>
        <v>44788</v>
      </c>
      <c r="S13" s="18">
        <f t="shared" ca="1" si="11"/>
        <v>44789</v>
      </c>
      <c r="T13" s="18">
        <f t="shared" ca="1" si="12"/>
        <v>44790</v>
      </c>
      <c r="U13" s="18">
        <f t="shared" ca="1" si="13"/>
        <v>44791</v>
      </c>
      <c r="V13" s="18">
        <f t="shared" ca="1" si="14"/>
        <v>44792</v>
      </c>
      <c r="W13" s="18">
        <f t="shared" ca="1" si="15"/>
        <v>44793</v>
      </c>
      <c r="X13" s="18">
        <f t="shared" ca="1" si="16"/>
        <v>44794</v>
      </c>
      <c r="Y13" s="18">
        <f t="shared" ca="1" si="17"/>
        <v>44795</v>
      </c>
      <c r="Z13" s="18">
        <f t="shared" ca="1" si="18"/>
        <v>44796</v>
      </c>
      <c r="AA13" s="18">
        <f t="shared" ca="1" si="19"/>
        <v>44797</v>
      </c>
      <c r="AB13" s="18">
        <f t="shared" ca="1" si="20"/>
        <v>44798</v>
      </c>
      <c r="AC13" s="18">
        <f t="shared" ca="1" si="21"/>
        <v>44799</v>
      </c>
      <c r="AD13" s="18">
        <f t="shared" ca="1" si="22"/>
        <v>44800</v>
      </c>
      <c r="AE13" s="18">
        <f t="shared" ca="1" si="23"/>
        <v>44801</v>
      </c>
      <c r="AF13" s="18">
        <f t="shared" ca="1" si="24"/>
        <v>44802</v>
      </c>
      <c r="AG13" s="18">
        <f t="shared" ca="1" si="25"/>
        <v>44803</v>
      </c>
      <c r="AH13" s="18">
        <f t="shared" ca="1" si="26"/>
        <v>44804</v>
      </c>
      <c r="AI13" s="18">
        <f t="shared" ca="1" si="27"/>
        <v>44805</v>
      </c>
      <c r="AJ13" s="18">
        <f t="shared" ca="1" si="28"/>
        <v>44806</v>
      </c>
      <c r="AK13" s="18">
        <f t="shared" ca="1" si="29"/>
        <v>44807</v>
      </c>
      <c r="AL13" s="18" t="str">
        <f t="shared" ca="1" si="30"/>
        <v/>
      </c>
      <c r="AM13" s="18" t="str">
        <f t="shared" ca="1" si="30"/>
        <v/>
      </c>
      <c r="AN13" s="18" t="str">
        <f t="shared" ca="1" si="30"/>
        <v/>
      </c>
      <c r="AO13" s="18" t="str">
        <f t="shared" ca="1" si="30"/>
        <v/>
      </c>
      <c r="AP13" s="18" t="str">
        <f t="shared" ca="1" si="30"/>
        <v/>
      </c>
      <c r="AQ13" s="18" t="str">
        <f t="shared" ca="1" si="30"/>
        <v/>
      </c>
      <c r="AR13" s="18" t="str">
        <f t="shared" ca="1" si="30"/>
        <v/>
      </c>
    </row>
    <row r="14" spans="1:44" ht="18.75" customHeight="1" x14ac:dyDescent="0.3">
      <c r="B14" s="13" t="s">
        <v>32</v>
      </c>
      <c r="C14" s="18" t="str">
        <f t="shared" ca="1" si="0"/>
        <v/>
      </c>
      <c r="D14" s="18" t="str">
        <f t="shared" ca="1" si="1"/>
        <v/>
      </c>
      <c r="E14" s="18" t="str">
        <f t="shared" ca="1" si="1"/>
        <v/>
      </c>
      <c r="F14" s="18" t="str">
        <f t="shared" ca="1" si="1"/>
        <v/>
      </c>
      <c r="G14" s="18">
        <f t="shared" ca="1" si="1"/>
        <v>44805</v>
      </c>
      <c r="H14" s="18">
        <f t="shared" ca="1" si="1"/>
        <v>44806</v>
      </c>
      <c r="I14" s="18">
        <f t="shared" ca="1" si="1"/>
        <v>44807</v>
      </c>
      <c r="J14" s="18">
        <f t="shared" ca="1" si="2"/>
        <v>44808</v>
      </c>
      <c r="K14" s="18">
        <f t="shared" ca="1" si="3"/>
        <v>44809</v>
      </c>
      <c r="L14" s="18">
        <f t="shared" ca="1" si="4"/>
        <v>44810</v>
      </c>
      <c r="M14" s="18">
        <f t="shared" ca="1" si="5"/>
        <v>44811</v>
      </c>
      <c r="N14" s="18">
        <f t="shared" ca="1" si="6"/>
        <v>44812</v>
      </c>
      <c r="O14" s="18">
        <f t="shared" ca="1" si="7"/>
        <v>44813</v>
      </c>
      <c r="P14" s="18">
        <f t="shared" ca="1" si="8"/>
        <v>44814</v>
      </c>
      <c r="Q14" s="18">
        <f t="shared" ca="1" si="9"/>
        <v>44815</v>
      </c>
      <c r="R14" s="18">
        <f t="shared" ca="1" si="10"/>
        <v>44816</v>
      </c>
      <c r="S14" s="18">
        <f t="shared" ca="1" si="11"/>
        <v>44817</v>
      </c>
      <c r="T14" s="18">
        <f t="shared" ca="1" si="12"/>
        <v>44818</v>
      </c>
      <c r="U14" s="18">
        <f t="shared" ca="1" si="13"/>
        <v>44819</v>
      </c>
      <c r="V14" s="18">
        <f t="shared" ca="1" si="14"/>
        <v>44820</v>
      </c>
      <c r="W14" s="18">
        <f t="shared" ca="1" si="15"/>
        <v>44821</v>
      </c>
      <c r="X14" s="18">
        <f t="shared" ca="1" si="16"/>
        <v>44822</v>
      </c>
      <c r="Y14" s="18">
        <f t="shared" ca="1" si="17"/>
        <v>44823</v>
      </c>
      <c r="Z14" s="18">
        <f t="shared" ca="1" si="18"/>
        <v>44824</v>
      </c>
      <c r="AA14" s="18">
        <f t="shared" ca="1" si="19"/>
        <v>44825</v>
      </c>
      <c r="AB14" s="18">
        <f t="shared" ca="1" si="20"/>
        <v>44826</v>
      </c>
      <c r="AC14" s="18">
        <f t="shared" ca="1" si="21"/>
        <v>44827</v>
      </c>
      <c r="AD14" s="18">
        <f t="shared" ca="1" si="22"/>
        <v>44828</v>
      </c>
      <c r="AE14" s="18">
        <f t="shared" ca="1" si="23"/>
        <v>44829</v>
      </c>
      <c r="AF14" s="18">
        <f t="shared" ca="1" si="24"/>
        <v>44830</v>
      </c>
      <c r="AG14" s="18">
        <f t="shared" ca="1" si="25"/>
        <v>44831</v>
      </c>
      <c r="AH14" s="18">
        <f t="shared" ca="1" si="26"/>
        <v>44832</v>
      </c>
      <c r="AI14" s="18">
        <f t="shared" ca="1" si="27"/>
        <v>44833</v>
      </c>
      <c r="AJ14" s="18">
        <f t="shared" ca="1" si="28"/>
        <v>44834</v>
      </c>
      <c r="AK14" s="18">
        <f t="shared" ca="1" si="29"/>
        <v>44835</v>
      </c>
      <c r="AL14" s="18" t="str">
        <f t="shared" ca="1" si="30"/>
        <v/>
      </c>
      <c r="AM14" s="18" t="str">
        <f t="shared" ca="1" si="30"/>
        <v/>
      </c>
      <c r="AN14" s="18" t="str">
        <f t="shared" ca="1" si="30"/>
        <v/>
      </c>
      <c r="AO14" s="18" t="str">
        <f t="shared" ca="1" si="30"/>
        <v/>
      </c>
      <c r="AP14" s="18" t="str">
        <f t="shared" ca="1" si="30"/>
        <v/>
      </c>
      <c r="AQ14" s="18" t="str">
        <f t="shared" ca="1" si="30"/>
        <v/>
      </c>
      <c r="AR14" s="18" t="str">
        <f t="shared" ca="1" si="30"/>
        <v/>
      </c>
    </row>
    <row r="15" spans="1:44" ht="18.75" customHeight="1" x14ac:dyDescent="0.3">
      <c r="B15" s="13" t="s">
        <v>33</v>
      </c>
      <c r="C15" s="18" t="str">
        <f t="shared" ca="1" si="0"/>
        <v/>
      </c>
      <c r="D15" s="18" t="str">
        <f t="shared" ca="1" si="1"/>
        <v/>
      </c>
      <c r="E15" s="18" t="str">
        <f t="shared" ca="1" si="1"/>
        <v/>
      </c>
      <c r="F15" s="18" t="str">
        <f t="shared" ca="1" si="1"/>
        <v/>
      </c>
      <c r="G15" s="18" t="str">
        <f t="shared" ca="1" si="1"/>
        <v/>
      </c>
      <c r="H15" s="18" t="str">
        <f t="shared" ca="1" si="1"/>
        <v/>
      </c>
      <c r="I15" s="18">
        <f t="shared" ca="1" si="1"/>
        <v>44835</v>
      </c>
      <c r="J15" s="18">
        <f t="shared" ca="1" si="2"/>
        <v>44836</v>
      </c>
      <c r="K15" s="18">
        <f t="shared" ca="1" si="3"/>
        <v>44837</v>
      </c>
      <c r="L15" s="18">
        <f t="shared" ca="1" si="4"/>
        <v>44838</v>
      </c>
      <c r="M15" s="18">
        <f t="shared" ca="1" si="5"/>
        <v>44839</v>
      </c>
      <c r="N15" s="18">
        <f t="shared" ca="1" si="6"/>
        <v>44840</v>
      </c>
      <c r="O15" s="18">
        <f t="shared" ca="1" si="7"/>
        <v>44841</v>
      </c>
      <c r="P15" s="18">
        <f t="shared" ca="1" si="8"/>
        <v>44842</v>
      </c>
      <c r="Q15" s="18">
        <f t="shared" ca="1" si="9"/>
        <v>44843</v>
      </c>
      <c r="R15" s="18">
        <f t="shared" ca="1" si="10"/>
        <v>44844</v>
      </c>
      <c r="S15" s="18">
        <f t="shared" ca="1" si="11"/>
        <v>44845</v>
      </c>
      <c r="T15" s="18">
        <f t="shared" ca="1" si="12"/>
        <v>44846</v>
      </c>
      <c r="U15" s="18">
        <f t="shared" ca="1" si="13"/>
        <v>44847</v>
      </c>
      <c r="V15" s="18">
        <f t="shared" ca="1" si="14"/>
        <v>44848</v>
      </c>
      <c r="W15" s="18">
        <f t="shared" ca="1" si="15"/>
        <v>44849</v>
      </c>
      <c r="X15" s="18">
        <f t="shared" ca="1" si="16"/>
        <v>44850</v>
      </c>
      <c r="Y15" s="18">
        <f t="shared" ca="1" si="17"/>
        <v>44851</v>
      </c>
      <c r="Z15" s="18">
        <f t="shared" ca="1" si="18"/>
        <v>44852</v>
      </c>
      <c r="AA15" s="18">
        <f t="shared" ca="1" si="19"/>
        <v>44853</v>
      </c>
      <c r="AB15" s="18">
        <f t="shared" ca="1" si="20"/>
        <v>44854</v>
      </c>
      <c r="AC15" s="18">
        <f t="shared" ca="1" si="21"/>
        <v>44855</v>
      </c>
      <c r="AD15" s="18">
        <f t="shared" ca="1" si="22"/>
        <v>44856</v>
      </c>
      <c r="AE15" s="18">
        <f t="shared" ca="1" si="23"/>
        <v>44857</v>
      </c>
      <c r="AF15" s="18">
        <f t="shared" ca="1" si="24"/>
        <v>44858</v>
      </c>
      <c r="AG15" s="18">
        <f t="shared" ca="1" si="25"/>
        <v>44859</v>
      </c>
      <c r="AH15" s="18">
        <f t="shared" ca="1" si="26"/>
        <v>44860</v>
      </c>
      <c r="AI15" s="18">
        <f t="shared" ca="1" si="27"/>
        <v>44861</v>
      </c>
      <c r="AJ15" s="18">
        <f t="shared" ca="1" si="28"/>
        <v>44862</v>
      </c>
      <c r="AK15" s="18">
        <f t="shared" ca="1" si="29"/>
        <v>44863</v>
      </c>
      <c r="AL15" s="18">
        <f t="shared" ca="1" si="30"/>
        <v>44864</v>
      </c>
      <c r="AM15" s="18">
        <f t="shared" ca="1" si="30"/>
        <v>44865</v>
      </c>
      <c r="AN15" s="18" t="str">
        <f t="shared" ca="1" si="30"/>
        <v/>
      </c>
      <c r="AO15" s="18" t="str">
        <f t="shared" ca="1" si="30"/>
        <v/>
      </c>
      <c r="AP15" s="18" t="str">
        <f t="shared" ca="1" si="30"/>
        <v/>
      </c>
      <c r="AQ15" s="18" t="str">
        <f t="shared" ca="1" si="30"/>
        <v/>
      </c>
      <c r="AR15" s="18" t="str">
        <f t="shared" ca="1" si="30"/>
        <v/>
      </c>
    </row>
    <row r="16" spans="1:44" ht="18.75" customHeight="1" x14ac:dyDescent="0.3">
      <c r="B16" s="13" t="s">
        <v>34</v>
      </c>
      <c r="C16" s="18" t="str">
        <f t="shared" ca="1" si="0"/>
        <v/>
      </c>
      <c r="D16" s="18" t="str">
        <f t="shared" ca="1" si="1"/>
        <v/>
      </c>
      <c r="E16" s="18">
        <f t="shared" ca="1" si="1"/>
        <v>44866</v>
      </c>
      <c r="F16" s="18">
        <f t="shared" ca="1" si="1"/>
        <v>44867</v>
      </c>
      <c r="G16" s="18">
        <f t="shared" ca="1" si="1"/>
        <v>44868</v>
      </c>
      <c r="H16" s="18">
        <f t="shared" ca="1" si="1"/>
        <v>44869</v>
      </c>
      <c r="I16" s="18">
        <f t="shared" ca="1" si="1"/>
        <v>44870</v>
      </c>
      <c r="J16" s="18">
        <f t="shared" ca="1" si="2"/>
        <v>44871</v>
      </c>
      <c r="K16" s="18">
        <f t="shared" ca="1" si="3"/>
        <v>44872</v>
      </c>
      <c r="L16" s="18">
        <f t="shared" ca="1" si="4"/>
        <v>44873</v>
      </c>
      <c r="M16" s="18">
        <f t="shared" ca="1" si="5"/>
        <v>44874</v>
      </c>
      <c r="N16" s="18">
        <f t="shared" ca="1" si="6"/>
        <v>44875</v>
      </c>
      <c r="O16" s="18">
        <f t="shared" ca="1" si="7"/>
        <v>44876</v>
      </c>
      <c r="P16" s="18">
        <f t="shared" ca="1" si="8"/>
        <v>44877</v>
      </c>
      <c r="Q16" s="18">
        <f t="shared" ca="1" si="9"/>
        <v>44878</v>
      </c>
      <c r="R16" s="18">
        <f t="shared" ca="1" si="10"/>
        <v>44879</v>
      </c>
      <c r="S16" s="18">
        <f t="shared" ca="1" si="11"/>
        <v>44880</v>
      </c>
      <c r="T16" s="18">
        <f t="shared" ca="1" si="12"/>
        <v>44881</v>
      </c>
      <c r="U16" s="18">
        <f t="shared" ca="1" si="13"/>
        <v>44882</v>
      </c>
      <c r="V16" s="18">
        <f t="shared" ca="1" si="14"/>
        <v>44883</v>
      </c>
      <c r="W16" s="18">
        <f t="shared" ca="1" si="15"/>
        <v>44884</v>
      </c>
      <c r="X16" s="18">
        <f t="shared" ca="1" si="16"/>
        <v>44885</v>
      </c>
      <c r="Y16" s="18">
        <f t="shared" ca="1" si="17"/>
        <v>44886</v>
      </c>
      <c r="Z16" s="18">
        <f t="shared" ca="1" si="18"/>
        <v>44887</v>
      </c>
      <c r="AA16" s="18">
        <f t="shared" ca="1" si="19"/>
        <v>44888</v>
      </c>
      <c r="AB16" s="18">
        <f t="shared" ca="1" si="20"/>
        <v>44889</v>
      </c>
      <c r="AC16" s="18">
        <f t="shared" ca="1" si="21"/>
        <v>44890</v>
      </c>
      <c r="AD16" s="18">
        <f t="shared" ca="1" si="22"/>
        <v>44891</v>
      </c>
      <c r="AE16" s="18">
        <f t="shared" ca="1" si="23"/>
        <v>44892</v>
      </c>
      <c r="AF16" s="18">
        <f t="shared" ca="1" si="24"/>
        <v>44893</v>
      </c>
      <c r="AG16" s="18">
        <f t="shared" ca="1" si="25"/>
        <v>44894</v>
      </c>
      <c r="AH16" s="18">
        <f t="shared" ca="1" si="26"/>
        <v>44895</v>
      </c>
      <c r="AI16" s="18">
        <f t="shared" ca="1" si="27"/>
        <v>44896</v>
      </c>
      <c r="AJ16" s="18">
        <f t="shared" ca="1" si="28"/>
        <v>44897</v>
      </c>
      <c r="AK16" s="18">
        <f t="shared" ca="1" si="29"/>
        <v>44898</v>
      </c>
      <c r="AL16" s="18" t="str">
        <f t="shared" ca="1" si="30"/>
        <v/>
      </c>
      <c r="AM16" s="18" t="str">
        <f t="shared" ca="1" si="30"/>
        <v/>
      </c>
      <c r="AN16" s="18" t="str">
        <f t="shared" ca="1" si="30"/>
        <v/>
      </c>
      <c r="AO16" s="18" t="str">
        <f t="shared" ca="1" si="30"/>
        <v/>
      </c>
      <c r="AP16" s="18" t="str">
        <f t="shared" ca="1" si="30"/>
        <v/>
      </c>
      <c r="AQ16" s="18" t="str">
        <f t="shared" ca="1" si="30"/>
        <v/>
      </c>
      <c r="AR16" s="18" t="str">
        <f t="shared" ca="1" si="30"/>
        <v/>
      </c>
    </row>
    <row r="17" spans="2:44" ht="18.75" customHeight="1" x14ac:dyDescent="0.3">
      <c r="B17" s="13" t="s">
        <v>35</v>
      </c>
      <c r="C17" s="18" t="str">
        <f t="shared" ca="1" si="0"/>
        <v/>
      </c>
      <c r="D17" s="18" t="str">
        <f t="shared" ca="1" si="1"/>
        <v/>
      </c>
      <c r="E17" s="18" t="str">
        <f t="shared" ca="1" si="1"/>
        <v/>
      </c>
      <c r="F17" s="18" t="str">
        <f t="shared" ca="1" si="1"/>
        <v/>
      </c>
      <c r="G17" s="18">
        <f t="shared" ca="1" si="1"/>
        <v>44896</v>
      </c>
      <c r="H17" s="18">
        <f t="shared" ca="1" si="1"/>
        <v>44897</v>
      </c>
      <c r="I17" s="18">
        <f t="shared" ca="1" si="1"/>
        <v>44898</v>
      </c>
      <c r="J17" s="18">
        <f t="shared" ca="1" si="2"/>
        <v>44899</v>
      </c>
      <c r="K17" s="18">
        <f t="shared" ca="1" si="3"/>
        <v>44900</v>
      </c>
      <c r="L17" s="18">
        <f t="shared" ca="1" si="4"/>
        <v>44901</v>
      </c>
      <c r="M17" s="18">
        <f t="shared" ca="1" si="5"/>
        <v>44902</v>
      </c>
      <c r="N17" s="18">
        <f t="shared" ca="1" si="6"/>
        <v>44903</v>
      </c>
      <c r="O17" s="18">
        <f t="shared" ca="1" si="7"/>
        <v>44904</v>
      </c>
      <c r="P17" s="18">
        <f t="shared" ca="1" si="8"/>
        <v>44905</v>
      </c>
      <c r="Q17" s="18">
        <f t="shared" ca="1" si="9"/>
        <v>44906</v>
      </c>
      <c r="R17" s="18">
        <f t="shared" ca="1" si="10"/>
        <v>44907</v>
      </c>
      <c r="S17" s="18">
        <f t="shared" ca="1" si="11"/>
        <v>44908</v>
      </c>
      <c r="T17" s="18">
        <f t="shared" ca="1" si="12"/>
        <v>44909</v>
      </c>
      <c r="U17" s="18">
        <f t="shared" ca="1" si="13"/>
        <v>44910</v>
      </c>
      <c r="V17" s="18">
        <f t="shared" ca="1" si="14"/>
        <v>44911</v>
      </c>
      <c r="W17" s="18">
        <f t="shared" ca="1" si="15"/>
        <v>44912</v>
      </c>
      <c r="X17" s="18">
        <f t="shared" ca="1" si="16"/>
        <v>44913</v>
      </c>
      <c r="Y17" s="18">
        <f t="shared" ca="1" si="17"/>
        <v>44914</v>
      </c>
      <c r="Z17" s="18">
        <f t="shared" ca="1" si="18"/>
        <v>44915</v>
      </c>
      <c r="AA17" s="18">
        <f t="shared" ca="1" si="19"/>
        <v>44916</v>
      </c>
      <c r="AB17" s="18">
        <f t="shared" ca="1" si="20"/>
        <v>44917</v>
      </c>
      <c r="AC17" s="18">
        <f t="shared" ca="1" si="21"/>
        <v>44918</v>
      </c>
      <c r="AD17" s="18">
        <f t="shared" ca="1" si="22"/>
        <v>44919</v>
      </c>
      <c r="AE17" s="18">
        <f t="shared" ca="1" si="23"/>
        <v>44920</v>
      </c>
      <c r="AF17" s="18">
        <f t="shared" ca="1" si="24"/>
        <v>44921</v>
      </c>
      <c r="AG17" s="18">
        <f t="shared" ca="1" si="25"/>
        <v>44922</v>
      </c>
      <c r="AH17" s="18">
        <f t="shared" ca="1" si="26"/>
        <v>44923</v>
      </c>
      <c r="AI17" s="18">
        <f t="shared" ca="1" si="27"/>
        <v>44924</v>
      </c>
      <c r="AJ17" s="18">
        <f t="shared" ca="1" si="28"/>
        <v>44925</v>
      </c>
      <c r="AK17" s="18">
        <f t="shared" ca="1" si="29"/>
        <v>44926</v>
      </c>
      <c r="AL17" s="18" t="str">
        <f t="shared" ca="1" si="30"/>
        <v/>
      </c>
      <c r="AM17" s="18" t="str">
        <f t="shared" ca="1" si="30"/>
        <v/>
      </c>
      <c r="AN17" s="18" t="str">
        <f t="shared" ca="1" si="30"/>
        <v/>
      </c>
      <c r="AO17" s="18" t="str">
        <f t="shared" ca="1" si="30"/>
        <v/>
      </c>
      <c r="AP17" s="18" t="str">
        <f t="shared" ca="1" si="30"/>
        <v/>
      </c>
      <c r="AQ17" s="18" t="str">
        <f t="shared" ca="1" si="30"/>
        <v/>
      </c>
      <c r="AR17" s="18" t="str">
        <f t="shared" ca="1" si="30"/>
        <v/>
      </c>
    </row>
    <row r="18" spans="2:44" ht="40.049999999999997" customHeight="1" x14ac:dyDescent="0.3">
      <c r="B18" s="6" t="s">
        <v>15</v>
      </c>
      <c r="C18" s="1"/>
      <c r="D18" s="1"/>
      <c r="E18" s="1"/>
      <c r="F18" s="1"/>
      <c r="G18" s="2"/>
      <c r="H18" s="2"/>
      <c r="I18" s="2"/>
      <c r="J18" s="2"/>
      <c r="K18" s="2"/>
      <c r="L18" s="2"/>
      <c r="M18" s="2"/>
      <c r="N18" s="2"/>
      <c r="O18" s="2"/>
    </row>
    <row r="19" spans="2:44" ht="28.05" customHeight="1" x14ac:dyDescent="0.3">
      <c r="C19" s="21" t="s">
        <v>71</v>
      </c>
      <c r="D19" s="21"/>
      <c r="E19" s="21"/>
      <c r="F19" s="7"/>
      <c r="H19" s="21" t="s">
        <v>72</v>
      </c>
      <c r="I19" s="21"/>
      <c r="J19" s="21"/>
      <c r="K19" s="21"/>
      <c r="L19" s="7"/>
      <c r="M19" s="19"/>
      <c r="N19" s="21" t="s">
        <v>73</v>
      </c>
      <c r="O19" s="21"/>
      <c r="P19" s="21"/>
      <c r="Q19" s="7"/>
      <c r="S19" s="21" t="s">
        <v>14</v>
      </c>
      <c r="T19" s="21"/>
      <c r="U19" s="21"/>
      <c r="V19" s="7"/>
      <c r="X19" s="21" t="s">
        <v>0</v>
      </c>
      <c r="Y19" s="21"/>
      <c r="Z19" s="21"/>
      <c r="AA19" s="7"/>
      <c r="AC19" s="21" t="s">
        <v>1</v>
      </c>
      <c r="AD19" s="21"/>
      <c r="AE19" s="21"/>
      <c r="AF19" s="15"/>
    </row>
    <row r="20" spans="2:44" ht="55.05" customHeight="1" x14ac:dyDescent="0.3">
      <c r="C20" s="27">
        <f ca="1">SUMIFS(LeaveTracker[Days],LeaveTracker[Employee name],valSelEmployee,LeaveTracker[Start date],"&gt;="&amp;DATE(Calendar_Year,1,1),LeaveTracker[End date],"&lt;"&amp;DATE(Calendar_Year+1,1,1))</f>
        <v>4</v>
      </c>
      <c r="D20" s="27"/>
      <c r="E20" s="27"/>
      <c r="F20" s="7"/>
      <c r="H20" s="27">
        <f ca="1">NETWORKDAYS(DATE(Calendar_Year,1,1),EDATE(DATE(Calendar_Year,1,1),12)-1)</f>
        <v>260</v>
      </c>
      <c r="I20" s="27"/>
      <c r="J20" s="27"/>
      <c r="K20" s="27"/>
      <c r="L20" s="7"/>
      <c r="N20" s="22">
        <f ca="1">SUMIFS(LeaveTracker[Days],LeaveTracker[Employee name],valSelEmployee,LeaveTracker[Start date],"&gt;="&amp;DATE(Calendar_Year,1,1),LeaveTracker[End date],"&lt;"&amp;DATE(Calendar_Year+1,1,1),LeaveTracker[Type of leave],'Leave Types'!B4)</f>
        <v>1</v>
      </c>
      <c r="O20" s="22"/>
      <c r="P20" s="22"/>
      <c r="Q20" s="7"/>
      <c r="S20" s="23">
        <f ca="1">SUMIFS(LeaveTracker[Days],LeaveTracker[Employee name],valSelEmployee,LeaveTracker[Start date],"&gt;="&amp;DATE(Calendar_Year,1,1),LeaveTracker[End date],"&lt;"&amp;DATE(Calendar_Year+1,1,1),LeaveTracker[Type of leave],'Leave Types'!B5)</f>
        <v>0</v>
      </c>
      <c r="T20" s="23"/>
      <c r="U20" s="23"/>
      <c r="V20" s="7"/>
      <c r="X20" s="31">
        <f ca="1">SUMIFS(LeaveTracker[Days],LeaveTracker[Employee name],valSelEmployee,LeaveTracker[Start date],"&gt;="&amp;DATE(Calendar_Year,1,1),LeaveTracker[End date],"&lt;"&amp;DATE(Calendar_Year+1,1,1),LeaveTracker[Type of leave],'Leave Types'!B6)</f>
        <v>3</v>
      </c>
      <c r="Y20" s="31"/>
      <c r="Z20" s="31"/>
      <c r="AA20" s="7"/>
      <c r="AC20" s="30">
        <f ca="1">SUMIFS(LeaveTracker[Days],LeaveTracker[Employee name],valSelEmployee,LeaveTracker[Start date],"&gt;="&amp;DATE(Calendar_Year,1,1),LeaveTracker[End date],"&lt;"&amp;DATE(Calendar_Year+1,1,1),LeaveTracker[Type of leave],'Leave Types'!B7)</f>
        <v>0</v>
      </c>
      <c r="AD20" s="30"/>
      <c r="AE20" s="30"/>
    </row>
    <row r="21" spans="2:44" ht="22.05" customHeight="1" x14ac:dyDescent="0.3">
      <c r="C21" s="28">
        <f ca="1">SUMIFS(LeaveTracker[Days],LeaveTracker[Employee name],valSelEmployee,LeaveTracker[Start date],"&gt;="&amp;DATE(Calendar_Year-1,1,1),LeaveTracker[End date],"&lt;"&amp;DATE(Calendar_Year,1,1))</f>
        <v>13</v>
      </c>
      <c r="D21" s="28"/>
      <c r="E21" s="28"/>
      <c r="F21" s="7"/>
      <c r="G21" s="3"/>
      <c r="H21" s="28">
        <f ca="1">NETWORKDAYS(DATE(Calendar_Year-1,1,1),EDATE(DATE(Calendar_Year-1,1,1),12)-1)</f>
        <v>261</v>
      </c>
      <c r="I21" s="28"/>
      <c r="J21" s="28"/>
      <c r="K21" s="28"/>
      <c r="L21" s="7"/>
      <c r="M21" s="3"/>
      <c r="N21" s="28">
        <f ca="1">SUMIFS(LeaveTracker[Days],LeaveTracker[Employee name],valSelEmployee,LeaveTracker[Start date],"&gt;="&amp;DATE(Calendar_Year-1,1,1),LeaveTracker[End date],"&lt;"&amp;DATE(Calendar_Year,1,1),LeaveTracker[Type of leave],'Leave Types'!B4)</f>
        <v>4</v>
      </c>
      <c r="O21" s="28"/>
      <c r="P21" s="28"/>
      <c r="Q21" s="7"/>
      <c r="R21" s="3"/>
      <c r="S21" s="28">
        <f ca="1">SUMIFS(LeaveTracker[Days],LeaveTracker[Employee name],valSelEmployee,LeaveTracker[Start date],"&gt;="&amp;DATE(Calendar_Year-1,1,1),LeaveTracker[End date],"&lt;"&amp;DATE(Calendar_Year,1,1),LeaveTracker[Type of leave],'Leave Types'!B5)</f>
        <v>7</v>
      </c>
      <c r="T21" s="28"/>
      <c r="U21" s="28"/>
      <c r="V21" s="7"/>
      <c r="W21" s="3"/>
      <c r="X21" s="28">
        <f ca="1">SUMIFS(LeaveTracker[Days],LeaveTracker[Employee name],valSelEmployee,LeaveTracker[Start date],"&gt;="&amp;DATE(Calendar_Year-1,1,1),LeaveTracker[End date],"&lt;"&amp;DATE(Calendar_Year,1,1),LeaveTracker[Type of leave],'Leave Types'!B6)</f>
        <v>0</v>
      </c>
      <c r="Y21" s="28"/>
      <c r="Z21" s="28"/>
      <c r="AA21" s="7"/>
      <c r="AB21" s="3"/>
      <c r="AC21" s="28">
        <f ca="1">SUMIFS(LeaveTracker[Days],LeaveTracker[Employee name],valSelEmployee,LeaveTracker[Start date],"&gt;="&amp;DATE(Calendar_Year-1,1,1),LeaveTracker[End date],"&lt;"&amp;DATE(Calendar_Year,1,1),LeaveTracker[Type of leave],'Leave Types'!B7)</f>
        <v>2</v>
      </c>
      <c r="AD21" s="28"/>
      <c r="AE21" s="28"/>
      <c r="AF21" s="16"/>
    </row>
    <row r="22" spans="2:44" ht="22.05" customHeight="1" x14ac:dyDescent="0.3">
      <c r="C22" s="26" t="str">
        <f ca="1">IFERROR(IF(C21&lt;&gt;0,IF(C20&gt;=C21,"UP ", "DOWN ")&amp;TEXT(C20/C21-1,"0%;0%"),"UP 100%"),"")</f>
        <v>DOWN 69%</v>
      </c>
      <c r="D22" s="26"/>
      <c r="E22" s="26"/>
      <c r="F22" s="7"/>
      <c r="G22" s="3"/>
      <c r="H22" s="29" t="str">
        <f ca="1">IFERROR(IF(H21&lt;&gt;0,IF(H20&gt;=H21,"UP ", "DOWN ")&amp;TEXT(H20/H21-1,"0%;0%"),"UP 100%"),"")</f>
        <v>DOWN 0%</v>
      </c>
      <c r="I22" s="29"/>
      <c r="J22" s="29"/>
      <c r="K22" s="29"/>
      <c r="L22" s="7"/>
      <c r="M22" s="3"/>
      <c r="N22" s="26" t="str">
        <f ca="1">IFERROR(IF(N21&lt;&gt;0,IF(N20&gt;=N21,"UP ", "DOWN ")&amp;TEXT(N20/N21-1,"0%;0%"),"UP 100%"),"")</f>
        <v>DOWN 75%</v>
      </c>
      <c r="O22" s="26"/>
      <c r="P22" s="26"/>
      <c r="Q22" s="7"/>
      <c r="R22" s="3"/>
      <c r="S22" s="26" t="str">
        <f ca="1">IFERROR(IF(S21&lt;&gt;0,IF(S20&gt;=S21,"UP ", "DOWN ")&amp;TEXT(S20/S21-1,"0%;0%"),"UP 100%"),"")</f>
        <v>DOWN 100%</v>
      </c>
      <c r="T22" s="26"/>
      <c r="U22" s="26"/>
      <c r="V22" s="7"/>
      <c r="W22" s="3"/>
      <c r="X22" s="26" t="str">
        <f ca="1">IFERROR(IF(X21&lt;&gt;0,IF(X20&gt;=X21,"UP ", "DOWN ")&amp;TEXT(X20/X21-1,"0%;0%"),"UP 100%"),"")</f>
        <v>UP 100%</v>
      </c>
      <c r="Y22" s="26"/>
      <c r="Z22" s="26"/>
      <c r="AA22" s="7"/>
      <c r="AB22" s="3"/>
      <c r="AC22" s="26" t="str">
        <f ca="1">IFERROR(IF(AC21&lt;&gt;0,IF(AC20&gt;=AC21,"UP ", "DOWN ")&amp;TEXT(AC20/AC21-1,"0%;0%"),"UP 100%"),"")</f>
        <v>DOWN 100%</v>
      </c>
      <c r="AD22" s="26"/>
      <c r="AE22" s="26"/>
    </row>
  </sheetData>
  <mergeCells count="26">
    <mergeCell ref="AC21:AE21"/>
    <mergeCell ref="AC22:AE22"/>
    <mergeCell ref="AC19:AE19"/>
    <mergeCell ref="AC20:AE20"/>
    <mergeCell ref="X19:Z19"/>
    <mergeCell ref="X20:Z20"/>
    <mergeCell ref="X21:Z21"/>
    <mergeCell ref="X22:Z22"/>
    <mergeCell ref="C22:E22"/>
    <mergeCell ref="N22:P22"/>
    <mergeCell ref="S22:U22"/>
    <mergeCell ref="C19:E19"/>
    <mergeCell ref="C20:E20"/>
    <mergeCell ref="C21:E21"/>
    <mergeCell ref="S21:U21"/>
    <mergeCell ref="H19:K19"/>
    <mergeCell ref="H20:K20"/>
    <mergeCell ref="H21:K21"/>
    <mergeCell ref="H22:K22"/>
    <mergeCell ref="N21:P21"/>
    <mergeCell ref="N19:P19"/>
    <mergeCell ref="S19:U19"/>
    <mergeCell ref="N20:P20"/>
    <mergeCell ref="S20:U20"/>
    <mergeCell ref="C2:I2"/>
    <mergeCell ref="C3:I3"/>
  </mergeCells>
  <conditionalFormatting sqref="C6:AR17">
    <cfRule type="expression" dxfId="8" priority="5">
      <formula>MONTH(C6)&lt;&gt;MONTH($B6)</formula>
    </cfRule>
    <cfRule type="expression" dxfId="7" priority="15">
      <formula>OR(LEFT(C$5,1)="S", COUNTIF(lstHolidays, C6)&gt;0)</formula>
    </cfRule>
  </conditionalFormatting>
  <conditionalFormatting sqref="C22:AE22">
    <cfRule type="beginsWith" dxfId="6" priority="1" operator="beginsWith" text="UP">
      <formula>LEFT(C22,LEN("UP"))="UP"</formula>
    </cfRule>
  </conditionalFormatting>
  <dataValidations count="16">
    <dataValidation allowBlank="1" showInputMessage="1" showErrorMessage="1" prompt="View employee annual attendance in this workbook. Select an employee and year for an overview in this worksheet" sqref="A1" xr:uid="{00000000-0002-0000-0000-000000000000}"/>
    <dataValidation allowBlank="1" showInputMessage="1" showErrorMessage="1" prompt="Select an employee’s name in cell AM2 on the right" sqref="J2" xr:uid="{00000000-0002-0000-0000-000001000000}"/>
    <dataValidation allowBlank="1" showInputMessage="1" showErrorMessage="1" prompt="Enter year in cell AM3 on the right" sqref="J3" xr:uid="{00000000-0002-0000-0000-000002000000}"/>
    <dataValidation allowBlank="1" showInputMessage="1" showErrorMessage="1" prompt="Worksheet title is in this cell" sqref="B1" xr:uid="{00000000-0002-0000-0000-000003000000}"/>
    <dataValidation allowBlank="1" showInputMessage="1" showErrorMessage="1" prompt="Key statistics title is in this cell. Navigate rows 19 through 22 to view totol number of leave days, working days and other leave related statistics" sqref="B18" xr:uid="{00000000-0002-0000-0000-000004000000}"/>
    <dataValidation allowBlank="1" showInputMessage="1" showErrorMessage="1" prompt="Attendance Record table is automatically updated for employee and year selected using entries from Employee Leave Tracker workheet. Months of the year are in this column" sqref="B5" xr:uid="{00000000-0002-0000-0000-000005000000}"/>
    <dataValidation allowBlank="1" showInputMessage="1" showErrorMessage="1" prompt="Select employee from cell at right" sqref="B2" xr:uid="{00000000-0002-0000-0000-000006000000}"/>
    <dataValidation allowBlank="1" showInputMessage="1" showErrorMessage="1" prompt="Enter year in cell at right" sqref="B3" xr:uid="{00000000-0002-0000-0000-000007000000}"/>
    <dataValidation type="list" allowBlank="1" showInputMessage="1" showErrorMessage="1" error="Select employee name from the list. Select CANCEL, and press ALT+DOWN ARROW, and ENTER to select " prompt="Select employee name in this cell. Press ALT+DOWN ARROW to open the drop-down list, then press ENTER to make selection" sqref="C2:I2" xr:uid="{00000000-0002-0000-0000-000008000000}">
      <formula1>lstEmployees</formula1>
    </dataValidation>
    <dataValidation allowBlank="1" showInputMessage="1" showErrorMessage="1" prompt="Enter year in this cell" sqref="C3:I3" xr:uid="{00000000-0002-0000-0000-000009000000}"/>
    <dataValidation allowBlank="1" showInputMessage="1" showErrorMessage="1" prompt="Date for the month at left and weekday in this cell is in this column. Days are only filled in for relevant days of the month. Leave is highlighted according to legend below table" sqref="C5" xr:uid="{00000000-0002-0000-0000-00000A000000}"/>
    <dataValidation allowBlank="1" showInputMessage="1" showErrorMessage="1" prompt="Key statistics headings are automatically calculated in this row starting at right" sqref="B19" xr:uid="{00000000-0002-0000-0000-00000B000000}"/>
    <dataValidation allowBlank="1" showInputMessage="1" showErrorMessage="1" prompt="Key statistics values are automatically calculated in this row starting at right" sqref="B20" xr:uid="{00000000-0002-0000-0000-00000C000000}"/>
    <dataValidation allowBlank="1" showInputMessage="1" showErrorMessage="1" prompt="Key statistics comparison to last year are automatically calculated in this row starting at right" sqref="B21" xr:uid="{00000000-0002-0000-0000-00000D000000}"/>
    <dataValidation allowBlank="1" showInputMessage="1" showErrorMessage="1" prompt="The net change for each key statistic is in this row starting at right" sqref="B22" xr:uid="{00000000-0002-0000-0000-00000E000000}"/>
    <dataValidation allowBlank="1" showInputMessage="1" showErrorMessage="1" prompt="Days of the week for the month in column B and weekday in this heading are in this column. Cell highlights indicate leave" sqref="D5:AR5" xr:uid="{00000000-0002-0000-0000-00000F000000}"/>
  </dataValidations>
  <printOptions horizontalCentered="1"/>
  <pageMargins left="0.25" right="0.25" top="0.75" bottom="0.75" header="0.3" footer="0.3"/>
  <pageSetup scale="60" fitToHeight="0" orientation="landscape" r:id="rId1"/>
  <headerFooter differentFirst="1">
    <oddFooter>Page &amp;P of &amp;N</oddFooter>
  </headerFooter>
  <tableParts count="1">
    <tablePart r:id="rId2"/>
  </tableParts>
  <extLst>
    <ext xmlns:x14="http://schemas.microsoft.com/office/spreadsheetml/2009/9/main" uri="{78C0D931-6437-407d-A8EE-F0AAD7539E65}">
      <x14:conditionalFormattings>
        <x14:conditionalFormatting xmlns:xm="http://schemas.microsoft.com/office/excel/2006/main">
          <x14:cfRule type="expression" priority="6" id="{77486DEF-4B90-4A09-A027-C628567EDF4C}">
            <xm:f>COUNTIFS(lstEmpNames,valSelEmployee,lstSdates,"&lt;="&amp;C6,lstEDates,"&gt;="&amp;C6,lstHTypes,'Leave Types'!$B$4)&gt;0</xm:f>
            <x14:dxf>
              <font>
                <color theme="3" tint="-0.24994659260841701"/>
              </font>
              <fill>
                <patternFill>
                  <bgColor theme="4"/>
                </patternFill>
              </fill>
            </x14:dxf>
          </x14:cfRule>
          <xm:sqref>C6:AR17</xm:sqref>
        </x14:conditionalFormatting>
        <x14:conditionalFormatting xmlns:xm="http://schemas.microsoft.com/office/excel/2006/main">
          <x14:cfRule type="expression" priority="7" id="{7BA81481-452F-4533-84C8-E4B1E4D25843}">
            <xm:f>COUNTIFS(lstEmpNames,valSelEmployee,lstSdates,"&lt;="&amp;C6,lstEDates,"&gt;="&amp;C6,lstHTypes,'Leave Types'!$B$5)&gt;0</xm:f>
            <x14:dxf>
              <fill>
                <patternFill>
                  <bgColor theme="8"/>
                </patternFill>
              </fill>
            </x14:dxf>
          </x14:cfRule>
          <x14:cfRule type="expression" priority="8" id="{7DF86B1D-BC96-4C1F-BA74-43CC1527B439}">
            <xm:f>COUNTIFS(lstEmpNames,valSelEmployee,lstSdates,"&lt;="&amp;C6,lstEDates,"&gt;="&amp;C6,lstHTypes,'Leave Types'!$B$6)&gt;0</xm:f>
            <x14:dxf>
              <fill>
                <patternFill>
                  <bgColor theme="6"/>
                </patternFill>
              </fill>
            </x14:dxf>
          </x14:cfRule>
          <x14:cfRule type="expression" priority="14" id="{8D7627D3-E4F4-4E54-8BDC-376A6BB31759}">
            <xm:f>COUNTIFS(lstEmpNames,valSelEmployee,lstSdates,"&lt;="&amp;C6,lstEDates,"&gt;="&amp;C6,lstHTypes,'Leave Types'!$B$7)&gt;0</xm:f>
            <x14:dxf>
              <fill>
                <patternFill>
                  <bgColor theme="7"/>
                </patternFill>
              </fill>
            </x14:dxf>
          </x14:cfRule>
          <xm:sqref>C6:AR17</xm:sqref>
        </x14:conditionalFormatting>
      </x14:conditionalFormatting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theme="5" tint="-0.499984740745262"/>
    <pageSetUpPr autoPageBreaks="0" fitToPage="1"/>
  </sheetPr>
  <dimension ref="B1:F26"/>
  <sheetViews>
    <sheetView showGridLines="0" workbookViewId="0"/>
  </sheetViews>
  <sheetFormatPr defaultRowHeight="30" customHeight="1" x14ac:dyDescent="0.3"/>
  <cols>
    <col min="1" max="1" width="2.5546875" customWidth="1"/>
    <col min="2" max="2" width="25.5546875" customWidth="1"/>
    <col min="3" max="4" width="17.21875" customWidth="1"/>
    <col min="5" max="5" width="18.33203125" customWidth="1"/>
    <col min="6" max="6" width="12.21875" customWidth="1"/>
    <col min="7" max="7" width="2.5546875" customWidth="1"/>
  </cols>
  <sheetData>
    <row r="1" spans="2:6" ht="40.049999999999997" customHeight="1" x14ac:dyDescent="0.3">
      <c r="B1" s="20" t="s">
        <v>75</v>
      </c>
    </row>
    <row r="2" spans="2:6" ht="15" customHeight="1" x14ac:dyDescent="0.3"/>
    <row r="3" spans="2:6" ht="30" customHeight="1" x14ac:dyDescent="0.3">
      <c r="B3" s="9" t="s">
        <v>76</v>
      </c>
      <c r="C3" s="9" t="s">
        <v>77</v>
      </c>
      <c r="D3" s="9" t="s">
        <v>78</v>
      </c>
      <c r="E3" s="9" t="s">
        <v>79</v>
      </c>
      <c r="F3" s="9" t="s">
        <v>7</v>
      </c>
    </row>
    <row r="4" spans="2:6" ht="30" customHeight="1" x14ac:dyDescent="0.3">
      <c r="B4" s="8" t="s">
        <v>2</v>
      </c>
      <c r="C4" s="11">
        <f ca="1">DATE(YEAR(TODAY()),1,3)</f>
        <v>44564</v>
      </c>
      <c r="D4" s="11">
        <f ca="1">DATE(YEAR(TODAY()),1,3)</f>
        <v>44564</v>
      </c>
      <c r="E4" s="8" t="s">
        <v>74</v>
      </c>
      <c r="F4" s="10">
        <f ca="1">NETWORKDAYS(LeaveTracker[[#This Row],[Start date]],LeaveTracker[[#This Row],[End date]],lstHolidays)</f>
        <v>1</v>
      </c>
    </row>
    <row r="5" spans="2:6" ht="30" customHeight="1" x14ac:dyDescent="0.3">
      <c r="B5" s="8" t="s">
        <v>3</v>
      </c>
      <c r="C5" s="11">
        <f ca="1">DATE(YEAR(TODAY()),1,17)</f>
        <v>44578</v>
      </c>
      <c r="D5" s="11">
        <f ca="1">DATE(YEAR(TODAY()),1,18)</f>
        <v>44579</v>
      </c>
      <c r="E5" s="8" t="s">
        <v>1</v>
      </c>
      <c r="F5" s="10">
        <f ca="1">NETWORKDAYS(LeaveTracker[[#This Row],[Start date]],LeaveTracker[[#This Row],[End date]],lstHolidays)</f>
        <v>2</v>
      </c>
    </row>
    <row r="6" spans="2:6" ht="30" customHeight="1" x14ac:dyDescent="0.3">
      <c r="B6" s="8" t="s">
        <v>4</v>
      </c>
      <c r="C6" s="11">
        <f ca="1">DATE(YEAR(TODAY()),1,18 )</f>
        <v>44579</v>
      </c>
      <c r="D6" s="11">
        <f ca="1">DATE(YEAR(TODAY()),1,21)</f>
        <v>44582</v>
      </c>
      <c r="E6" s="8" t="s">
        <v>1</v>
      </c>
      <c r="F6" s="10">
        <f ca="1">NETWORKDAYS(LeaveTracker[[#This Row],[Start date]],LeaveTracker[[#This Row],[End date]],lstHolidays)</f>
        <v>4</v>
      </c>
    </row>
    <row r="7" spans="2:6" ht="30" customHeight="1" x14ac:dyDescent="0.3">
      <c r="B7" s="8" t="s">
        <v>6</v>
      </c>
      <c r="C7" s="11">
        <f ca="1">DATE(YEAR(TODAY())-1,12,10 )</f>
        <v>44540</v>
      </c>
      <c r="D7" s="11">
        <f ca="1">DATE(YEAR(TODAY())-1,12,16)</f>
        <v>44546</v>
      </c>
      <c r="E7" s="8" t="s">
        <v>0</v>
      </c>
      <c r="F7" s="10">
        <f ca="1">NETWORKDAYS(LeaveTracker[[#This Row],[Start date]],LeaveTracker[[#This Row],[End date]],lstHolidays)</f>
        <v>5</v>
      </c>
    </row>
    <row r="8" spans="2:6" ht="30" customHeight="1" x14ac:dyDescent="0.3">
      <c r="B8" s="8" t="s">
        <v>5</v>
      </c>
      <c r="C8" s="11">
        <f ca="1">DATE(YEAR(TODAY())-1,12,1  )</f>
        <v>44531</v>
      </c>
      <c r="D8" s="11">
        <f ca="1">DATE(YEAR(TODAY())-1,12,2)</f>
        <v>44532</v>
      </c>
      <c r="E8" s="8" t="s">
        <v>74</v>
      </c>
      <c r="F8" s="10">
        <f ca="1">NETWORKDAYS(LeaveTracker[[#This Row],[Start date]],LeaveTracker[[#This Row],[End date]],lstHolidays)</f>
        <v>2</v>
      </c>
    </row>
    <row r="9" spans="2:6" ht="30" customHeight="1" x14ac:dyDescent="0.3">
      <c r="B9" s="8" t="s">
        <v>2</v>
      </c>
      <c r="C9" s="11">
        <f ca="1">DATE(YEAR(TODAY())-1,11,14  )</f>
        <v>44514</v>
      </c>
      <c r="D9" s="11">
        <f ca="1">DATE(YEAR(TODAY())-1,11,18)</f>
        <v>44518</v>
      </c>
      <c r="E9" s="8" t="s">
        <v>14</v>
      </c>
      <c r="F9" s="10">
        <f ca="1">NETWORKDAYS(LeaveTracker[[#This Row],[Start date]],LeaveTracker[[#This Row],[End date]],lstHolidays)</f>
        <v>4</v>
      </c>
    </row>
    <row r="10" spans="2:6" ht="30" customHeight="1" x14ac:dyDescent="0.3">
      <c r="B10" s="8" t="s">
        <v>5</v>
      </c>
      <c r="C10" s="11">
        <f ca="1">DATE(YEAR(TODAY()),1,31 )</f>
        <v>44592</v>
      </c>
      <c r="D10" s="11">
        <f ca="1">DATE(YEAR(TODAY()),2,4)</f>
        <v>44596</v>
      </c>
      <c r="E10" s="8" t="s">
        <v>74</v>
      </c>
      <c r="F10" s="10">
        <f ca="1">NETWORKDAYS(LeaveTracker[[#This Row],[Start date]],LeaveTracker[[#This Row],[End date]],lstHolidays)</f>
        <v>5</v>
      </c>
    </row>
    <row r="11" spans="2:6" ht="30" customHeight="1" x14ac:dyDescent="0.3">
      <c r="B11" s="8" t="s">
        <v>5</v>
      </c>
      <c r="C11" s="11">
        <f ca="1">DATE(YEAR(TODAY())-1,12,1  )</f>
        <v>44531</v>
      </c>
      <c r="D11" s="11">
        <f ca="1">DATE(YEAR(TODAY())-1,12,6)</f>
        <v>44536</v>
      </c>
      <c r="E11" s="8" t="s">
        <v>1</v>
      </c>
      <c r="F11" s="10">
        <f ca="1">NETWORKDAYS(LeaveTracker[[#This Row],[Start date]],LeaveTracker[[#This Row],[End date]],lstHolidays)</f>
        <v>4</v>
      </c>
    </row>
    <row r="12" spans="2:6" ht="30" customHeight="1" x14ac:dyDescent="0.3">
      <c r="B12" s="8" t="s">
        <v>5</v>
      </c>
      <c r="C12" s="11">
        <f ca="1">DATE(YEAR(TODAY())-1,12,10  )</f>
        <v>44540</v>
      </c>
      <c r="D12" s="11">
        <f ca="1">DATE(YEAR(TODAY())-1,12,16)</f>
        <v>44546</v>
      </c>
      <c r="E12" s="8" t="s">
        <v>1</v>
      </c>
      <c r="F12" s="10">
        <f ca="1">NETWORKDAYS(LeaveTracker[[#This Row],[Start date]],LeaveTracker[[#This Row],[End date]],lstHolidays)</f>
        <v>5</v>
      </c>
    </row>
    <row r="13" spans="2:6" ht="30" customHeight="1" x14ac:dyDescent="0.3">
      <c r="B13" s="8" t="s">
        <v>3</v>
      </c>
      <c r="C13" s="11">
        <f ca="1">DATE(YEAR(TODAY()),1,13 )</f>
        <v>44574</v>
      </c>
      <c r="D13" s="11">
        <f ca="1">DATE(YEAR(TODAY()),1,15)</f>
        <v>44576</v>
      </c>
      <c r="E13" s="8" t="s">
        <v>74</v>
      </c>
      <c r="F13" s="10">
        <f ca="1">NETWORKDAYS(LeaveTracker[[#This Row],[Start date]],LeaveTracker[[#This Row],[End date]],lstHolidays)</f>
        <v>2</v>
      </c>
    </row>
    <row r="14" spans="2:6" ht="30" customHeight="1" x14ac:dyDescent="0.3">
      <c r="B14" s="8" t="s">
        <v>6</v>
      </c>
      <c r="C14" s="11">
        <f ca="1">DATE(YEAR(TODAY()),1,15 )</f>
        <v>44576</v>
      </c>
      <c r="D14" s="11">
        <f ca="1">DATE(YEAR(TODAY()),1,20)</f>
        <v>44581</v>
      </c>
      <c r="E14" s="8" t="s">
        <v>74</v>
      </c>
      <c r="F14" s="10">
        <f ca="1">NETWORKDAYS(LeaveTracker[[#This Row],[Start date]],LeaveTracker[[#This Row],[End date]],lstHolidays)</f>
        <v>4</v>
      </c>
    </row>
    <row r="15" spans="2:6" ht="30" customHeight="1" x14ac:dyDescent="0.3">
      <c r="B15" s="8" t="s">
        <v>3</v>
      </c>
      <c r="C15" s="11">
        <f ca="1">DATE(YEAR(TODAY()),6,13 )</f>
        <v>44725</v>
      </c>
      <c r="D15" s="11">
        <f ca="1">DATE(YEAR(TODAY()),6,15)</f>
        <v>44727</v>
      </c>
      <c r="E15" s="8" t="s">
        <v>0</v>
      </c>
      <c r="F15" s="10">
        <f ca="1">NETWORKDAYS(LeaveTracker[[#This Row],[Start date]],LeaveTracker[[#This Row],[End date]],lstHolidays)</f>
        <v>3</v>
      </c>
    </row>
    <row r="16" spans="2:6" ht="30" customHeight="1" x14ac:dyDescent="0.3">
      <c r="B16" s="8" t="s">
        <v>6</v>
      </c>
      <c r="C16" s="11">
        <f ca="1">DATE(YEAR(TODAY()),1,27 )</f>
        <v>44588</v>
      </c>
      <c r="D16" s="11">
        <f ca="1">DATE(YEAR(TODAY()),2,3)</f>
        <v>44595</v>
      </c>
      <c r="E16" s="8" t="s">
        <v>0</v>
      </c>
      <c r="F16" s="10">
        <f ca="1">NETWORKDAYS(LeaveTracker[[#This Row],[Start date]],LeaveTracker[[#This Row],[End date]],lstHolidays)</f>
        <v>6</v>
      </c>
    </row>
    <row r="17" spans="2:6" ht="30" customHeight="1" x14ac:dyDescent="0.3">
      <c r="B17" s="8" t="s">
        <v>4</v>
      </c>
      <c r="C17" s="11">
        <f ca="1">DATE(YEAR(TODAY()),1,17 )</f>
        <v>44578</v>
      </c>
      <c r="D17" s="11">
        <f ca="1">DATE(YEAR(TODAY()),1,18)</f>
        <v>44579</v>
      </c>
      <c r="E17" s="8" t="s">
        <v>14</v>
      </c>
      <c r="F17" s="10">
        <f ca="1">NETWORKDAYS(LeaveTracker[[#This Row],[Start date]],LeaveTracker[[#This Row],[End date]],lstHolidays)</f>
        <v>2</v>
      </c>
    </row>
    <row r="18" spans="2:6" ht="30" customHeight="1" x14ac:dyDescent="0.3">
      <c r="B18" s="8" t="s">
        <v>4</v>
      </c>
      <c r="C18" s="11">
        <f ca="1">DATE(YEAR(TODAY())-1,12,12 )</f>
        <v>44542</v>
      </c>
      <c r="D18" s="11">
        <f ca="1">DATE(YEAR(TODAY())-1,12,17)</f>
        <v>44547</v>
      </c>
      <c r="E18" s="8" t="s">
        <v>0</v>
      </c>
      <c r="F18" s="10">
        <f ca="1">NETWORKDAYS(LeaveTracker[[#This Row],[Start date]],LeaveTracker[[#This Row],[End date]],lstHolidays)</f>
        <v>5</v>
      </c>
    </row>
    <row r="19" spans="2:6" ht="30" customHeight="1" x14ac:dyDescent="0.3">
      <c r="B19" s="8" t="s">
        <v>2</v>
      </c>
      <c r="C19" s="11">
        <f ca="1">DATE(YEAR(TODAY())-1,12,21  )</f>
        <v>44551</v>
      </c>
      <c r="D19" s="11">
        <f ca="1">DATE(YEAR(TODAY())-1,12,22)</f>
        <v>44552</v>
      </c>
      <c r="E19" s="8" t="s">
        <v>1</v>
      </c>
      <c r="F19" s="10">
        <f ca="1">NETWORKDAYS(LeaveTracker[[#This Row],[Start date]],LeaveTracker[[#This Row],[End date]],lstHolidays)</f>
        <v>2</v>
      </c>
    </row>
    <row r="20" spans="2:6" ht="30" customHeight="1" x14ac:dyDescent="0.3">
      <c r="B20" s="8" t="s">
        <v>2</v>
      </c>
      <c r="C20" s="11">
        <f ca="1">DATE(YEAR(TODAY())-1,12,14  )</f>
        <v>44544</v>
      </c>
      <c r="D20" s="11">
        <f ca="1">DATE(YEAR(TODAY())-1,12,16)</f>
        <v>44546</v>
      </c>
      <c r="E20" s="8" t="s">
        <v>14</v>
      </c>
      <c r="F20" s="10">
        <f ca="1">NETWORKDAYS(LeaveTracker[[#This Row],[Start date]],LeaveTracker[[#This Row],[End date]],lstHolidays)</f>
        <v>3</v>
      </c>
    </row>
    <row r="21" spans="2:6" ht="30" customHeight="1" x14ac:dyDescent="0.3">
      <c r="B21" s="8" t="s">
        <v>3</v>
      </c>
      <c r="C21" s="11">
        <f ca="1">DATE(YEAR(TODAY())-1,11,29  )</f>
        <v>44529</v>
      </c>
      <c r="D21" s="11">
        <f ca="1">DATE(YEAR(TODAY())-1,12,6)</f>
        <v>44536</v>
      </c>
      <c r="E21" s="8" t="s">
        <v>0</v>
      </c>
      <c r="F21" s="10">
        <f ca="1">NETWORKDAYS(LeaveTracker[[#This Row],[Start date]],LeaveTracker[[#This Row],[End date]],lstHolidays)</f>
        <v>6</v>
      </c>
    </row>
    <row r="22" spans="2:6" ht="30" customHeight="1" x14ac:dyDescent="0.3">
      <c r="B22" s="8" t="s">
        <v>6</v>
      </c>
      <c r="C22" s="11">
        <f ca="1">DATE(YEAR(TODAY())-1,12,3  )</f>
        <v>44533</v>
      </c>
      <c r="D22" s="11">
        <f ca="1">DATE(YEAR(TODAY())-1,12,7)</f>
        <v>44537</v>
      </c>
      <c r="E22" s="8" t="s">
        <v>14</v>
      </c>
      <c r="F22" s="10">
        <f ca="1">NETWORKDAYS(LeaveTracker[[#This Row],[Start date]],LeaveTracker[[#This Row],[End date]],lstHolidays)</f>
        <v>3</v>
      </c>
    </row>
    <row r="23" spans="2:6" ht="30" customHeight="1" x14ac:dyDescent="0.3">
      <c r="B23" s="8" t="s">
        <v>2</v>
      </c>
      <c r="C23" s="11">
        <f ca="1">DATE(YEAR(TODAY()),1,31 )</f>
        <v>44592</v>
      </c>
      <c r="D23" s="11">
        <f ca="1">DATE(YEAR(TODAY()),2,2)</f>
        <v>44594</v>
      </c>
      <c r="E23" s="8" t="s">
        <v>0</v>
      </c>
      <c r="F23" s="10">
        <f ca="1">NETWORKDAYS(LeaveTracker[[#This Row],[Start date]],LeaveTracker[[#This Row],[End date]],lstHolidays)</f>
        <v>3</v>
      </c>
    </row>
    <row r="24" spans="2:6" ht="30" customHeight="1" x14ac:dyDescent="0.3">
      <c r="B24" s="8" t="s">
        <v>2</v>
      </c>
      <c r="C24" s="11">
        <f ca="1">DATE(YEAR(TODAY())-1,11,24 )</f>
        <v>44524</v>
      </c>
      <c r="D24" s="11">
        <f ca="1">DATE(YEAR(TODAY())-1,11,29)</f>
        <v>44529</v>
      </c>
      <c r="E24" s="8" t="s">
        <v>74</v>
      </c>
      <c r="F24" s="10">
        <f ca="1">NETWORKDAYS(LeaveTracker[[#This Row],[Start date]],LeaveTracker[[#This Row],[End date]],lstHolidays)</f>
        <v>4</v>
      </c>
    </row>
    <row r="25" spans="2:6" ht="30" customHeight="1" x14ac:dyDescent="0.3">
      <c r="B25" s="8" t="s">
        <v>3</v>
      </c>
      <c r="C25" s="11">
        <f ca="1">DATE(YEAR(TODAY()),12,5 )</f>
        <v>44900</v>
      </c>
      <c r="D25" s="11">
        <f ca="1">DATE(YEAR(TODAY()),12,9)</f>
        <v>44904</v>
      </c>
      <c r="E25" s="8" t="s">
        <v>14</v>
      </c>
      <c r="F25" s="10">
        <f ca="1">NETWORKDAYS(LeaveTracker[[#This Row],[Start date]],LeaveTracker[[#This Row],[End date]],lstHolidays)</f>
        <v>5</v>
      </c>
    </row>
    <row r="26" spans="2:6" ht="30" customHeight="1" x14ac:dyDescent="0.3">
      <c r="B26" s="8" t="s">
        <v>6</v>
      </c>
      <c r="C26" s="11">
        <f ca="1">DATE(YEAR(TODAY()),4,11 )</f>
        <v>44662</v>
      </c>
      <c r="D26" s="11">
        <f ca="1">DATE(YEAR(TODAY()),4,19)</f>
        <v>44670</v>
      </c>
      <c r="E26" s="8" t="s">
        <v>14</v>
      </c>
      <c r="F26" s="10">
        <f ca="1">NETWORKDAYS(LeaveTracker[[#This Row],[Start date]],LeaveTracker[[#This Row],[End date]],lstHolidays)</f>
        <v>7</v>
      </c>
    </row>
  </sheetData>
  <dataValidations count="11">
    <dataValidation type="list" errorStyle="warning" allowBlank="1" showInputMessage="1" showErrorMessage="1" error="Select type of leave from the list. Select CANCEL, and press ALT+DOWN ARROW to select type of leave from the drop-down list" sqref="E4:E26" xr:uid="{00000000-0002-0000-0100-000000000000}">
      <formula1>lstHolidayTypes</formula1>
    </dataValidation>
    <dataValidation type="list" errorStyle="information" allowBlank="1" showInputMessage="1" showErrorMessage="1" errorTitle="Unknown Employee" error="Please select an employee from the list. To modify the list, on the Settings tab, add or remove employees from the List of Employees table." sqref="B27:B741" xr:uid="{00000000-0002-0000-0100-000001000000}">
      <formula1>lstEmployees</formula1>
    </dataValidation>
    <dataValidation allowBlank="1" showInputMessage="1" showErrorMessage="1" prompt="Log employee leave in the table in this worksheet" sqref="A1" xr:uid="{00000000-0002-0000-0100-000002000000}"/>
    <dataValidation allowBlank="1" showInputMessage="1" showErrorMessage="1" prompt="The below table is used in Calendar View to automatically update an employee’s annual attendance record. Use table filters to get entries for specific employee or type of leave" sqref="B2" xr:uid="{00000000-0002-0000-0100-000003000000}"/>
    <dataValidation allowBlank="1" showInputMessage="1" showErrorMessage="1" prompt="Select an employee name in this column. Press ALT+DOWN ARROW to open the drop-down list, and ENTER to select the employee name" sqref="B3" xr:uid="{00000000-0002-0000-0100-000004000000}"/>
    <dataValidation type="list" errorStyle="warning" allowBlank="1" showInputMessage="1" showErrorMessage="1" error="Select employee name from the list. Select CANCEL, and press ALT+DOWN ARROW to select employee name from the drop-down list" sqref="B4:B26" xr:uid="{00000000-0002-0000-0100-000005000000}">
      <formula1>lstEmployees</formula1>
    </dataValidation>
    <dataValidation allowBlank="1" showInputMessage="1" showErrorMessage="1" prompt="Enter leave start date in this column_x000a_" sqref="C3" xr:uid="{00000000-0002-0000-0100-000006000000}"/>
    <dataValidation allowBlank="1" showInputMessage="1" showErrorMessage="1" prompt="Enter leave end date in this column" sqref="D3" xr:uid="{00000000-0002-0000-0100-000007000000}"/>
    <dataValidation allowBlank="1" showInputMessage="1" showErrorMessage="1" prompt="Select type of leave in this column. Press ALT+DOWN ARROW to open the drop-down list, and press ENTER to select the type of leave" sqref="E3" xr:uid="{00000000-0002-0000-0100-000008000000}"/>
    <dataValidation allowBlank="1" showInputMessage="1" showErrorMessage="1" prompt="Total number of days is automatically calculated in this column" sqref="F3" xr:uid="{00000000-0002-0000-0100-000009000000}"/>
    <dataValidation allowBlank="1" showInputMessage="1" showErrorMessage="1" prompt="Worksheet title is in this cell" sqref="B1" xr:uid="{00000000-0002-0000-0100-00000A000000}"/>
  </dataValidations>
  <pageMargins left="0.7" right="0.7" top="0.75" bottom="0.75" header="0.3" footer="0.3"/>
  <pageSetup scale="94" fitToHeight="0" orientation="portrait" r:id="rId1"/>
  <tableParts count="1">
    <tablePart r:id="rId2"/>
  </tableParts>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tabColor theme="2" tint="-0.499984740745262"/>
    <pageSetUpPr fitToPage="1"/>
  </sheetPr>
  <dimension ref="B1:B8"/>
  <sheetViews>
    <sheetView showGridLines="0" workbookViewId="0"/>
  </sheetViews>
  <sheetFormatPr defaultRowHeight="30" customHeight="1" x14ac:dyDescent="0.3"/>
  <cols>
    <col min="1" max="1" width="2.5546875" customWidth="1"/>
    <col min="2" max="2" width="26.5546875" customWidth="1"/>
    <col min="3" max="3" width="3.21875" customWidth="1"/>
  </cols>
  <sheetData>
    <row r="1" spans="2:2" ht="40.049999999999997" customHeight="1" x14ac:dyDescent="0.3">
      <c r="B1" s="20" t="s">
        <v>83</v>
      </c>
    </row>
    <row r="2" spans="2:2" ht="15" customHeight="1" x14ac:dyDescent="0.3"/>
    <row r="3" spans="2:2" ht="30" customHeight="1" x14ac:dyDescent="0.3">
      <c r="B3" s="9" t="s">
        <v>82</v>
      </c>
    </row>
    <row r="4" spans="2:2" ht="30" customHeight="1" x14ac:dyDescent="0.3">
      <c r="B4" s="8" t="s">
        <v>2</v>
      </c>
    </row>
    <row r="5" spans="2:2" ht="30" customHeight="1" x14ac:dyDescent="0.3">
      <c r="B5" s="8" t="s">
        <v>3</v>
      </c>
    </row>
    <row r="6" spans="2:2" ht="30" customHeight="1" x14ac:dyDescent="0.3">
      <c r="B6" s="8" t="s">
        <v>4</v>
      </c>
    </row>
    <row r="7" spans="2:2" ht="30" customHeight="1" x14ac:dyDescent="0.3">
      <c r="B7" s="8" t="s">
        <v>5</v>
      </c>
    </row>
    <row r="8" spans="2:2" ht="30" customHeight="1" x14ac:dyDescent="0.3">
      <c r="B8" s="8" t="s">
        <v>6</v>
      </c>
    </row>
  </sheetData>
  <dataValidations count="3">
    <dataValidation allowBlank="1" showInputMessage="1" showErrorMessage="1" prompt="Add employees in this worksheet. Entries in this table are used for selection in Calendar View and Employee Leave Tracker worksheets" sqref="A1" xr:uid="{00000000-0002-0000-0200-000000000000}"/>
    <dataValidation allowBlank="1" showInputMessage="1" showErrorMessage="1" prompt="Worksheet title is in this cell" sqref="B1" xr:uid="{00000000-0002-0000-0200-000001000000}"/>
    <dataValidation allowBlank="1" showInputMessage="1" showErrorMessage="1" prompt="Employee names are in this column under this heading" sqref="B3" xr:uid="{00000000-0002-0000-0200-000002000000}"/>
  </dataValidations>
  <pageMargins left="0.7" right="0.7" top="0.75" bottom="0.75" header="0.3" footer="0.3"/>
  <pageSetup fitToHeight="0" orientation="portrait" r:id="rId1"/>
  <tableParts count="1">
    <tablePart r:id="rId2"/>
  </tablePart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tint="0.39997558519241921"/>
    <pageSetUpPr fitToPage="1"/>
  </sheetPr>
  <dimension ref="B1:B7"/>
  <sheetViews>
    <sheetView showGridLines="0" workbookViewId="0"/>
  </sheetViews>
  <sheetFormatPr defaultRowHeight="30" customHeight="1" x14ac:dyDescent="0.3"/>
  <cols>
    <col min="1" max="1" width="2.5546875" customWidth="1"/>
    <col min="2" max="2" width="26.5546875" customWidth="1"/>
    <col min="3" max="3" width="3.21875" customWidth="1"/>
  </cols>
  <sheetData>
    <row r="1" spans="2:2" ht="40.049999999999997" customHeight="1" x14ac:dyDescent="0.3">
      <c r="B1" s="20" t="s">
        <v>84</v>
      </c>
    </row>
    <row r="2" spans="2:2" ht="15" customHeight="1" x14ac:dyDescent="0.3"/>
    <row r="3" spans="2:2" ht="30" customHeight="1" x14ac:dyDescent="0.3">
      <c r="B3" s="9" t="s">
        <v>85</v>
      </c>
    </row>
    <row r="4" spans="2:2" ht="30" customHeight="1" x14ac:dyDescent="0.3">
      <c r="B4" s="8" t="s">
        <v>74</v>
      </c>
    </row>
    <row r="5" spans="2:2" ht="30" customHeight="1" x14ac:dyDescent="0.3">
      <c r="B5" s="8" t="s">
        <v>14</v>
      </c>
    </row>
    <row r="6" spans="2:2" ht="30" customHeight="1" x14ac:dyDescent="0.3">
      <c r="B6" s="8" t="s">
        <v>0</v>
      </c>
    </row>
    <row r="7" spans="2:2" ht="30" customHeight="1" x14ac:dyDescent="0.3">
      <c r="B7" s="8" t="s">
        <v>1</v>
      </c>
    </row>
  </sheetData>
  <dataValidations count="3">
    <dataValidation allowBlank="1" showInputMessage="1" showErrorMessage="1" prompt="Enter leave types in this column under this heading" sqref="B3" xr:uid="{00000000-0002-0000-0300-000000000000}"/>
    <dataValidation allowBlank="1" showInputMessage="1" showErrorMessage="1" prompt="Enter leave types in the table in this worksheet. Entries will be used for selection in Leave Tracker table in Employee Leave Tracker worksheet" sqref="A1" xr:uid="{00000000-0002-0000-0300-000001000000}"/>
    <dataValidation allowBlank="1" showInputMessage="1" showErrorMessage="1" prompt="Worksheet title is in this cell" sqref="B1" xr:uid="{00000000-0002-0000-0300-000002000000}"/>
  </dataValidations>
  <pageMargins left="0.7" right="0.7" top="0.75" bottom="0.75" header="0.3" footer="0.3"/>
  <pageSetup fitToHeight="0" orientation="portrait" r:id="rId1"/>
  <tableParts count="1">
    <tablePart r:id="rId2"/>
  </tableParts>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9"/>
    <pageSetUpPr fitToPage="1"/>
  </sheetPr>
  <dimension ref="B1:C9"/>
  <sheetViews>
    <sheetView showGridLines="0" workbookViewId="0"/>
  </sheetViews>
  <sheetFormatPr defaultRowHeight="30" customHeight="1" x14ac:dyDescent="0.3"/>
  <cols>
    <col min="1" max="1" width="2.5546875" customWidth="1"/>
    <col min="2" max="2" width="26.5546875" customWidth="1"/>
    <col min="3" max="3" width="25.5546875" customWidth="1"/>
    <col min="4" max="4" width="2.5546875" customWidth="1"/>
  </cols>
  <sheetData>
    <row r="1" spans="2:3" ht="40.049999999999997" customHeight="1" x14ac:dyDescent="0.3">
      <c r="B1" s="20" t="s">
        <v>86</v>
      </c>
    </row>
    <row r="2" spans="2:3" ht="15" customHeight="1" x14ac:dyDescent="0.3"/>
    <row r="3" spans="2:3" ht="30" customHeight="1" x14ac:dyDescent="0.3">
      <c r="B3" s="9" t="s">
        <v>86</v>
      </c>
      <c r="C3" s="9" t="s">
        <v>8</v>
      </c>
    </row>
    <row r="4" spans="2:3" ht="30" customHeight="1" x14ac:dyDescent="0.3">
      <c r="B4" s="11">
        <f ca="1">DATE(YEAR(TODAY()),1,1)</f>
        <v>44562</v>
      </c>
      <c r="C4" s="8" t="s">
        <v>9</v>
      </c>
    </row>
    <row r="5" spans="2:3" ht="30" customHeight="1" x14ac:dyDescent="0.3">
      <c r="B5" s="11">
        <f ca="1">DATE(YEAR(TODAY()),7,4)</f>
        <v>44746</v>
      </c>
      <c r="C5" s="8" t="s">
        <v>11</v>
      </c>
    </row>
    <row r="6" spans="2:3" ht="30" customHeight="1" x14ac:dyDescent="0.3">
      <c r="B6" s="11">
        <f ca="1">DATE(YEAR(TODAY()),11,24)</f>
        <v>44889</v>
      </c>
      <c r="C6" s="8" t="s">
        <v>12</v>
      </c>
    </row>
    <row r="7" spans="2:3" ht="30" customHeight="1" x14ac:dyDescent="0.3">
      <c r="B7" s="11">
        <f ca="1">DATE(YEAR(TODAY()),11,25)</f>
        <v>44890</v>
      </c>
      <c r="C7" s="8" t="s">
        <v>12</v>
      </c>
    </row>
    <row r="8" spans="2:3" ht="30" customHeight="1" x14ac:dyDescent="0.3">
      <c r="B8" s="11">
        <f ca="1">DATE(YEAR(TODAY()),12,24)</f>
        <v>44919</v>
      </c>
      <c r="C8" s="8" t="s">
        <v>10</v>
      </c>
    </row>
    <row r="9" spans="2:3" ht="30" customHeight="1" x14ac:dyDescent="0.3">
      <c r="B9" s="11">
        <f ca="1">DATE(YEAR(TODAY()),12,25)</f>
        <v>44920</v>
      </c>
      <c r="C9" s="8" t="s">
        <v>10</v>
      </c>
    </row>
  </sheetData>
  <dataValidations count="4">
    <dataValidation allowBlank="1" showInputMessage="1" showErrorMessage="1" prompt="Enter Holiday date in this column under this heading" sqref="B3" xr:uid="{00000000-0002-0000-0400-000000000000}"/>
    <dataValidation allowBlank="1" showInputMessage="1" showErrorMessage="1" prompt="Enter description in this column under this heading" sqref="C3" xr:uid="{00000000-0002-0000-0400-000001000000}"/>
    <dataValidation allowBlank="1" showInputMessage="1" showErrorMessage="1" prompt="Enter company holidays in the table in this worksheet" sqref="A1" xr:uid="{00000000-0002-0000-0400-000002000000}"/>
    <dataValidation allowBlank="1" showInputMessage="1" showErrorMessage="1" prompt="Worksheet title is in this cell" sqref="B1" xr:uid="{00000000-0002-0000-0400-000003000000}"/>
  </dataValidations>
  <pageMargins left="0.7" right="0.7" top="0.75" bottom="0.75" header="0.3" footer="0.3"/>
  <pageSetup fitToHeight="0" orientation="portrait" r:id="rId1"/>
  <tableParts count="1">
    <tablePart r:id="rId2"/>
  </tableParts>
</worksheet>
</file>

<file path=customXml/_rels/item13.xml.rels>&#65279;<?xml version="1.0" encoding="utf-8"?><Relationships xmlns="http://schemas.openxmlformats.org/package/2006/relationships"><Relationship Type="http://schemas.openxmlformats.org/officeDocument/2006/relationships/customXmlProps" Target="/customXml/itemProps13.xml" Id="rId1" /></Relationships>
</file>

<file path=customXml/_rels/item22.xml.rels>&#65279;<?xml version="1.0" encoding="utf-8"?><Relationships xmlns="http://schemas.openxmlformats.org/package/2006/relationships"><Relationship Type="http://schemas.openxmlformats.org/officeDocument/2006/relationships/customXmlProps" Target="/customXml/itemProps22.xml" Id="rId1" /></Relationships>
</file>

<file path=customXml/_rels/item3.xml.rels>&#65279;<?xml version="1.0" encoding="utf-8"?><Relationships xmlns="http://schemas.openxmlformats.org/package/2006/relationships"><Relationship Type="http://schemas.openxmlformats.org/officeDocument/2006/relationships/customXmlProps" Target="/customXml/itemProps31.xml" Id="rId1" /></Relationships>
</file>

<file path=customXml/item1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6" ma:contentTypeDescription="Create a new document." ma:contentTypeScope="" ma:versionID="ac37c1753acd5e330d2062ccec26ea66">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3b340c7101c92c5120abd06486f94548"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Props13.xml><?xml version="1.0" encoding="utf-8"?>
<ds:datastoreItem xmlns:ds="http://schemas.openxmlformats.org/officeDocument/2006/customXml" ds:itemID="{6979030D-4B84-490C-A91C-A2258FF8BBFB}"/>
</file>

<file path=customXml/itemProps22.xml><?xml version="1.0" encoding="utf-8"?>
<ds:datastoreItem xmlns:ds="http://schemas.openxmlformats.org/officeDocument/2006/customXml" ds:itemID="{05DA9B86-8B36-4D0F-8BCE-ADCBA8BAFB02}"/>
</file>

<file path=customXml/itemProps31.xml><?xml version="1.0" encoding="utf-8"?>
<ds:datastoreItem xmlns:ds="http://schemas.openxmlformats.org/officeDocument/2006/customXml" ds:itemID="{D8E99775-E3F5-4CF8-B167-257CE3A43B7A}"/>
</file>

<file path=docProps/app.xml><?xml version="1.0" encoding="utf-8"?>
<ap:Properties xmlns:vt="http://schemas.openxmlformats.org/officeDocument/2006/docPropsVTypes" xmlns:ap="http://schemas.openxmlformats.org/officeDocument/2006/extended-properties">
  <ap:Template>TM02780235</ap:Template>
  <ap:Application>Microsoft Excel</ap:Application>
  <ap:DocSecurity>0</ap:DocSecurity>
  <ap:ScaleCrop>false</ap:ScaleCrop>
  <ap:HeadingPairs>
    <vt:vector baseType="variant" size="4">
      <vt:variant>
        <vt:lpstr>Worksheets</vt:lpstr>
      </vt:variant>
      <vt:variant>
        <vt:i4>5</vt:i4>
      </vt:variant>
      <vt:variant>
        <vt:lpstr>Named Ranges</vt:lpstr>
      </vt:variant>
      <vt:variant>
        <vt:i4>15</vt:i4>
      </vt:variant>
    </vt:vector>
  </ap:HeadingPairs>
  <ap:TitlesOfParts>
    <vt:vector baseType="lpstr" size="20">
      <vt:lpstr>Calendar View</vt:lpstr>
      <vt:lpstr>Employee Leave Tracker</vt:lpstr>
      <vt:lpstr>List of Employees</vt:lpstr>
      <vt:lpstr>Leave Types</vt:lpstr>
      <vt:lpstr>Company Holidays</vt:lpstr>
      <vt:lpstr>Calendar_Year</vt:lpstr>
      <vt:lpstr>ColumnTitle3</vt:lpstr>
      <vt:lpstr>ColumnTitle4</vt:lpstr>
      <vt:lpstr>ColumnTitle5</vt:lpstr>
      <vt:lpstr>ColumnTitleRegion..AC22.1</vt:lpstr>
      <vt:lpstr>lstEDates</vt:lpstr>
      <vt:lpstr>lstEmployees</vt:lpstr>
      <vt:lpstr>lstEmpNames</vt:lpstr>
      <vt:lpstr>lstHolidays</vt:lpstr>
      <vt:lpstr>lstHolidayTypes</vt:lpstr>
      <vt:lpstr>lstHTypes</vt:lpstr>
      <vt:lpstr>lstSdates</vt:lpstr>
      <vt:lpstr>Title1</vt:lpstr>
      <vt:lpstr>Title2</vt:lpstr>
      <vt:lpstr>valSelEmployee</vt:lpstr>
    </vt:vector>
  </ap:TitlesOfParts>
  <ap:Company/>
  <ap:LinksUpToDate>false</ap:LinksUpToDate>
  <ap:SharedDoc>false</ap:SharedDoc>
  <ap:HyperlinksChanged>false</ap:HyperlinksChanged>
  <ap:AppVersion>16.0300</ap:AppVersion>
</ap: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cp:lastModifiedBy/>
  <dcterms:created xsi:type="dcterms:W3CDTF">2022-11-06T05:48:25Z</dcterms:created>
  <dcterms:modified xsi:type="dcterms:W3CDTF">2022-11-06T05:48:42Z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