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norrie_uw_edu/Documents/Lab study 2022/Single_stressor_dataanalysis/Output/Tables for pub/"/>
    </mc:Choice>
  </mc:AlternateContent>
  <xr:revisionPtr revIDLastSave="227" documentId="11_C2CE303CA4E1A6664D44313C100A53129275A061" xr6:coauthVersionLast="47" xr6:coauthVersionMax="47" xr10:uidLastSave="{DB250AE5-8EC9-4780-AD0C-74E28F789E55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4" i="1" l="1"/>
  <c r="AN11" i="1"/>
  <c r="AN8" i="1"/>
  <c r="AN5" i="1"/>
  <c r="AN7" i="1"/>
  <c r="AN10" i="1"/>
  <c r="AN13" i="1"/>
  <c r="AN4" i="1"/>
  <c r="AJ13" i="1"/>
  <c r="AJ14" i="1" s="1"/>
  <c r="AI13" i="1"/>
  <c r="AI14" i="1" s="1"/>
  <c r="AH13" i="1"/>
  <c r="AH14" i="1" s="1"/>
  <c r="AG13" i="1"/>
  <c r="AG14" i="1" s="1"/>
  <c r="AF13" i="1"/>
  <c r="AF14" i="1" s="1"/>
  <c r="AB13" i="1"/>
  <c r="AB14" i="1" s="1"/>
  <c r="AA13" i="1"/>
  <c r="AA14" i="1" s="1"/>
  <c r="Z13" i="1"/>
  <c r="Z14" i="1" s="1"/>
  <c r="Y13" i="1"/>
  <c r="Y14" i="1" s="1"/>
  <c r="U13" i="1"/>
  <c r="U14" i="1" s="1"/>
  <c r="T13" i="1"/>
  <c r="T14" i="1" s="1"/>
  <c r="S13" i="1"/>
  <c r="S14" i="1" s="1"/>
  <c r="R13" i="1"/>
  <c r="R14" i="1" s="1"/>
  <c r="Q13" i="1"/>
  <c r="Q14" i="1" s="1"/>
  <c r="AJ11" i="1"/>
  <c r="AI11" i="1"/>
  <c r="AH11" i="1"/>
  <c r="AG11" i="1"/>
  <c r="AF11" i="1"/>
  <c r="AB11" i="1"/>
  <c r="AA11" i="1"/>
  <c r="Z11" i="1"/>
  <c r="Y11" i="1"/>
  <c r="U11" i="1"/>
  <c r="T11" i="1"/>
  <c r="S11" i="1"/>
  <c r="R11" i="1"/>
  <c r="Q11" i="1"/>
  <c r="AL10" i="1"/>
  <c r="AL11" i="1" s="1"/>
  <c r="AD10" i="1"/>
  <c r="AD11" i="1" s="1"/>
  <c r="W10" i="1"/>
  <c r="W11" i="1" s="1"/>
  <c r="AJ8" i="1"/>
  <c r="AI8" i="1"/>
  <c r="AH8" i="1"/>
  <c r="AG8" i="1"/>
  <c r="AF8" i="1"/>
  <c r="AB8" i="1"/>
  <c r="AA8" i="1"/>
  <c r="Z8" i="1"/>
  <c r="Y8" i="1"/>
  <c r="U8" i="1"/>
  <c r="T8" i="1"/>
  <c r="S8" i="1"/>
  <c r="R8" i="1"/>
  <c r="Q8" i="1"/>
  <c r="AL7" i="1"/>
  <c r="AL8" i="1" s="1"/>
  <c r="AD7" i="1"/>
  <c r="AD8" i="1" s="1"/>
  <c r="W7" i="1"/>
  <c r="W8" i="1" s="1"/>
  <c r="AJ5" i="1"/>
  <c r="AI5" i="1"/>
  <c r="AH5" i="1"/>
  <c r="AG5" i="1"/>
  <c r="AF5" i="1"/>
  <c r="AB5" i="1"/>
  <c r="AA5" i="1"/>
  <c r="Z5" i="1"/>
  <c r="Y5" i="1"/>
  <c r="U5" i="1"/>
  <c r="T5" i="1"/>
  <c r="S5" i="1"/>
  <c r="R5" i="1"/>
  <c r="Q5" i="1"/>
  <c r="AL4" i="1"/>
  <c r="AL5" i="1" s="1"/>
  <c r="AD4" i="1"/>
  <c r="W4" i="1"/>
  <c r="E11" i="1"/>
  <c r="E12" i="1"/>
  <c r="E13" i="1"/>
  <c r="E14" i="1"/>
  <c r="C11" i="1"/>
  <c r="C12" i="1"/>
  <c r="C13" i="1"/>
  <c r="C14" i="1"/>
  <c r="C10" i="1"/>
  <c r="G11" i="1"/>
  <c r="G12" i="1"/>
  <c r="G13" i="1"/>
  <c r="G14" i="1"/>
  <c r="G10" i="1"/>
  <c r="E10" i="1"/>
  <c r="G4" i="1"/>
  <c r="G5" i="1"/>
  <c r="G6" i="1"/>
  <c r="G7" i="1"/>
  <c r="G3" i="1"/>
  <c r="E4" i="1"/>
  <c r="E5" i="1"/>
  <c r="E6" i="1"/>
  <c r="E7" i="1"/>
  <c r="E3" i="1"/>
  <c r="G34" i="1"/>
  <c r="D22" i="1"/>
  <c r="E22" i="1" s="1"/>
  <c r="F22" i="1"/>
  <c r="G22" i="1" s="1"/>
  <c r="B22" i="1"/>
  <c r="I22" i="1" s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G21" i="1"/>
  <c r="G20" i="1"/>
  <c r="G19" i="1"/>
  <c r="G18" i="1"/>
  <c r="G17" i="1"/>
  <c r="E21" i="1"/>
  <c r="E20" i="1"/>
  <c r="E19" i="1"/>
  <c r="E18" i="1"/>
  <c r="E17" i="1"/>
  <c r="C21" i="1"/>
  <c r="C20" i="1"/>
  <c r="C19" i="1"/>
  <c r="C18" i="1"/>
  <c r="C17" i="1"/>
  <c r="F15" i="1"/>
  <c r="G15" i="1" s="1"/>
  <c r="D15" i="1"/>
  <c r="E15" i="1" s="1"/>
  <c r="B15" i="1"/>
  <c r="I14" i="1"/>
  <c r="J14" i="1" s="1"/>
  <c r="I13" i="1"/>
  <c r="J13" i="1" s="1"/>
  <c r="I12" i="1"/>
  <c r="J12" i="1" s="1"/>
  <c r="I11" i="1"/>
  <c r="J11" i="1" s="1"/>
  <c r="I10" i="1"/>
  <c r="J10" i="1" s="1"/>
  <c r="I4" i="1"/>
  <c r="J4" i="1" s="1"/>
  <c r="I5" i="1"/>
  <c r="J5" i="1" s="1"/>
  <c r="I6" i="1"/>
  <c r="J6" i="1" s="1"/>
  <c r="I7" i="1"/>
  <c r="J7" i="1" s="1"/>
  <c r="I3" i="1"/>
  <c r="J3" i="1" s="1"/>
  <c r="F8" i="1"/>
  <c r="G8" i="1" s="1"/>
  <c r="D8" i="1"/>
  <c r="E8" i="1" s="1"/>
  <c r="B8" i="1"/>
  <c r="I8" i="1" s="1"/>
  <c r="J8" i="1" s="1"/>
  <c r="C4" i="1"/>
  <c r="C5" i="1"/>
  <c r="C6" i="1"/>
  <c r="C7" i="1"/>
  <c r="C3" i="1"/>
  <c r="W13" i="1" l="1"/>
  <c r="W14" i="1" s="1"/>
  <c r="AD13" i="1"/>
  <c r="AD14" i="1" s="1"/>
  <c r="AL13" i="1"/>
  <c r="AL14" i="1" s="1"/>
  <c r="I15" i="1"/>
  <c r="J15" i="1" s="1"/>
  <c r="W5" i="1"/>
  <c r="AD5" i="1"/>
  <c r="C8" i="1"/>
  <c r="C22" i="1"/>
  <c r="C15" i="1"/>
</calcChain>
</file>

<file path=xl/sharedStrings.xml><?xml version="1.0" encoding="utf-8"?>
<sst xmlns="http://schemas.openxmlformats.org/spreadsheetml/2006/main" count="56" uniqueCount="35">
  <si>
    <t>Treatment</t>
  </si>
  <si>
    <t>7.5</t>
  </si>
  <si>
    <t>12.5</t>
  </si>
  <si>
    <t>17.5</t>
  </si>
  <si>
    <t>22.5</t>
  </si>
  <si>
    <t>27.5</t>
  </si>
  <si>
    <t>20</t>
  </si>
  <si>
    <t>40</t>
  </si>
  <si>
    <t>60</t>
  </si>
  <si>
    <t>80</t>
  </si>
  <si>
    <t>100</t>
  </si>
  <si>
    <t>0</t>
  </si>
  <si>
    <t>250</t>
  </si>
  <si>
    <t>500</t>
  </si>
  <si>
    <t>750</t>
  </si>
  <si>
    <t>1000</t>
  </si>
  <si>
    <t>Total mortalities</t>
  </si>
  <si>
    <t>Percentage mortality</t>
  </si>
  <si>
    <t>Total</t>
  </si>
  <si>
    <t>Total number</t>
  </si>
  <si>
    <t>Overall proportion</t>
  </si>
  <si>
    <t>Diploids</t>
  </si>
  <si>
    <t>Mated triploids</t>
  </si>
  <si>
    <t>Induced Triploids</t>
  </si>
  <si>
    <t>Overall</t>
  </si>
  <si>
    <t>Total number of mortalities</t>
  </si>
  <si>
    <t>Overall proportion of mortalities</t>
  </si>
  <si>
    <t>Ploidy</t>
  </si>
  <si>
    <t>Diploid</t>
  </si>
  <si>
    <t>Induced Triploid</t>
  </si>
  <si>
    <t>Mated triploid</t>
  </si>
  <si>
    <t>Temperature (°C)</t>
  </si>
  <si>
    <t>Dissolved oxygen (mgL-1)</t>
  </si>
  <si>
    <r>
      <rPr>
        <i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CO2 (µatm)</t>
    </r>
  </si>
  <si>
    <t>Total Mortality across all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</si>
</sst>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topLeftCell="F1" workbookViewId="0">
      <selection activeCell="AH17" sqref="AH17"/>
    </sheetView>
  </sheetViews>
  <sheetFormatPr defaultColWidth="11.42578125" defaultRowHeight="15" x14ac:dyDescent="0.25"/>
  <cols>
    <col min="15" max="15" width="2" customWidth="1"/>
    <col min="16" max="16" width="20.42578125" customWidth="1"/>
    <col min="17" max="21" width="5.85546875" customWidth="1"/>
    <col min="22" max="22" width="0.85546875" customWidth="1"/>
    <col min="23" max="23" width="5.85546875" customWidth="1"/>
    <col min="24" max="24" width="2.5703125" customWidth="1"/>
    <col min="25" max="28" width="5.85546875" customWidth="1"/>
    <col min="29" max="29" width="1.28515625" customWidth="1"/>
    <col min="30" max="30" width="5.85546875" customWidth="1"/>
    <col min="31" max="31" width="2.42578125" customWidth="1"/>
    <col min="32" max="36" width="5.85546875" customWidth="1"/>
    <col min="37" max="37" width="1.5703125" customWidth="1"/>
    <col min="38" max="38" width="5.85546875" customWidth="1"/>
    <col min="39" max="39" width="2" customWidth="1"/>
  </cols>
  <sheetData>
    <row r="1" spans="1:40" x14ac:dyDescent="0.25">
      <c r="A1" t="s">
        <v>0</v>
      </c>
      <c r="B1" t="s">
        <v>21</v>
      </c>
      <c r="D1" t="s">
        <v>23</v>
      </c>
      <c r="F1" t="s">
        <v>22</v>
      </c>
      <c r="I1" t="s">
        <v>19</v>
      </c>
      <c r="J1" t="s">
        <v>20</v>
      </c>
      <c r="N1" s="4"/>
      <c r="O1" s="4"/>
      <c r="P1" s="4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4"/>
    </row>
    <row r="2" spans="1:40" x14ac:dyDescent="0.25">
      <c r="B2" t="s">
        <v>16</v>
      </c>
      <c r="C2" t="s">
        <v>17</v>
      </c>
      <c r="Q2" t="s">
        <v>31</v>
      </c>
      <c r="Y2" t="s">
        <v>32</v>
      </c>
      <c r="AF2" s="8" t="s">
        <v>33</v>
      </c>
      <c r="AG2" s="8"/>
      <c r="AH2" s="8"/>
      <c r="AI2" s="8"/>
      <c r="AJ2" s="8"/>
      <c r="AK2" s="8"/>
      <c r="AL2" s="8"/>
      <c r="AN2" s="8" t="s">
        <v>34</v>
      </c>
    </row>
    <row r="3" spans="1:40" x14ac:dyDescent="0.25">
      <c r="A3" t="s">
        <v>1</v>
      </c>
      <c r="B3">
        <v>0</v>
      </c>
      <c r="C3">
        <f>B3/90</f>
        <v>0</v>
      </c>
      <c r="D3">
        <v>2</v>
      </c>
      <c r="E3">
        <f>ROUND((D3/90*100),1)</f>
        <v>2.2000000000000002</v>
      </c>
      <c r="F3">
        <v>6</v>
      </c>
      <c r="G3">
        <f>ROUND((F3/90*100),1)</f>
        <v>6.7</v>
      </c>
      <c r="I3" s="1">
        <f>SUM(B3,D3,F3)</f>
        <v>8</v>
      </c>
      <c r="J3" s="1">
        <f>ROUND((I3/270*100),1)</f>
        <v>3</v>
      </c>
      <c r="N3" s="8" t="s">
        <v>27</v>
      </c>
      <c r="O3" s="7"/>
      <c r="Q3" s="4" t="s">
        <v>1</v>
      </c>
      <c r="R3" s="4" t="s">
        <v>2</v>
      </c>
      <c r="S3" s="4" t="s">
        <v>3</v>
      </c>
      <c r="T3" s="4" t="s">
        <v>4</v>
      </c>
      <c r="U3" s="4" t="s">
        <v>5</v>
      </c>
      <c r="V3" s="4"/>
      <c r="W3" s="5" t="s">
        <v>18</v>
      </c>
      <c r="Y3" s="4">
        <v>1.91</v>
      </c>
      <c r="Z3" s="4">
        <v>3.83</v>
      </c>
      <c r="AA3" s="4">
        <v>5.74</v>
      </c>
      <c r="AB3" s="5">
        <v>7.66</v>
      </c>
      <c r="AC3" s="4"/>
      <c r="AD3" s="5" t="s">
        <v>18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L3" s="6" t="s">
        <v>18</v>
      </c>
    </row>
    <row r="4" spans="1:40" x14ac:dyDescent="0.25">
      <c r="A4" t="s">
        <v>2</v>
      </c>
      <c r="B4">
        <v>0</v>
      </c>
      <c r="C4">
        <f t="shared" ref="C4:C7" si="0">B4/90</f>
        <v>0</v>
      </c>
      <c r="D4">
        <v>2</v>
      </c>
      <c r="E4">
        <f t="shared" ref="C4:G10" si="1">ROUND((D4/90*100),1)</f>
        <v>2.2000000000000002</v>
      </c>
      <c r="F4">
        <v>4</v>
      </c>
      <c r="G4">
        <f t="shared" ref="G4:G7" si="2">ROUND((F4/90*100),1)</f>
        <v>4.4000000000000004</v>
      </c>
      <c r="I4" s="1">
        <f t="shared" ref="I4:I8" si="3">SUM(B4,D4,F4)</f>
        <v>6</v>
      </c>
      <c r="J4" s="1">
        <f t="shared" ref="J4:J7" si="4">ROUND((I4/270*100),1)</f>
        <v>2.2000000000000002</v>
      </c>
      <c r="N4" s="10" t="s">
        <v>28</v>
      </c>
      <c r="O4" s="7"/>
      <c r="P4" t="s">
        <v>16</v>
      </c>
      <c r="Q4">
        <v>0</v>
      </c>
      <c r="R4">
        <v>0</v>
      </c>
      <c r="S4">
        <v>0</v>
      </c>
      <c r="T4">
        <v>0</v>
      </c>
      <c r="U4">
        <v>0</v>
      </c>
      <c r="W4" s="6">
        <f>SUM(Q4:U4)</f>
        <v>0</v>
      </c>
      <c r="Y4">
        <v>6</v>
      </c>
      <c r="Z4">
        <v>0</v>
      </c>
      <c r="AA4">
        <v>0</v>
      </c>
      <c r="AB4" s="1">
        <v>1</v>
      </c>
      <c r="AD4" s="6">
        <f>SUM(Y4:AB4)</f>
        <v>7</v>
      </c>
      <c r="AF4">
        <v>9</v>
      </c>
      <c r="AG4">
        <v>9</v>
      </c>
      <c r="AH4">
        <v>10</v>
      </c>
      <c r="AI4">
        <v>8</v>
      </c>
      <c r="AJ4">
        <v>27</v>
      </c>
      <c r="AL4" s="6">
        <f>SUM(AF4:AJ4)</f>
        <v>63</v>
      </c>
      <c r="AN4">
        <f>SUM(AL4,AD4,W4)</f>
        <v>70</v>
      </c>
    </row>
    <row r="5" spans="1:40" x14ac:dyDescent="0.25">
      <c r="A5" t="s">
        <v>3</v>
      </c>
      <c r="B5">
        <v>0</v>
      </c>
      <c r="C5">
        <f t="shared" si="0"/>
        <v>0</v>
      </c>
      <c r="D5">
        <v>0</v>
      </c>
      <c r="E5">
        <f t="shared" si="1"/>
        <v>0</v>
      </c>
      <c r="F5">
        <v>2</v>
      </c>
      <c r="G5">
        <f t="shared" si="2"/>
        <v>2.2000000000000002</v>
      </c>
      <c r="I5" s="1">
        <f t="shared" si="3"/>
        <v>2</v>
      </c>
      <c r="J5" s="1">
        <f t="shared" si="4"/>
        <v>0.7</v>
      </c>
      <c r="N5" s="11"/>
      <c r="O5" s="7"/>
      <c r="P5" t="s">
        <v>17</v>
      </c>
      <c r="Q5">
        <f>Q4/90</f>
        <v>0</v>
      </c>
      <c r="R5">
        <f>R4/90</f>
        <v>0</v>
      </c>
      <c r="S5">
        <f>S4/90</f>
        <v>0</v>
      </c>
      <c r="T5">
        <f>T4/90</f>
        <v>0</v>
      </c>
      <c r="U5">
        <f>U4/90</f>
        <v>0</v>
      </c>
      <c r="W5" s="6">
        <f>W4/90*100</f>
        <v>0</v>
      </c>
      <c r="Y5">
        <f>ROUND((Y4/90*100),1)</f>
        <v>6.7</v>
      </c>
      <c r="Z5">
        <f>ROUND((Z4/90*100),1)</f>
        <v>0</v>
      </c>
      <c r="AA5">
        <f>ROUND((AA4/90*100),1)</f>
        <v>0</v>
      </c>
      <c r="AB5" s="1">
        <f>ROUND((AB4/90*100),1)</f>
        <v>1.1000000000000001</v>
      </c>
      <c r="AD5" s="6">
        <f>AD4/90*100</f>
        <v>7.7777777777777777</v>
      </c>
      <c r="AF5">
        <f>AF4/45*100</f>
        <v>20</v>
      </c>
      <c r="AG5">
        <f>AG4/45*100</f>
        <v>20</v>
      </c>
      <c r="AH5">
        <f>AH4/45*100</f>
        <v>22.222222222222221</v>
      </c>
      <c r="AI5">
        <f>AI4/45*100</f>
        <v>17.777777777777779</v>
      </c>
      <c r="AJ5">
        <f>AJ4/45*100</f>
        <v>60</v>
      </c>
      <c r="AL5" s="6">
        <f>AL4/225*100</f>
        <v>28.000000000000004</v>
      </c>
      <c r="AN5">
        <f>ROUND((AN4/(1125)*100),1)</f>
        <v>6.2</v>
      </c>
    </row>
    <row r="6" spans="1:40" x14ac:dyDescent="0.25">
      <c r="A6" t="s">
        <v>4</v>
      </c>
      <c r="B6">
        <v>0</v>
      </c>
      <c r="C6">
        <f t="shared" si="0"/>
        <v>0</v>
      </c>
      <c r="D6">
        <v>0</v>
      </c>
      <c r="E6">
        <f t="shared" si="1"/>
        <v>0</v>
      </c>
      <c r="F6">
        <v>0</v>
      </c>
      <c r="G6">
        <f t="shared" si="2"/>
        <v>0</v>
      </c>
      <c r="I6" s="1">
        <f t="shared" si="3"/>
        <v>0</v>
      </c>
      <c r="J6" s="1">
        <f t="shared" si="4"/>
        <v>0</v>
      </c>
      <c r="W6" s="6"/>
      <c r="AB6" s="1"/>
      <c r="AD6" s="6"/>
      <c r="AL6" s="6"/>
    </row>
    <row r="7" spans="1:40" x14ac:dyDescent="0.25">
      <c r="A7" t="s">
        <v>5</v>
      </c>
      <c r="B7">
        <v>0</v>
      </c>
      <c r="C7">
        <f t="shared" si="0"/>
        <v>0</v>
      </c>
      <c r="D7">
        <v>0</v>
      </c>
      <c r="E7">
        <f t="shared" si="1"/>
        <v>0</v>
      </c>
      <c r="F7">
        <v>2</v>
      </c>
      <c r="G7">
        <f t="shared" si="2"/>
        <v>2.2000000000000002</v>
      </c>
      <c r="I7" s="1">
        <f t="shared" si="3"/>
        <v>2</v>
      </c>
      <c r="J7" s="1">
        <f t="shared" si="4"/>
        <v>0.7</v>
      </c>
      <c r="N7" s="11" t="s">
        <v>29</v>
      </c>
      <c r="O7" s="7"/>
      <c r="P7" t="s">
        <v>16</v>
      </c>
      <c r="Q7">
        <v>2</v>
      </c>
      <c r="R7">
        <v>2</v>
      </c>
      <c r="S7">
        <v>0</v>
      </c>
      <c r="T7">
        <v>0</v>
      </c>
      <c r="U7">
        <v>0</v>
      </c>
      <c r="W7" s="6">
        <f>SUM(Q7:U7)</f>
        <v>4</v>
      </c>
      <c r="Y7">
        <v>8</v>
      </c>
      <c r="Z7">
        <v>0</v>
      </c>
      <c r="AA7">
        <v>0</v>
      </c>
      <c r="AB7" s="1">
        <v>0</v>
      </c>
      <c r="AD7" s="6">
        <f>SUM(Y7:AB7)</f>
        <v>8</v>
      </c>
      <c r="AF7">
        <v>17</v>
      </c>
      <c r="AG7">
        <v>13</v>
      </c>
      <c r="AH7">
        <v>23</v>
      </c>
      <c r="AI7">
        <v>29</v>
      </c>
      <c r="AJ7">
        <v>27</v>
      </c>
      <c r="AL7" s="6">
        <f>SUM(AF7:AJ7)</f>
        <v>109</v>
      </c>
      <c r="AN7">
        <f t="shared" ref="AN5:AN14" si="5">SUM(AL7,AD7,W7)</f>
        <v>121</v>
      </c>
    </row>
    <row r="8" spans="1:40" x14ac:dyDescent="0.25">
      <c r="A8" s="3" t="s">
        <v>18</v>
      </c>
      <c r="B8" s="3">
        <f>SUM(B3:B7)</f>
        <v>0</v>
      </c>
      <c r="C8" s="3">
        <f t="shared" ref="C8" si="6">B8/90*100</f>
        <v>0</v>
      </c>
      <c r="D8" s="3">
        <f>SUM(D3:D7)</f>
        <v>4</v>
      </c>
      <c r="E8" s="3">
        <f>ROUND((D8/450*100), 2)</f>
        <v>0.89</v>
      </c>
      <c r="F8" s="3">
        <f>SUM(F3:F7)</f>
        <v>14</v>
      </c>
      <c r="G8" s="3">
        <f>ROUND((F8/450*100), 2)</f>
        <v>3.11</v>
      </c>
      <c r="H8" s="2"/>
      <c r="I8" s="3">
        <f t="shared" si="3"/>
        <v>18</v>
      </c>
      <c r="J8" s="3">
        <f>ROUND((I8/1350*100),2)</f>
        <v>1.33</v>
      </c>
      <c r="N8" s="11"/>
      <c r="O8" s="7"/>
      <c r="P8" t="s">
        <v>17</v>
      </c>
      <c r="Q8">
        <f>ROUND((Q7/90*100),1)</f>
        <v>2.2000000000000002</v>
      </c>
      <c r="R8">
        <f>ROUND((R7/90*100),1)</f>
        <v>2.2000000000000002</v>
      </c>
      <c r="S8">
        <f>ROUND((S7/90*100),1)</f>
        <v>0</v>
      </c>
      <c r="T8">
        <f>ROUND((T7/90*100),1)</f>
        <v>0</v>
      </c>
      <c r="U8">
        <f>ROUND((U7/90*100),1)</f>
        <v>0</v>
      </c>
      <c r="W8" s="6">
        <f>ROUND((W7/450*100), 1)</f>
        <v>0.9</v>
      </c>
      <c r="Y8">
        <f>ROUND((Y7/90*100),1)</f>
        <v>8.9</v>
      </c>
      <c r="Z8">
        <f>ROUND((Z7/90*100),1)</f>
        <v>0</v>
      </c>
      <c r="AA8">
        <f>ROUND((AA7/90*100),1)</f>
        <v>0</v>
      </c>
      <c r="AB8" s="1">
        <f>ROUND((AB7/90*100),1)</f>
        <v>0</v>
      </c>
      <c r="AD8" s="6">
        <f>AD7/450*100</f>
        <v>1.7777777777777777</v>
      </c>
      <c r="AF8">
        <f>AF7/45*100</f>
        <v>37.777777777777779</v>
      </c>
      <c r="AG8">
        <f>AG7/45*100</f>
        <v>28.888888888888886</v>
      </c>
      <c r="AH8">
        <f>AH7/45*100</f>
        <v>51.111111111111107</v>
      </c>
      <c r="AI8">
        <f>AI7/45*100</f>
        <v>64.444444444444443</v>
      </c>
      <c r="AJ8">
        <f>AJ7/45*100</f>
        <v>60</v>
      </c>
      <c r="AL8" s="6">
        <f>AL7/225*100</f>
        <v>48.444444444444443</v>
      </c>
      <c r="AN8">
        <f>ROUND((AN7/(1125)*100),1)</f>
        <v>10.8</v>
      </c>
    </row>
    <row r="9" spans="1:40" x14ac:dyDescent="0.25">
      <c r="W9" s="6"/>
      <c r="AB9" s="1"/>
      <c r="AD9" s="6"/>
      <c r="AL9" s="6"/>
    </row>
    <row r="10" spans="1:40" x14ac:dyDescent="0.25">
      <c r="A10" s="4" t="s">
        <v>6</v>
      </c>
      <c r="B10" s="4">
        <v>6</v>
      </c>
      <c r="C10" s="4">
        <f t="shared" si="1"/>
        <v>6.7</v>
      </c>
      <c r="D10" s="4">
        <v>8</v>
      </c>
      <c r="E10" s="4">
        <f t="shared" si="1"/>
        <v>8.9</v>
      </c>
      <c r="F10" s="4">
        <v>2</v>
      </c>
      <c r="G10" s="4">
        <f t="shared" si="1"/>
        <v>2.2000000000000002</v>
      </c>
      <c r="H10" s="4"/>
      <c r="I10" s="5">
        <f>SUM(B10,D10,F10)</f>
        <v>16</v>
      </c>
      <c r="J10" s="5">
        <f>ROUND((I10/270*100),1)</f>
        <v>5.9</v>
      </c>
      <c r="N10" s="11" t="s">
        <v>30</v>
      </c>
      <c r="O10" s="7"/>
      <c r="P10" t="s">
        <v>16</v>
      </c>
      <c r="Q10">
        <v>6</v>
      </c>
      <c r="R10">
        <v>4</v>
      </c>
      <c r="S10">
        <v>2</v>
      </c>
      <c r="T10">
        <v>0</v>
      </c>
      <c r="U10">
        <v>2</v>
      </c>
      <c r="W10" s="6">
        <f>SUM(Q10:U10)</f>
        <v>14</v>
      </c>
      <c r="Y10">
        <v>2</v>
      </c>
      <c r="Z10">
        <v>0</v>
      </c>
      <c r="AA10">
        <v>0</v>
      </c>
      <c r="AB10" s="1">
        <v>0</v>
      </c>
      <c r="AD10" s="6">
        <f>SUM(Y10:AB10)</f>
        <v>2</v>
      </c>
      <c r="AF10">
        <v>11</v>
      </c>
      <c r="AG10">
        <v>12</v>
      </c>
      <c r="AH10">
        <v>16</v>
      </c>
      <c r="AI10">
        <v>15</v>
      </c>
      <c r="AJ10">
        <v>24</v>
      </c>
      <c r="AL10" s="6">
        <f>SUM(AF10:AJ10)</f>
        <v>78</v>
      </c>
      <c r="AN10">
        <f t="shared" si="5"/>
        <v>94</v>
      </c>
    </row>
    <row r="11" spans="1:40" x14ac:dyDescent="0.25">
      <c r="A11" t="s">
        <v>7</v>
      </c>
      <c r="B11">
        <v>0</v>
      </c>
      <c r="C11">
        <f t="shared" ref="C11" si="7">ROUND((B11/90*100),1)</f>
        <v>0</v>
      </c>
      <c r="D11">
        <v>0</v>
      </c>
      <c r="E11">
        <f t="shared" ref="E11" si="8">ROUND((D11/90*100),1)</f>
        <v>0</v>
      </c>
      <c r="F11">
        <v>0</v>
      </c>
      <c r="G11">
        <f t="shared" ref="G11" si="9">ROUND((F11/90*100),1)</f>
        <v>0</v>
      </c>
      <c r="I11" s="1">
        <f t="shared" ref="I11:I22" si="10">SUM(B11,D11,F11)</f>
        <v>0</v>
      </c>
      <c r="J11" s="1">
        <f t="shared" ref="J11:J14" si="11">ROUND((I11/270*100),1)</f>
        <v>0</v>
      </c>
      <c r="N11" s="11"/>
      <c r="O11" s="7"/>
      <c r="P11" t="s">
        <v>17</v>
      </c>
      <c r="Q11">
        <f>ROUND((Q10/90*100),1)</f>
        <v>6.7</v>
      </c>
      <c r="R11">
        <f>ROUND((R10/90*100),1)</f>
        <v>4.4000000000000004</v>
      </c>
      <c r="S11">
        <f>ROUND((S10/90*100),1)</f>
        <v>2.2000000000000002</v>
      </c>
      <c r="T11">
        <f>ROUND((T10/90*100),1)</f>
        <v>0</v>
      </c>
      <c r="U11">
        <f>ROUND((U10/90*100),1)</f>
        <v>2.2000000000000002</v>
      </c>
      <c r="W11" s="6">
        <f>ROUND((W10/450*100), 1)</f>
        <v>3.1</v>
      </c>
      <c r="Y11">
        <f>ROUND((Y10/90*100),1)</f>
        <v>2.2000000000000002</v>
      </c>
      <c r="Z11">
        <f>ROUND((Z10/90*100),1)</f>
        <v>0</v>
      </c>
      <c r="AA11">
        <f>ROUND((AA10/90*100),1)</f>
        <v>0</v>
      </c>
      <c r="AB11" s="1">
        <f>ROUND((AB10/90*100),1)</f>
        <v>0</v>
      </c>
      <c r="AD11" s="6">
        <f>ROUND((AD10/450*100), 1)</f>
        <v>0.4</v>
      </c>
      <c r="AF11">
        <f>AF10/45*100</f>
        <v>24.444444444444443</v>
      </c>
      <c r="AG11">
        <f>AG10/45*100</f>
        <v>26.666666666666668</v>
      </c>
      <c r="AH11">
        <f>AH10/45*100</f>
        <v>35.555555555555557</v>
      </c>
      <c r="AI11">
        <f>AI10/45*100</f>
        <v>33.333333333333329</v>
      </c>
      <c r="AJ11">
        <f>AJ10/45*100</f>
        <v>53.333333333333336</v>
      </c>
      <c r="AL11" s="6">
        <f>AL10/225*100</f>
        <v>34.666666666666671</v>
      </c>
      <c r="AN11">
        <f>ROUND((AN10/(1125)*100),1)</f>
        <v>8.4</v>
      </c>
    </row>
    <row r="12" spans="1:40" x14ac:dyDescent="0.25">
      <c r="A12" t="s">
        <v>8</v>
      </c>
      <c r="B12">
        <v>0</v>
      </c>
      <c r="C12">
        <f t="shared" ref="C12" si="12">ROUND((B12/90*100),1)</f>
        <v>0</v>
      </c>
      <c r="D12">
        <v>0</v>
      </c>
      <c r="E12">
        <f t="shared" ref="E12" si="13">ROUND((D12/90*100),1)</f>
        <v>0</v>
      </c>
      <c r="F12">
        <v>0</v>
      </c>
      <c r="G12">
        <f t="shared" ref="G12" si="14">ROUND((F12/90*100),1)</f>
        <v>0</v>
      </c>
      <c r="I12" s="1">
        <f t="shared" si="10"/>
        <v>0</v>
      </c>
      <c r="J12" s="1">
        <f t="shared" si="11"/>
        <v>0</v>
      </c>
      <c r="W12" s="7"/>
      <c r="AB12" s="1"/>
      <c r="AD12" s="7"/>
      <c r="AL12" s="6"/>
    </row>
    <row r="13" spans="1:40" x14ac:dyDescent="0.25">
      <c r="A13" t="s">
        <v>9</v>
      </c>
      <c r="B13">
        <v>1</v>
      </c>
      <c r="C13">
        <f t="shared" ref="C13" si="15">ROUND((B13/90*100),1)</f>
        <v>1.1000000000000001</v>
      </c>
      <c r="D13">
        <v>0</v>
      </c>
      <c r="E13">
        <f t="shared" ref="E13" si="16">ROUND((D13/90*100),1)</f>
        <v>0</v>
      </c>
      <c r="F13">
        <v>0</v>
      </c>
      <c r="G13">
        <f t="shared" ref="G13" si="17">ROUND((F13/90*100),1)</f>
        <v>0</v>
      </c>
      <c r="I13" s="1">
        <f t="shared" si="10"/>
        <v>1</v>
      </c>
      <c r="J13" s="1">
        <f t="shared" si="11"/>
        <v>0.4</v>
      </c>
      <c r="P13" t="s">
        <v>25</v>
      </c>
      <c r="Q13" s="1">
        <f>SUM(Q4,Q7,Q10)</f>
        <v>8</v>
      </c>
      <c r="R13" s="1">
        <f>SUM(R4,R7,R10)</f>
        <v>6</v>
      </c>
      <c r="S13" s="1">
        <f>SUM(S4,S7,S10)</f>
        <v>2</v>
      </c>
      <c r="T13" s="1">
        <f>SUM(T4,T7,T10)</f>
        <v>0</v>
      </c>
      <c r="U13" s="1">
        <f>SUM(U4,U7,U10)</f>
        <v>2</v>
      </c>
      <c r="V13" s="1"/>
      <c r="W13" s="6">
        <f>SUM(W4,W7,W10)</f>
        <v>18</v>
      </c>
      <c r="Y13" s="1">
        <f>SUM(Y4,Y7,Y10)</f>
        <v>16</v>
      </c>
      <c r="Z13" s="1">
        <f>SUM(Z4,Z7,Z10)</f>
        <v>0</v>
      </c>
      <c r="AA13" s="1">
        <f>SUM(AA4,AA7,AA10)</f>
        <v>0</v>
      </c>
      <c r="AB13" s="1">
        <f>SUM(AB4,AB7,AB10)</f>
        <v>1</v>
      </c>
      <c r="AC13" s="1"/>
      <c r="AD13" s="6">
        <f>SUM(AD4,AD7,AD10)</f>
        <v>17</v>
      </c>
      <c r="AF13" s="1">
        <f>SUM(AF4,AF7,AF10)</f>
        <v>37</v>
      </c>
      <c r="AG13" s="1">
        <f>SUM(AG4,AG7,AG10)</f>
        <v>34</v>
      </c>
      <c r="AH13" s="1">
        <f>SUM(AH4,AH7,AH10)</f>
        <v>49</v>
      </c>
      <c r="AI13" s="1">
        <f>SUM(AI4,AI7,AI10)</f>
        <v>52</v>
      </c>
      <c r="AJ13" s="1">
        <f>SUM(AJ4,AJ7,AJ10)</f>
        <v>78</v>
      </c>
      <c r="AK13" s="1"/>
      <c r="AL13" s="6">
        <f>SUM(AL4,AL7,AL10)</f>
        <v>250</v>
      </c>
      <c r="AN13">
        <f t="shared" si="5"/>
        <v>285</v>
      </c>
    </row>
    <row r="14" spans="1:40" x14ac:dyDescent="0.25">
      <c r="A14" t="s">
        <v>10</v>
      </c>
      <c r="B14">
        <v>0</v>
      </c>
      <c r="C14">
        <f t="shared" ref="C14" si="18">ROUND((B14/90*100),1)</f>
        <v>0</v>
      </c>
      <c r="D14">
        <v>1</v>
      </c>
      <c r="E14">
        <f t="shared" ref="E14" si="19">ROUND((D14/90*100),1)</f>
        <v>1.1000000000000001</v>
      </c>
      <c r="F14">
        <v>0</v>
      </c>
      <c r="G14">
        <f t="shared" ref="G14" si="20">ROUND((F14/90*100),1)</f>
        <v>0</v>
      </c>
      <c r="I14" s="1">
        <f t="shared" si="10"/>
        <v>1</v>
      </c>
      <c r="J14" s="1">
        <f t="shared" si="11"/>
        <v>0.4</v>
      </c>
      <c r="N14" s="8"/>
      <c r="O14" s="8"/>
      <c r="P14" s="8" t="s">
        <v>26</v>
      </c>
      <c r="Q14" s="9">
        <f>ROUND((Q13/270*100),1)</f>
        <v>3</v>
      </c>
      <c r="R14" s="9">
        <f>ROUND((R13/270*100),1)</f>
        <v>2.2000000000000002</v>
      </c>
      <c r="S14" s="9">
        <f>ROUND((S13/270*100),1)</f>
        <v>0.7</v>
      </c>
      <c r="T14" s="9">
        <f>ROUND((T13/270*100),1)</f>
        <v>0</v>
      </c>
      <c r="U14" s="9">
        <f>ROUND((U13/270*100),1)</f>
        <v>0.7</v>
      </c>
      <c r="V14" s="9"/>
      <c r="W14" s="9">
        <f>ROUND((W13/1350*100),2)</f>
        <v>1.33</v>
      </c>
      <c r="X14" s="8"/>
      <c r="Y14" s="9">
        <f>ROUND((Y13/270*100),1)</f>
        <v>5.9</v>
      </c>
      <c r="Z14" s="9">
        <f>ROUND((Z13/270*100),1)</f>
        <v>0</v>
      </c>
      <c r="AA14" s="9">
        <f>ROUND((AA13/270*100),1)</f>
        <v>0</v>
      </c>
      <c r="AB14" s="9">
        <f>ROUND((AB13/270*100),1)</f>
        <v>0.4</v>
      </c>
      <c r="AC14" s="9"/>
      <c r="AD14" s="9">
        <f>ROUND((AD13/1350*100),2)</f>
        <v>1.26</v>
      </c>
      <c r="AE14" s="8"/>
      <c r="AF14" s="9">
        <f>ROUND((AF13/135*100),1)</f>
        <v>27.4</v>
      </c>
      <c r="AG14" s="9">
        <f>ROUND((AG13/135*100),1)</f>
        <v>25.2</v>
      </c>
      <c r="AH14" s="9">
        <f>ROUND((AH13/135*100),1)</f>
        <v>36.299999999999997</v>
      </c>
      <c r="AI14" s="9">
        <f>ROUND((AI13/135*100),1)</f>
        <v>38.5</v>
      </c>
      <c r="AJ14" s="9">
        <f>ROUND((AJ13/135*100),1)</f>
        <v>57.8</v>
      </c>
      <c r="AK14" s="9"/>
      <c r="AL14" s="9">
        <f>ROUND((AL13/675*100),1)</f>
        <v>37</v>
      </c>
      <c r="AM14" s="8"/>
      <c r="AN14" s="8">
        <f>ROUND((AN13/3375*100),1)</f>
        <v>8.4</v>
      </c>
    </row>
    <row r="15" spans="1:40" x14ac:dyDescent="0.25">
      <c r="A15" s="3" t="s">
        <v>18</v>
      </c>
      <c r="B15" s="3">
        <f>SUM(B10:B14)</f>
        <v>7</v>
      </c>
      <c r="C15" s="3">
        <f t="shared" ref="C15" si="21">B15/90*100</f>
        <v>7.7777777777777777</v>
      </c>
      <c r="D15" s="3">
        <f>SUM(D10:D14)</f>
        <v>9</v>
      </c>
      <c r="E15" s="3">
        <f>D15/450*100</f>
        <v>2</v>
      </c>
      <c r="F15" s="3">
        <f>SUM(F10:F14)</f>
        <v>2</v>
      </c>
      <c r="G15" s="3">
        <f>F15/450*100</f>
        <v>0.44444444444444442</v>
      </c>
      <c r="H15" s="2"/>
      <c r="I15" s="3">
        <f t="shared" si="10"/>
        <v>18</v>
      </c>
      <c r="J15" s="3">
        <f>ROUND((I15/1350*100),2)</f>
        <v>1.33</v>
      </c>
    </row>
    <row r="16" spans="1:40" ht="9" customHeight="1" x14ac:dyDescent="0.25"/>
    <row r="17" spans="1:40" x14ac:dyDescent="0.25">
      <c r="A17" s="4" t="s">
        <v>11</v>
      </c>
      <c r="B17" s="4">
        <v>9</v>
      </c>
      <c r="C17" s="4">
        <f>B17/45*100</f>
        <v>20</v>
      </c>
      <c r="D17" s="4">
        <v>17</v>
      </c>
      <c r="E17" s="4">
        <f t="shared" ref="E17:E21" si="22">D17/45*100</f>
        <v>37.777777777777779</v>
      </c>
      <c r="F17" s="4">
        <v>11</v>
      </c>
      <c r="G17" s="4">
        <f t="shared" ref="G17:G21" si="23">F17/45*100</f>
        <v>24.444444444444443</v>
      </c>
      <c r="H17" s="4"/>
      <c r="I17" s="5">
        <f t="shared" si="10"/>
        <v>37</v>
      </c>
      <c r="J17" s="5">
        <f>ROUND((I17/135*100),1)</f>
        <v>27.4</v>
      </c>
    </row>
    <row r="18" spans="1:40" x14ac:dyDescent="0.25">
      <c r="A18" t="s">
        <v>12</v>
      </c>
      <c r="B18">
        <v>9</v>
      </c>
      <c r="C18">
        <f t="shared" ref="C18:C21" si="24">B18/45*100</f>
        <v>20</v>
      </c>
      <c r="D18">
        <v>13</v>
      </c>
      <c r="E18">
        <f t="shared" si="22"/>
        <v>28.888888888888886</v>
      </c>
      <c r="F18">
        <v>12</v>
      </c>
      <c r="G18">
        <f t="shared" si="23"/>
        <v>26.666666666666668</v>
      </c>
      <c r="I18" s="1">
        <f t="shared" si="10"/>
        <v>34</v>
      </c>
      <c r="J18" s="1">
        <f t="shared" ref="J18:J21" si="25">ROUND((I18/135*100),1)</f>
        <v>25.2</v>
      </c>
    </row>
    <row r="19" spans="1:40" x14ac:dyDescent="0.25">
      <c r="A19" t="s">
        <v>13</v>
      </c>
      <c r="B19">
        <v>10</v>
      </c>
      <c r="C19">
        <f t="shared" si="24"/>
        <v>22.222222222222221</v>
      </c>
      <c r="D19">
        <v>23</v>
      </c>
      <c r="E19">
        <f t="shared" si="22"/>
        <v>51.111111111111107</v>
      </c>
      <c r="F19">
        <v>16</v>
      </c>
      <c r="G19">
        <f t="shared" si="23"/>
        <v>35.555555555555557</v>
      </c>
      <c r="I19" s="1">
        <f t="shared" si="10"/>
        <v>49</v>
      </c>
      <c r="J19" s="1">
        <f t="shared" si="25"/>
        <v>36.299999999999997</v>
      </c>
    </row>
    <row r="20" spans="1:40" x14ac:dyDescent="0.25">
      <c r="A20" t="s">
        <v>14</v>
      </c>
      <c r="B20">
        <v>8</v>
      </c>
      <c r="C20">
        <f t="shared" si="24"/>
        <v>17.777777777777779</v>
      </c>
      <c r="D20">
        <v>29</v>
      </c>
      <c r="E20">
        <f t="shared" si="22"/>
        <v>64.444444444444443</v>
      </c>
      <c r="F20">
        <v>15</v>
      </c>
      <c r="G20">
        <f t="shared" si="23"/>
        <v>33.333333333333329</v>
      </c>
      <c r="I20" s="1">
        <f t="shared" si="10"/>
        <v>52</v>
      </c>
      <c r="J20" s="1">
        <f t="shared" si="25"/>
        <v>38.5</v>
      </c>
    </row>
    <row r="21" spans="1:40" x14ac:dyDescent="0.25">
      <c r="A21" t="s">
        <v>15</v>
      </c>
      <c r="B21">
        <v>27</v>
      </c>
      <c r="C21">
        <f t="shared" si="24"/>
        <v>60</v>
      </c>
      <c r="D21">
        <v>27</v>
      </c>
      <c r="E21">
        <f t="shared" si="22"/>
        <v>60</v>
      </c>
      <c r="F21">
        <v>24</v>
      </c>
      <c r="G21">
        <f t="shared" si="23"/>
        <v>53.333333333333336</v>
      </c>
      <c r="I21" s="1">
        <f t="shared" si="10"/>
        <v>78</v>
      </c>
      <c r="J21" s="1">
        <f t="shared" si="25"/>
        <v>57.8</v>
      </c>
    </row>
    <row r="22" spans="1:40" x14ac:dyDescent="0.25">
      <c r="A22" s="2" t="s">
        <v>24</v>
      </c>
      <c r="B22" s="2">
        <f>SUM(B17:B21)</f>
        <v>63</v>
      </c>
      <c r="C22" s="2">
        <f>B22/225*100</f>
        <v>28.000000000000004</v>
      </c>
      <c r="D22" s="2">
        <f>SUM(D17:D21)</f>
        <v>109</v>
      </c>
      <c r="E22" s="2">
        <f>D22/225*100</f>
        <v>48.444444444444443</v>
      </c>
      <c r="F22" s="2">
        <f>SUM(F17:F21)</f>
        <v>78</v>
      </c>
      <c r="G22" s="2">
        <f>F22/225*100</f>
        <v>34.666666666666671</v>
      </c>
      <c r="H22" s="2"/>
      <c r="I22" s="3">
        <f t="shared" si="10"/>
        <v>250</v>
      </c>
      <c r="J22" s="3">
        <f>ROUND((I22/675*100),1)</f>
        <v>37</v>
      </c>
      <c r="AN22" s="12"/>
    </row>
    <row r="34" spans="7:7" x14ac:dyDescent="0.25">
      <c r="G34">
        <f>270/675*100</f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Norrie</dc:creator>
  <cp:lastModifiedBy>Craig Norrie</cp:lastModifiedBy>
  <dcterms:created xsi:type="dcterms:W3CDTF">2024-06-06T16:26:19Z</dcterms:created>
  <dcterms:modified xsi:type="dcterms:W3CDTF">2024-06-07T16:18:27Z</dcterms:modified>
</cp:coreProperties>
</file>