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MY COMPUTER\Yogi\Sem 6\CE4010\Project\"/>
    </mc:Choice>
  </mc:AlternateContent>
  <xr:revisionPtr revIDLastSave="0" documentId="13_ncr:1_{64111DC3-B58D-4C56-9F55-62CE6384A3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7" i="1" a="1"/>
  <c r="F7" i="1" s="1"/>
  <c r="F8" i="1" a="1"/>
  <c r="F8" i="1" s="1"/>
  <c r="F9" i="1" a="1"/>
  <c r="F9" i="1" s="1"/>
  <c r="F10" i="1" a="1"/>
  <c r="F10" i="1"/>
  <c r="F11" i="1" a="1"/>
  <c r="F11" i="1"/>
  <c r="F12" i="1" a="1"/>
  <c r="F12" i="1"/>
  <c r="F13" i="1" a="1"/>
  <c r="F13" i="1"/>
  <c r="F14" i="1" a="1"/>
  <c r="F14" i="1"/>
  <c r="F15" i="1" a="1"/>
  <c r="F15" i="1" s="1"/>
  <c r="F16" i="1" a="1"/>
  <c r="F16" i="1" s="1"/>
  <c r="F17" i="1" a="1"/>
  <c r="F17" i="1" s="1"/>
  <c r="F18" i="1" a="1"/>
  <c r="F18" i="1"/>
  <c r="F19" i="1" a="1"/>
  <c r="F19" i="1"/>
  <c r="F20" i="1" a="1"/>
  <c r="F20" i="1"/>
  <c r="F21" i="1" a="1"/>
  <c r="F21" i="1"/>
  <c r="F22" i="1" a="1"/>
  <c r="F22" i="1"/>
  <c r="F23" i="1" a="1"/>
  <c r="F23" i="1" s="1"/>
  <c r="F24" i="1" a="1"/>
  <c r="F24" i="1" s="1"/>
  <c r="F25" i="1" a="1"/>
  <c r="F25" i="1" s="1"/>
  <c r="F26" i="1" a="1"/>
  <c r="F26" i="1"/>
  <c r="F27" i="1" a="1"/>
  <c r="F27" i="1"/>
  <c r="F28" i="1" a="1"/>
  <c r="F28" i="1"/>
  <c r="F29" i="1" a="1"/>
  <c r="F29" i="1"/>
  <c r="F30" i="1" a="1"/>
  <c r="F30" i="1"/>
  <c r="F31" i="1" a="1"/>
  <c r="F31" i="1" s="1"/>
  <c r="F32" i="1" a="1"/>
  <c r="F32" i="1" s="1"/>
  <c r="F33" i="1" a="1"/>
  <c r="F33" i="1" s="1"/>
  <c r="F34" i="1" a="1"/>
  <c r="F34" i="1"/>
  <c r="F35" i="1" a="1"/>
  <c r="F35" i="1"/>
  <c r="F36" i="1" a="1"/>
  <c r="F36" i="1"/>
  <c r="F37" i="1" a="1"/>
  <c r="F37" i="1"/>
  <c r="F38" i="1" a="1"/>
  <c r="F38" i="1"/>
  <c r="F39" i="1" a="1"/>
  <c r="F39" i="1" s="1"/>
  <c r="F40" i="1" a="1"/>
  <c r="F40" i="1" s="1"/>
  <c r="F41" i="1" a="1"/>
  <c r="F41" i="1" s="1"/>
  <c r="F42" i="1" a="1"/>
  <c r="F42" i="1"/>
  <c r="F43" i="1" a="1"/>
  <c r="F43" i="1"/>
  <c r="F44" i="1" a="1"/>
  <c r="F44" i="1"/>
  <c r="F45" i="1" a="1"/>
  <c r="F45" i="1"/>
  <c r="F46" i="1" a="1"/>
  <c r="F46" i="1"/>
  <c r="F47" i="1" a="1"/>
  <c r="F47" i="1" s="1"/>
  <c r="F48" i="1" a="1"/>
  <c r="F48" i="1" s="1"/>
  <c r="F49" i="1" a="1"/>
  <c r="F49" i="1" s="1"/>
  <c r="F50" i="1" a="1"/>
  <c r="F50" i="1"/>
  <c r="F51" i="1" a="1"/>
  <c r="F51" i="1"/>
  <c r="F52" i="1" a="1"/>
  <c r="F52" i="1" s="1"/>
  <c r="F53" i="1" a="1"/>
  <c r="F53" i="1"/>
  <c r="F54" i="1" a="1"/>
  <c r="F54" i="1" s="1"/>
  <c r="F55" i="1" a="1"/>
  <c r="F55" i="1" s="1"/>
  <c r="F56" i="1" a="1"/>
  <c r="F56" i="1" s="1"/>
  <c r="F57" i="1" a="1"/>
  <c r="F57" i="1" s="1"/>
  <c r="F58" i="1" a="1"/>
  <c r="F58" i="1"/>
  <c r="F59" i="1" a="1"/>
  <c r="F59" i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/>
  <c r="F67" i="1" a="1"/>
  <c r="F67" i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G7" i="1" a="1"/>
  <c r="G7" i="1" s="1"/>
  <c r="B12" i="2" s="1"/>
  <c r="B17" i="2"/>
  <c r="F17" i="2"/>
  <c r="J17" i="2"/>
  <c r="N17" i="2"/>
  <c r="N13" i="2"/>
  <c r="J13" i="2"/>
  <c r="B13" i="2"/>
  <c r="F13" i="2" l="1"/>
  <c r="H7" i="1"/>
  <c r="G9" i="1" s="1" a="1"/>
  <c r="G9" i="1" s="1"/>
  <c r="D12" i="2" l="1"/>
  <c r="G8" i="1" a="1"/>
  <c r="G8" i="1" s="1"/>
  <c r="J12" i="2" l="1"/>
  <c r="H9" i="1"/>
  <c r="L12" i="2" s="1"/>
  <c r="F12" i="2"/>
  <c r="H8" i="1"/>
  <c r="G10" i="1" s="1" a="1"/>
  <c r="G10" i="1" s="1"/>
  <c r="H12" i="2" l="1"/>
  <c r="N12" i="2" l="1"/>
  <c r="H10" i="1"/>
  <c r="G11" i="1" s="1" a="1"/>
  <c r="G11" i="1" s="1"/>
  <c r="P12" i="2" l="1"/>
  <c r="B16" i="2" l="1"/>
  <c r="H11" i="1"/>
  <c r="G12" i="1" s="1" a="1"/>
  <c r="G12" i="1" s="1"/>
  <c r="D16" i="2" l="1"/>
  <c r="F16" i="2" l="1"/>
  <c r="H12" i="1"/>
  <c r="G13" i="1" s="1" a="1"/>
  <c r="G13" i="1" s="1"/>
  <c r="H16" i="2" l="1"/>
  <c r="J16" i="2" l="1"/>
  <c r="H13" i="1"/>
  <c r="G14" i="1" l="1" a="1"/>
  <c r="G14" i="1" s="1"/>
  <c r="L16" i="2"/>
  <c r="N16" i="2" l="1"/>
  <c r="H14" i="1"/>
  <c r="G15" i="1" l="1" a="1"/>
  <c r="G15" i="1" s="1"/>
  <c r="P16" i="2"/>
  <c r="H15" i="1" l="1"/>
  <c r="G16" i="1" s="1" a="1"/>
  <c r="G16" i="1" s="1"/>
  <c r="H16" i="1" l="1"/>
  <c r="G18" i="1" l="1" a="1"/>
  <c r="G18" i="1" s="1"/>
  <c r="H18" i="1" s="1"/>
  <c r="G19" i="1" a="1"/>
  <c r="G19" i="1" s="1"/>
  <c r="H19" i="1" s="1"/>
  <c r="G17" i="1" a="1"/>
  <c r="G17" i="1" s="1"/>
  <c r="H17" i="1" l="1"/>
  <c r="L16" i="1" a="1"/>
  <c r="L16" i="1" s="1"/>
  <c r="G21" i="1" l="1" a="1"/>
  <c r="G21" i="1" s="1"/>
  <c r="H21" i="1" s="1"/>
  <c r="G20" i="1" a="1"/>
  <c r="G20" i="1" s="1"/>
  <c r="H20" i="1" l="1"/>
  <c r="G22" i="1" s="1" a="1"/>
  <c r="G22" i="1" s="1"/>
  <c r="L19" i="1" a="1"/>
  <c r="L19" i="1" s="1"/>
  <c r="L18" i="1" a="1"/>
  <c r="L18" i="1" s="1"/>
  <c r="L17" i="1" a="1"/>
  <c r="L17" i="1" s="1"/>
  <c r="H22" i="1" l="1"/>
  <c r="G23" i="1" s="1" a="1"/>
  <c r="G23" i="1" s="1"/>
  <c r="L21" i="1" a="1"/>
  <c r="L21" i="1" s="1"/>
  <c r="L20" i="1" a="1"/>
  <c r="L20" i="1" s="1"/>
  <c r="H23" i="1" l="1"/>
  <c r="G24" i="1" s="1" a="1"/>
  <c r="G24" i="1" s="1"/>
  <c r="L22" i="1" a="1"/>
  <c r="L22" i="1" s="1"/>
  <c r="H24" i="1" l="1"/>
  <c r="G25" i="1" s="1" a="1"/>
  <c r="G25" i="1" s="1"/>
  <c r="L23" i="1" a="1"/>
  <c r="L23" i="1" s="1"/>
  <c r="H25" i="1" l="1"/>
  <c r="L24" i="1" a="1"/>
  <c r="L24" i="1" s="1"/>
  <c r="G26" i="1" l="1" a="1"/>
  <c r="G26" i="1" s="1"/>
  <c r="G27" i="1" a="1"/>
  <c r="G27" i="1" s="1"/>
  <c r="H27" i="1" s="1"/>
  <c r="H26" i="1" l="1"/>
  <c r="G28" i="1" s="1" a="1"/>
  <c r="G28" i="1" s="1"/>
  <c r="L25" i="1" a="1"/>
  <c r="L25" i="1" s="1"/>
  <c r="H28" i="1" l="1"/>
  <c r="G29" i="1" s="1" a="1"/>
  <c r="G29" i="1" s="1"/>
  <c r="L27" i="1" a="1"/>
  <c r="L27" i="1" s="1"/>
  <c r="L26" i="1" a="1"/>
  <c r="L26" i="1" s="1"/>
  <c r="H29" i="1" l="1"/>
  <c r="L28" i="1" a="1"/>
  <c r="L28" i="1" s="1"/>
  <c r="G30" i="1" l="1" a="1"/>
  <c r="G30" i="1" s="1"/>
  <c r="G31" i="1" a="1"/>
  <c r="G31" i="1" s="1"/>
  <c r="H31" i="1" s="1"/>
  <c r="G33" i="1" s="1" a="1"/>
  <c r="G33" i="1" s="1"/>
  <c r="H33" i="1" l="1"/>
  <c r="L31" i="1" a="1"/>
  <c r="L31" i="1" s="1"/>
  <c r="H30" i="1"/>
  <c r="G32" i="1" s="1" a="1"/>
  <c r="G32" i="1" s="1"/>
  <c r="L29" i="1" a="1"/>
  <c r="L29" i="1" s="1"/>
  <c r="G35" i="1" l="1" a="1"/>
  <c r="G35" i="1" s="1"/>
  <c r="G36" i="1" a="1"/>
  <c r="G36" i="1" s="1"/>
  <c r="H36" i="1" s="1"/>
  <c r="H32" i="1"/>
  <c r="G34" i="1" s="1" a="1"/>
  <c r="G34" i="1" s="1"/>
  <c r="L30" i="1" a="1"/>
  <c r="L30" i="1" s="1"/>
  <c r="H35" i="1" l="1"/>
  <c r="L33" i="1" a="1"/>
  <c r="L33" i="1" s="1"/>
  <c r="H34" i="1"/>
  <c r="G37" i="1" s="1" a="1"/>
  <c r="G37" i="1" s="1"/>
  <c r="L32" i="1" a="1"/>
  <c r="L32" i="1" s="1"/>
  <c r="G38" i="1" l="1" a="1"/>
  <c r="G38" i="1" s="1"/>
  <c r="H37" i="1"/>
  <c r="L34" i="1" a="1"/>
  <c r="L34" i="1" s="1"/>
  <c r="H38" i="1" l="1"/>
  <c r="G39" i="1" s="1" a="1"/>
  <c r="G39" i="1" s="1"/>
  <c r="L37" i="1" a="1"/>
  <c r="L37" i="1" s="1"/>
  <c r="L35" i="1" a="1"/>
  <c r="L35" i="1" s="1"/>
  <c r="L36" i="1" a="1"/>
  <c r="L36" i="1" s="1"/>
  <c r="H39" i="1" l="1"/>
  <c r="G40" i="1" s="1" a="1"/>
  <c r="G40" i="1" s="1"/>
  <c r="L38" i="1" a="1"/>
  <c r="L38" i="1" s="1"/>
  <c r="H40" i="1" l="1"/>
  <c r="G41" i="1" s="1" a="1"/>
  <c r="G41" i="1" s="1"/>
  <c r="L39" i="1" a="1"/>
  <c r="L39" i="1" s="1"/>
  <c r="H41" i="1" l="1"/>
  <c r="L40" i="1" a="1"/>
  <c r="L40" i="1" s="1"/>
  <c r="G42" i="1" l="1" a="1"/>
  <c r="G42" i="1" s="1"/>
  <c r="H42" i="1" s="1"/>
  <c r="G43" i="1" s="1" a="1"/>
  <c r="G43" i="1" s="1"/>
  <c r="H43" i="1" l="1"/>
  <c r="L42" i="1" a="1"/>
  <c r="L42" i="1" s="1"/>
  <c r="G44" i="1" l="1" a="1"/>
  <c r="G44" i="1" s="1"/>
  <c r="H44" i="1" s="1"/>
  <c r="G45" i="1" s="1" a="1"/>
  <c r="G45" i="1" s="1"/>
  <c r="G48" i="1" a="1"/>
  <c r="G48" i="1" s="1"/>
  <c r="H48" i="1" s="1"/>
  <c r="L43" i="1" l="1" a="1"/>
  <c r="L43" i="1" s="1"/>
  <c r="L41" i="1" a="1"/>
  <c r="L41" i="1" s="1"/>
  <c r="H45" i="1"/>
  <c r="G46" i="1" s="1" a="1"/>
  <c r="G46" i="1" s="1"/>
  <c r="L44" i="1" a="1"/>
  <c r="L44" i="1" s="1"/>
  <c r="H46" i="1" l="1"/>
  <c r="G47" i="1" s="1" a="1"/>
  <c r="G47" i="1" s="1"/>
  <c r="L45" i="1" a="1"/>
  <c r="L45" i="1" s="1"/>
  <c r="H47" i="1" l="1"/>
  <c r="G49" i="1" s="1" a="1"/>
  <c r="G49" i="1" s="1"/>
  <c r="L46" i="1" a="1"/>
  <c r="L46" i="1" s="1"/>
  <c r="H49" i="1" l="1"/>
  <c r="L47" i="1" a="1"/>
  <c r="L47" i="1" s="1"/>
  <c r="G51" i="1" l="1" a="1"/>
  <c r="G51" i="1" s="1"/>
  <c r="H51" i="1" s="1"/>
  <c r="G50" i="1" a="1"/>
  <c r="G50" i="1" s="1"/>
  <c r="G53" i="1" l="1" a="1"/>
  <c r="G53" i="1" s="1"/>
  <c r="H53" i="1" s="1"/>
  <c r="H50" i="1"/>
  <c r="G52" i="1" s="1" a="1"/>
  <c r="G52" i="1" s="1"/>
  <c r="L49" i="1" a="1"/>
  <c r="L49" i="1" s="1"/>
  <c r="L48" i="1" a="1"/>
  <c r="L48" i="1" s="1"/>
  <c r="G55" i="1" l="1" a="1"/>
  <c r="G55" i="1" s="1"/>
  <c r="H55" i="1" s="1"/>
  <c r="H52" i="1"/>
  <c r="G54" i="1" s="1" a="1"/>
  <c r="G54" i="1" s="1"/>
  <c r="L51" i="1" a="1"/>
  <c r="L51" i="1" s="1"/>
  <c r="L50" i="1" a="1"/>
  <c r="L50" i="1" s="1"/>
  <c r="G57" i="1" l="1" a="1"/>
  <c r="G57" i="1" s="1"/>
  <c r="H57" i="1" s="1"/>
  <c r="H54" i="1"/>
  <c r="G56" i="1" s="1" a="1"/>
  <c r="G56" i="1" s="1"/>
  <c r="L52" i="1" a="1"/>
  <c r="L52" i="1" s="1"/>
  <c r="L53" i="1" a="1"/>
  <c r="L53" i="1" s="1"/>
  <c r="H56" i="1" l="1"/>
  <c r="G58" i="1" s="1" a="1"/>
  <c r="G58" i="1" s="1"/>
  <c r="L55" i="1" a="1"/>
  <c r="L55" i="1" s="1"/>
  <c r="L54" i="1" a="1"/>
  <c r="L54" i="1" s="1"/>
  <c r="H58" i="1" l="1"/>
  <c r="G59" i="1" s="1" a="1"/>
  <c r="G59" i="1" s="1"/>
  <c r="L56" i="1" a="1"/>
  <c r="L56" i="1" s="1"/>
  <c r="L57" i="1" a="1"/>
  <c r="L57" i="1" s="1"/>
  <c r="H59" i="1" l="1"/>
  <c r="G60" i="1" s="1" a="1"/>
  <c r="G60" i="1" s="1"/>
  <c r="L58" i="1" a="1"/>
  <c r="L58" i="1" s="1"/>
  <c r="H60" i="1" l="1"/>
  <c r="G61" i="1" s="1" a="1"/>
  <c r="G61" i="1" s="1"/>
  <c r="L59" i="1" a="1"/>
  <c r="L59" i="1" s="1"/>
  <c r="H61" i="1" l="1"/>
  <c r="G62" i="1" s="1" a="1"/>
  <c r="G62" i="1" s="1"/>
  <c r="L60" i="1" a="1"/>
  <c r="L60" i="1" s="1"/>
  <c r="H62" i="1" l="1"/>
  <c r="G63" i="1" s="1" a="1"/>
  <c r="G63" i="1" s="1"/>
  <c r="L61" i="1" a="1"/>
  <c r="L61" i="1" s="1"/>
  <c r="H63" i="1" l="1"/>
  <c r="G64" i="1" s="1" a="1"/>
  <c r="G64" i="1" s="1"/>
  <c r="L62" i="1" a="1"/>
  <c r="L62" i="1" s="1"/>
  <c r="H64" i="1" l="1"/>
  <c r="G65" i="1" s="1" a="1"/>
  <c r="G65" i="1" s="1"/>
  <c r="L63" i="1" a="1"/>
  <c r="L63" i="1" s="1"/>
  <c r="H65" i="1" l="1"/>
  <c r="G66" i="1" s="1" a="1"/>
  <c r="G66" i="1" s="1"/>
  <c r="L64" i="1" a="1"/>
  <c r="L64" i="1" s="1"/>
  <c r="H66" i="1" l="1"/>
  <c r="L65" i="1" a="1"/>
  <c r="L65" i="1" s="1"/>
  <c r="G68" i="1" l="1" a="1"/>
  <c r="G68" i="1" s="1"/>
  <c r="H68" i="1" s="1"/>
  <c r="G67" i="1" a="1"/>
  <c r="G67" i="1" s="1"/>
  <c r="G69" i="1" a="1"/>
  <c r="G69" i="1" s="1"/>
  <c r="H69" i="1" s="1"/>
  <c r="G70" i="1" a="1"/>
  <c r="G70" i="1" s="1"/>
  <c r="H70" i="1" s="1"/>
  <c r="G73" i="1" s="1" a="1"/>
  <c r="G73" i="1" s="1"/>
  <c r="G72" i="1" l="1" a="1"/>
  <c r="G72" i="1" s="1"/>
  <c r="H73" i="1"/>
  <c r="G77" i="1" s="1" a="1"/>
  <c r="G77" i="1" s="1"/>
  <c r="L70" i="1" a="1"/>
  <c r="L70" i="1" s="1"/>
  <c r="H67" i="1"/>
  <c r="G71" i="1" s="1" a="1"/>
  <c r="G71" i="1" s="1"/>
  <c r="L66" i="1" a="1"/>
  <c r="L66" i="1" s="1"/>
  <c r="H71" i="1" l="1"/>
  <c r="L67" i="1" a="1"/>
  <c r="L67" i="1" s="1"/>
  <c r="H72" i="1"/>
  <c r="G76" i="1" s="1" a="1"/>
  <c r="G76" i="1" s="1"/>
  <c r="L68" i="1" a="1"/>
  <c r="L68" i="1" s="1"/>
  <c r="L69" i="1" a="1"/>
  <c r="L69" i="1" s="1"/>
  <c r="H77" i="1"/>
  <c r="L73" i="1" a="1"/>
  <c r="L73" i="1" s="1"/>
  <c r="G74" i="1" l="1" a="1"/>
  <c r="G74" i="1" s="1"/>
  <c r="G75" i="1" a="1"/>
  <c r="G75" i="1" s="1"/>
  <c r="H75" i="1" s="1"/>
  <c r="H76" i="1"/>
  <c r="L72" i="1" a="1"/>
  <c r="L72" i="1" s="1"/>
  <c r="H74" i="1" l="1"/>
  <c r="G78" i="1" s="1" a="1"/>
  <c r="G78" i="1" s="1"/>
  <c r="L71" i="1" a="1"/>
  <c r="L71" i="1" s="1"/>
  <c r="H78" i="1" l="1"/>
  <c r="G79" i="1" s="1" a="1"/>
  <c r="G79" i="1" s="1"/>
  <c r="L74" i="1" a="1"/>
  <c r="L74" i="1" s="1"/>
  <c r="H79" i="1" l="1"/>
  <c r="L78" i="1" a="1"/>
  <c r="L78" i="1" s="1"/>
  <c r="L77" i="1" a="1"/>
  <c r="L77" i="1" s="1"/>
  <c r="L75" i="1" a="1"/>
  <c r="L75" i="1" s="1"/>
  <c r="L76" i="1" a="1"/>
  <c r="L76" i="1" s="1"/>
  <c r="G80" i="1" l="1" a="1"/>
  <c r="G80" i="1" s="1"/>
  <c r="H80" i="1" s="1"/>
  <c r="G81" i="1" l="1" a="1"/>
  <c r="G81" i="1" s="1"/>
  <c r="H81" i="1" s="1"/>
  <c r="G82" i="1" s="1" a="1"/>
  <c r="G82" i="1" s="1"/>
  <c r="L80" i="1" l="1" a="1"/>
  <c r="L80" i="1" s="1"/>
  <c r="H82" i="1"/>
  <c r="G83" i="1" s="1" a="1"/>
  <c r="G83" i="1" s="1"/>
  <c r="L81" i="1" a="1"/>
  <c r="L81" i="1" s="1"/>
  <c r="L79" i="1" a="1"/>
  <c r="L79" i="1" s="1"/>
  <c r="L82" i="1" l="1" a="1"/>
  <c r="L82" i="1" s="1"/>
  <c r="L7" i="1" a="1"/>
  <c r="L7" i="1" s="1"/>
  <c r="C12" i="2" s="1"/>
  <c r="N7" i="1" a="1"/>
  <c r="N7" i="1" s="1"/>
  <c r="L8" i="1" a="1"/>
  <c r="L8" i="1" s="1"/>
  <c r="G12" i="2" s="1"/>
  <c r="L9" i="1" a="1"/>
  <c r="L9" i="1" s="1"/>
  <c r="K12" i="2" s="1"/>
  <c r="L13" i="1" a="1"/>
  <c r="L13" i="1" s="1"/>
  <c r="K16" i="2" s="1"/>
  <c r="L11" i="1" a="1"/>
  <c r="L11" i="1" s="1"/>
  <c r="C16" i="2" s="1"/>
  <c r="L10" i="1" a="1"/>
  <c r="L10" i="1" s="1"/>
  <c r="O12" i="2" s="1"/>
  <c r="L12" i="1" a="1"/>
  <c r="L12" i="1" s="1"/>
  <c r="G16" i="2" s="1"/>
  <c r="L14" i="1" a="1"/>
  <c r="L14" i="1" s="1"/>
  <c r="O16" i="2" s="1"/>
  <c r="L15" i="1" a="1"/>
  <c r="L15" i="1" s="1"/>
  <c r="H83" i="1"/>
  <c r="J83" i="1" s="1" a="1"/>
  <c r="J83" i="1" s="1"/>
  <c r="I83" i="1" s="1"/>
  <c r="L83" i="1" l="1" a="1"/>
  <c r="L83" i="1" s="1"/>
  <c r="K83" i="1"/>
  <c r="J82" i="1" a="1"/>
  <c r="J82" i="1" s="1"/>
  <c r="I82" i="1" s="1"/>
  <c r="B20" i="2"/>
  <c r="N83" i="1" l="1" a="1"/>
  <c r="N83" i="1" s="1"/>
  <c r="M83" i="1"/>
  <c r="J81" i="1" a="1"/>
  <c r="J81" i="1" s="1"/>
  <c r="I81" i="1" s="1"/>
  <c r="K82" i="1"/>
  <c r="B22" i="2"/>
  <c r="D20" i="2"/>
  <c r="D22" i="2"/>
  <c r="M82" i="1" l="1"/>
  <c r="J80" i="1" a="1"/>
  <c r="J80" i="1" s="1"/>
  <c r="K81" i="1"/>
  <c r="M81" i="1" l="1"/>
  <c r="I80" i="1"/>
  <c r="N81" i="1" a="1"/>
  <c r="N81" i="1" s="1"/>
  <c r="J79" i="1" l="1" a="1"/>
  <c r="J79" i="1" s="1"/>
  <c r="K80" i="1"/>
  <c r="M80" i="1" l="1"/>
  <c r="N82" i="1" a="1"/>
  <c r="N82" i="1" s="1"/>
  <c r="I79" i="1"/>
  <c r="N80" i="1" a="1"/>
  <c r="N80" i="1" s="1"/>
  <c r="K79" i="1" l="1"/>
  <c r="J76" i="1" a="1"/>
  <c r="J76" i="1" s="1"/>
  <c r="I76" i="1" s="1"/>
  <c r="J78" i="1" a="1"/>
  <c r="J78" i="1" s="1"/>
  <c r="I78" i="1" s="1"/>
  <c r="J75" i="1" a="1"/>
  <c r="J75" i="1" s="1"/>
  <c r="J77" i="1" a="1"/>
  <c r="J77" i="1" s="1"/>
  <c r="I77" i="1" s="1"/>
  <c r="M79" i="1" l="1"/>
  <c r="K76" i="1"/>
  <c r="J72" i="1" a="1"/>
  <c r="J72" i="1" s="1"/>
  <c r="I75" i="1"/>
  <c r="K75" i="1" s="1"/>
  <c r="N79" i="1" a="1"/>
  <c r="N79" i="1" s="1"/>
  <c r="K78" i="1"/>
  <c r="J74" i="1" a="1"/>
  <c r="J74" i="1" s="1"/>
  <c r="K77" i="1"/>
  <c r="J73" i="1" a="1"/>
  <c r="J73" i="1" s="1"/>
  <c r="M78" i="1" l="1"/>
  <c r="M77" i="1"/>
  <c r="M75" i="1"/>
  <c r="M76" i="1"/>
  <c r="N78" i="1" a="1"/>
  <c r="N78" i="1" s="1"/>
  <c r="I74" i="1"/>
  <c r="I73" i="1"/>
  <c r="N77" i="1" a="1"/>
  <c r="N77" i="1" s="1"/>
  <c r="N76" i="1" a="1"/>
  <c r="N76" i="1" s="1"/>
  <c r="I72" i="1"/>
  <c r="K72" i="1" l="1"/>
  <c r="J69" i="1" a="1"/>
  <c r="J69" i="1" s="1"/>
  <c r="I69" i="1" s="1"/>
  <c r="K69" i="1" s="1"/>
  <c r="J68" i="1" a="1"/>
  <c r="J68" i="1" s="1"/>
  <c r="K73" i="1"/>
  <c r="J70" i="1" a="1"/>
  <c r="J70" i="1" s="1"/>
  <c r="K74" i="1"/>
  <c r="J71" i="1" a="1"/>
  <c r="J71" i="1" s="1"/>
  <c r="M74" i="1" l="1"/>
  <c r="M73" i="1"/>
  <c r="M69" i="1"/>
  <c r="M72" i="1"/>
  <c r="N74" i="1" a="1"/>
  <c r="N74" i="1" s="1"/>
  <c r="N75" i="1" a="1"/>
  <c r="N75" i="1" s="1"/>
  <c r="I71" i="1"/>
  <c r="N72" i="1" a="1"/>
  <c r="N72" i="1" s="1"/>
  <c r="I68" i="1"/>
  <c r="K68" i="1" s="1"/>
  <c r="I70" i="1"/>
  <c r="K70" i="1" s="1"/>
  <c r="N73" i="1" a="1"/>
  <c r="N73" i="1" s="1"/>
  <c r="M70" i="1" l="1"/>
  <c r="M68" i="1"/>
  <c r="J67" i="1" a="1"/>
  <c r="J67" i="1" s="1"/>
  <c r="K71" i="1"/>
  <c r="M71" i="1" l="1"/>
  <c r="I67" i="1"/>
  <c r="N71" i="1" a="1"/>
  <c r="N71" i="1" s="1"/>
  <c r="K67" i="1" l="1"/>
  <c r="J66" i="1" a="1"/>
  <c r="J66" i="1" s="1"/>
  <c r="M67" i="1" l="1"/>
  <c r="N69" i="1" a="1"/>
  <c r="N69" i="1" s="1"/>
  <c r="N67" i="1" a="1"/>
  <c r="N67" i="1" s="1"/>
  <c r="N68" i="1" a="1"/>
  <c r="N68" i="1" s="1"/>
  <c r="N70" i="1" a="1"/>
  <c r="N70" i="1" s="1"/>
  <c r="I66" i="1"/>
  <c r="K66" i="1" l="1"/>
  <c r="J65" i="1" a="1"/>
  <c r="J65" i="1" s="1"/>
  <c r="M66" i="1" l="1"/>
  <c r="N66" i="1" a="1"/>
  <c r="N66" i="1" s="1"/>
  <c r="I65" i="1"/>
  <c r="K65" i="1" l="1"/>
  <c r="J64" i="1" a="1"/>
  <c r="J64" i="1" s="1"/>
  <c r="M65" i="1" l="1"/>
  <c r="N65" i="1" a="1"/>
  <c r="N65" i="1" s="1"/>
  <c r="I64" i="1"/>
  <c r="K64" i="1" l="1"/>
  <c r="J63" i="1" a="1"/>
  <c r="J63" i="1" s="1"/>
  <c r="M64" i="1" l="1"/>
  <c r="I63" i="1"/>
  <c r="N64" i="1" a="1"/>
  <c r="N64" i="1" s="1"/>
  <c r="K63" i="1" l="1"/>
  <c r="J62" i="1" a="1"/>
  <c r="J62" i="1" s="1"/>
  <c r="M63" i="1" l="1"/>
  <c r="N63" i="1" a="1"/>
  <c r="N63" i="1" s="1"/>
  <c r="I62" i="1"/>
  <c r="K62" i="1" l="1"/>
  <c r="J61" i="1" a="1"/>
  <c r="J61" i="1" s="1"/>
  <c r="M62" i="1" l="1"/>
  <c r="N62" i="1" a="1"/>
  <c r="N62" i="1" s="1"/>
  <c r="I61" i="1"/>
  <c r="K61" i="1" l="1"/>
  <c r="J60" i="1" a="1"/>
  <c r="J60" i="1" s="1"/>
  <c r="M61" i="1" l="1"/>
  <c r="N61" i="1" a="1"/>
  <c r="N61" i="1" s="1"/>
  <c r="I60" i="1"/>
  <c r="K60" i="1" l="1"/>
  <c r="J59" i="1" a="1"/>
  <c r="J59" i="1" s="1"/>
  <c r="M60" i="1" l="1"/>
  <c r="N60" i="1" a="1"/>
  <c r="N60" i="1" s="1"/>
  <c r="I59" i="1"/>
  <c r="K59" i="1" l="1"/>
  <c r="J58" i="1" a="1"/>
  <c r="J58" i="1" s="1"/>
  <c r="M59" i="1" l="1"/>
  <c r="N59" i="1" a="1"/>
  <c r="N59" i="1" s="1"/>
  <c r="I58" i="1"/>
  <c r="J57" i="1" l="1" a="1"/>
  <c r="J57" i="1" s="1"/>
  <c r="I57" i="1" s="1"/>
  <c r="K57" i="1" s="1"/>
  <c r="K58" i="1"/>
  <c r="J56" i="1" a="1"/>
  <c r="J56" i="1" s="1"/>
  <c r="M58" i="1" l="1"/>
  <c r="M57" i="1"/>
  <c r="I56" i="1"/>
  <c r="N58" i="1" a="1"/>
  <c r="N58" i="1" s="1"/>
  <c r="J55" i="1" l="1" a="1"/>
  <c r="J55" i="1" s="1"/>
  <c r="K56" i="1"/>
  <c r="J54" i="1" a="1"/>
  <c r="J54" i="1" s="1"/>
  <c r="M56" i="1" l="1"/>
  <c r="I54" i="1"/>
  <c r="N56" i="1" a="1"/>
  <c r="N56" i="1" s="1"/>
  <c r="N57" i="1" a="1"/>
  <c r="N57" i="1" s="1"/>
  <c r="I55" i="1"/>
  <c r="K55" i="1" s="1"/>
  <c r="M55" i="1" l="1"/>
  <c r="K54" i="1"/>
  <c r="J53" i="1" a="1"/>
  <c r="J53" i="1" s="1"/>
  <c r="J52" i="1" a="1"/>
  <c r="J52" i="1" s="1"/>
  <c r="M54" i="1" l="1"/>
  <c r="I52" i="1"/>
  <c r="N54" i="1" a="1"/>
  <c r="N54" i="1" s="1"/>
  <c r="I53" i="1"/>
  <c r="K53" i="1" s="1"/>
  <c r="N55" i="1" a="1"/>
  <c r="N55" i="1" s="1"/>
  <c r="M53" i="1" l="1"/>
  <c r="J51" i="1" a="1"/>
  <c r="J51" i="1" s="1"/>
  <c r="J50" i="1" a="1"/>
  <c r="J50" i="1" s="1"/>
  <c r="K52" i="1"/>
  <c r="M52" i="1" l="1"/>
  <c r="I50" i="1"/>
  <c r="N52" i="1" a="1"/>
  <c r="N52" i="1" s="1"/>
  <c r="N53" i="1" a="1"/>
  <c r="N53" i="1" s="1"/>
  <c r="I51" i="1"/>
  <c r="K51" i="1" s="1"/>
  <c r="M51" i="1" l="1"/>
  <c r="K50" i="1"/>
  <c r="J48" i="1" a="1"/>
  <c r="J48" i="1" s="1"/>
  <c r="J49" i="1" a="1"/>
  <c r="J49" i="1" s="1"/>
  <c r="M50" i="1" l="1"/>
  <c r="N51" i="1" a="1"/>
  <c r="N51" i="1" s="1"/>
  <c r="I49" i="1"/>
  <c r="I48" i="1"/>
  <c r="K48" i="1" s="1"/>
  <c r="N50" i="1" a="1"/>
  <c r="N50" i="1" s="1"/>
  <c r="M48" i="1" l="1"/>
  <c r="J47" i="1" a="1"/>
  <c r="J47" i="1" s="1"/>
  <c r="K49" i="1"/>
  <c r="M49" i="1" l="1"/>
  <c r="N49" i="1" a="1"/>
  <c r="N49" i="1" s="1"/>
  <c r="I47" i="1"/>
  <c r="K47" i="1" l="1"/>
  <c r="J46" i="1" a="1"/>
  <c r="J46" i="1" s="1"/>
  <c r="M47" i="1" l="1"/>
  <c r="I46" i="1"/>
  <c r="N47" i="1" a="1"/>
  <c r="N47" i="1" s="1"/>
  <c r="K46" i="1" l="1"/>
  <c r="J45" i="1" a="1"/>
  <c r="J45" i="1" s="1"/>
  <c r="M46" i="1" l="1"/>
  <c r="N46" i="1" a="1"/>
  <c r="N46" i="1" s="1"/>
  <c r="I45" i="1"/>
  <c r="K45" i="1" l="1"/>
  <c r="J44" i="1" a="1"/>
  <c r="J44" i="1" s="1"/>
  <c r="M45" i="1" l="1"/>
  <c r="I44" i="1"/>
  <c r="N45" i="1" a="1"/>
  <c r="N45" i="1" s="1"/>
  <c r="K44" i="1" l="1"/>
  <c r="J43" i="1" a="1"/>
  <c r="J43" i="1" s="1"/>
  <c r="M44" i="1" l="1"/>
  <c r="N44" i="1" a="1"/>
  <c r="N44" i="1" s="1"/>
  <c r="I43" i="1"/>
  <c r="K43" i="1" l="1"/>
  <c r="J42" i="1" a="1"/>
  <c r="J42" i="1" s="1"/>
  <c r="M43" i="1" l="1"/>
  <c r="I42" i="1"/>
  <c r="N43" i="1" a="1"/>
  <c r="N43" i="1" s="1"/>
  <c r="J41" i="1" l="1" a="1"/>
  <c r="J41" i="1" s="1"/>
  <c r="K42" i="1"/>
  <c r="M42" i="1" l="1"/>
  <c r="N48" i="1" a="1"/>
  <c r="N48" i="1" s="1"/>
  <c r="N42" i="1" a="1"/>
  <c r="N42" i="1" s="1"/>
  <c r="I41" i="1"/>
  <c r="K41" i="1" l="1"/>
  <c r="J40" i="1" a="1"/>
  <c r="J40" i="1" s="1"/>
  <c r="M41" i="1" l="1"/>
  <c r="N41" i="1" a="1"/>
  <c r="N41" i="1" s="1"/>
  <c r="I40" i="1"/>
  <c r="K40" i="1" l="1"/>
  <c r="J39" i="1" a="1"/>
  <c r="J39" i="1" s="1"/>
  <c r="M40" i="1" l="1"/>
  <c r="N40" i="1" a="1"/>
  <c r="N40" i="1" s="1"/>
  <c r="I39" i="1"/>
  <c r="K39" i="1" l="1"/>
  <c r="J38" i="1" a="1"/>
  <c r="J38" i="1" s="1"/>
  <c r="M39" i="1" l="1"/>
  <c r="N39" i="1" a="1"/>
  <c r="N39" i="1" s="1"/>
  <c r="I38" i="1"/>
  <c r="J36" i="1" l="1" a="1"/>
  <c r="J36" i="1" s="1"/>
  <c r="I36" i="1" s="1"/>
  <c r="K36" i="1" s="1"/>
  <c r="K38" i="1"/>
  <c r="J37" i="1" a="1"/>
  <c r="J37" i="1" s="1"/>
  <c r="I37" i="1" s="1"/>
  <c r="J35" i="1" a="1"/>
  <c r="J35" i="1" s="1"/>
  <c r="M38" i="1" l="1"/>
  <c r="M36" i="1"/>
  <c r="K37" i="1"/>
  <c r="J34" i="1" a="1"/>
  <c r="J34" i="1" s="1"/>
  <c r="N38" i="1" a="1"/>
  <c r="N38" i="1" s="1"/>
  <c r="I35" i="1"/>
  <c r="M37" i="1" l="1"/>
  <c r="N37" i="1" a="1"/>
  <c r="N37" i="1" s="1"/>
  <c r="I34" i="1"/>
  <c r="K35" i="1"/>
  <c r="J33" i="1" a="1"/>
  <c r="J33" i="1" s="1"/>
  <c r="M35" i="1" l="1"/>
  <c r="N35" i="1" a="1"/>
  <c r="N35" i="1" s="1"/>
  <c r="I33" i="1"/>
  <c r="N36" i="1" a="1"/>
  <c r="N36" i="1" s="1"/>
  <c r="K34" i="1"/>
  <c r="J32" i="1" a="1"/>
  <c r="J32" i="1" s="1"/>
  <c r="M34" i="1" l="1"/>
  <c r="I32" i="1"/>
  <c r="N34" i="1" a="1"/>
  <c r="N34" i="1" s="1"/>
  <c r="K33" i="1"/>
  <c r="J31" i="1" a="1"/>
  <c r="J31" i="1" s="1"/>
  <c r="M33" i="1" l="1"/>
  <c r="J30" i="1" a="1"/>
  <c r="J30" i="1" s="1"/>
  <c r="K32" i="1"/>
  <c r="I31" i="1"/>
  <c r="K31" i="1" s="1"/>
  <c r="N33" i="1" a="1"/>
  <c r="N33" i="1" s="1"/>
  <c r="M31" i="1" l="1"/>
  <c r="M32" i="1"/>
  <c r="N32" i="1" a="1"/>
  <c r="N32" i="1" s="1"/>
  <c r="I30" i="1"/>
  <c r="K30" i="1" l="1"/>
  <c r="J29" i="1" a="1"/>
  <c r="J29" i="1" s="1"/>
  <c r="M30" i="1" l="1"/>
  <c r="N31" i="1" a="1"/>
  <c r="N31" i="1" s="1"/>
  <c r="I29" i="1"/>
  <c r="N30" i="1" a="1"/>
  <c r="N30" i="1" s="1"/>
  <c r="K29" i="1" l="1"/>
  <c r="J28" i="1" a="1"/>
  <c r="J28" i="1" s="1"/>
  <c r="M29" i="1" l="1"/>
  <c r="N29" i="1" a="1"/>
  <c r="N29" i="1" s="1"/>
  <c r="I28" i="1"/>
  <c r="J27" i="1" l="1" a="1"/>
  <c r="J27" i="1" s="1"/>
  <c r="I27" i="1" s="1"/>
  <c r="K27" i="1" s="1"/>
  <c r="J26" i="1" a="1"/>
  <c r="J26" i="1" s="1"/>
  <c r="K28" i="1"/>
  <c r="M27" i="1" l="1"/>
  <c r="M28" i="1"/>
  <c r="I26" i="1"/>
  <c r="N28" i="1" a="1"/>
  <c r="N28" i="1" s="1"/>
  <c r="K26" i="1" l="1"/>
  <c r="J25" i="1" a="1"/>
  <c r="J25" i="1" s="1"/>
  <c r="M26" i="1" l="1"/>
  <c r="N26" i="1" a="1"/>
  <c r="N26" i="1" s="1"/>
  <c r="N27" i="1" a="1"/>
  <c r="N27" i="1" s="1"/>
  <c r="I25" i="1"/>
  <c r="K25" i="1" l="1"/>
  <c r="J24" i="1" a="1"/>
  <c r="J24" i="1" s="1"/>
  <c r="M25" i="1" l="1"/>
  <c r="N25" i="1" a="1"/>
  <c r="N25" i="1" s="1"/>
  <c r="I24" i="1"/>
  <c r="K24" i="1" l="1"/>
  <c r="J23" i="1" a="1"/>
  <c r="J23" i="1" s="1"/>
  <c r="M24" i="1" l="1"/>
  <c r="N24" i="1" a="1"/>
  <c r="N24" i="1" s="1"/>
  <c r="I23" i="1"/>
  <c r="K23" i="1" l="1"/>
  <c r="J22" i="1" a="1"/>
  <c r="J22" i="1" s="1"/>
  <c r="M23" i="1" l="1"/>
  <c r="N23" i="1" a="1"/>
  <c r="N23" i="1" s="1"/>
  <c r="I22" i="1"/>
  <c r="J21" i="1" l="1" a="1"/>
  <c r="J21" i="1" s="1"/>
  <c r="I21" i="1" s="1"/>
  <c r="K21" i="1" s="1"/>
  <c r="K22" i="1"/>
  <c r="J20" i="1" a="1"/>
  <c r="J20" i="1" s="1"/>
  <c r="M22" i="1" l="1"/>
  <c r="M21" i="1"/>
  <c r="I20" i="1"/>
  <c r="N22" i="1" a="1"/>
  <c r="N22" i="1" s="1"/>
  <c r="K20" i="1" l="1"/>
  <c r="J18" i="1" a="1"/>
  <c r="J18" i="1" s="1"/>
  <c r="I18" i="1" s="1"/>
  <c r="K18" i="1" s="1"/>
  <c r="J17" i="1" a="1"/>
  <c r="J17" i="1" s="1"/>
  <c r="J19" i="1" a="1"/>
  <c r="J19" i="1" s="1"/>
  <c r="I19" i="1" s="1"/>
  <c r="K19" i="1" s="1"/>
  <c r="M19" i="1" l="1"/>
  <c r="M18" i="1"/>
  <c r="M20" i="1"/>
  <c r="I17" i="1"/>
  <c r="N21" i="1" a="1"/>
  <c r="N21" i="1" s="1"/>
  <c r="N20" i="1" a="1"/>
  <c r="N20" i="1" s="1"/>
  <c r="J16" i="1" l="1" a="1"/>
  <c r="J16" i="1" s="1"/>
  <c r="K17" i="1"/>
  <c r="M17" i="1" l="1"/>
  <c r="I16" i="1"/>
  <c r="N17" i="1" a="1"/>
  <c r="N17" i="1" s="1"/>
  <c r="N18" i="1" a="1"/>
  <c r="N18" i="1" s="1"/>
  <c r="N19" i="1" a="1"/>
  <c r="N19" i="1" s="1"/>
  <c r="J15" i="1" l="1" a="1"/>
  <c r="J15" i="1" s="1"/>
  <c r="I15" i="1" s="1"/>
  <c r="K16" i="1"/>
  <c r="M16" i="1" l="1"/>
  <c r="J14" i="1" a="1"/>
  <c r="J14" i="1" s="1"/>
  <c r="K15" i="1"/>
  <c r="M15" i="1" l="1"/>
  <c r="I14" i="1"/>
  <c r="P18" i="2"/>
  <c r="N15" i="1" a="1"/>
  <c r="N15" i="1" s="1"/>
  <c r="N18" i="2" l="1"/>
  <c r="K14" i="1"/>
  <c r="J13" i="1" a="1"/>
  <c r="J13" i="1" s="1"/>
  <c r="L18" i="2" l="1"/>
  <c r="I13" i="1"/>
  <c r="N14" i="1" a="1"/>
  <c r="N14" i="1" s="1"/>
  <c r="N16" i="1" a="1"/>
  <c r="N16" i="1" s="1"/>
  <c r="M14" i="1"/>
  <c r="O18" i="2"/>
  <c r="J12" i="1" l="1" a="1"/>
  <c r="J12" i="1" s="1"/>
  <c r="K13" i="1"/>
  <c r="J18" i="2"/>
  <c r="N13" i="1" l="1" a="1"/>
  <c r="N13" i="1" s="1"/>
  <c r="I12" i="1"/>
  <c r="H18" i="2"/>
  <c r="M13" i="1"/>
  <c r="K18" i="2"/>
  <c r="F18" i="2" l="1"/>
  <c r="K12" i="1"/>
  <c r="J11" i="1" a="1"/>
  <c r="J11" i="1" s="1"/>
  <c r="I11" i="1" l="1"/>
  <c r="D18" i="2"/>
  <c r="N12" i="1" a="1"/>
  <c r="N12" i="1" s="1"/>
  <c r="M12" i="1"/>
  <c r="G18" i="2"/>
  <c r="B18" i="2" l="1"/>
  <c r="J10" i="1" a="1"/>
  <c r="J10" i="1" s="1"/>
  <c r="K11" i="1"/>
  <c r="M11" i="1" l="1"/>
  <c r="C18" i="2"/>
  <c r="I10" i="1"/>
  <c r="P14" i="2"/>
  <c r="N11" i="1" a="1"/>
  <c r="N11" i="1" s="1"/>
  <c r="J9" i="1" l="1" a="1"/>
  <c r="J9" i="1" s="1"/>
  <c r="N14" i="2"/>
  <c r="K10" i="1"/>
  <c r="J8" i="1" a="1"/>
  <c r="J8" i="1" s="1"/>
  <c r="L14" i="2" l="1"/>
  <c r="I9" i="1"/>
  <c r="I8" i="1"/>
  <c r="N10" i="1" a="1"/>
  <c r="N10" i="1" s="1"/>
  <c r="H14" i="2"/>
  <c r="M10" i="1"/>
  <c r="O14" i="2"/>
  <c r="K9" i="1" l="1"/>
  <c r="J14" i="2"/>
  <c r="F14" i="2"/>
  <c r="K8" i="1"/>
  <c r="J7" i="1" a="1"/>
  <c r="J7" i="1" s="1"/>
  <c r="K14" i="2" l="1"/>
  <c r="M9" i="1"/>
  <c r="G14" i="2"/>
  <c r="M8" i="1"/>
  <c r="N8" i="1" a="1"/>
  <c r="N8" i="1" s="1"/>
  <c r="I7" i="1"/>
  <c r="N9" i="1" a="1"/>
  <c r="N9" i="1" s="1"/>
  <c r="D14" i="2"/>
  <c r="B14" i="2" l="1"/>
  <c r="K7" i="1"/>
  <c r="M7" i="1" l="1"/>
  <c r="C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<sst xmlns="http://schemas.openxmlformats.org/spreadsheetml/2006/main" count="121" uniqueCount="114">
  <si>
    <t>Input data</t>
  </si>
  <si>
    <t>ID</t>
  </si>
  <si>
    <t>Activity</t>
  </si>
  <si>
    <t>Predecessors</t>
  </si>
  <si>
    <t>Duration</t>
  </si>
  <si>
    <t>Calculations</t>
  </si>
  <si>
    <t>Successors</t>
  </si>
  <si>
    <t>ES</t>
  </si>
  <si>
    <t>EF</t>
  </si>
  <si>
    <t>LS</t>
  </si>
  <si>
    <t>LF</t>
  </si>
  <si>
    <t>Project duration</t>
  </si>
  <si>
    <t>Activity, Duration</t>
  </si>
  <si>
    <t>TF</t>
  </si>
  <si>
    <t>FF</t>
  </si>
  <si>
    <t>IntF</t>
  </si>
  <si>
    <t>IndF</t>
  </si>
  <si>
    <t>Start</t>
  </si>
  <si>
    <t>Finish</t>
  </si>
  <si>
    <t>Legend</t>
  </si>
  <si>
    <t>Barricading</t>
  </si>
  <si>
    <t>Dismantling of Existing Building</t>
  </si>
  <si>
    <t>BIM Software Submission</t>
  </si>
  <si>
    <t>Excavation</t>
  </si>
  <si>
    <t>PCC</t>
  </si>
  <si>
    <t>Raft Concrete</t>
  </si>
  <si>
    <t>Plinth Beam</t>
  </si>
  <si>
    <t>Brick Work</t>
  </si>
  <si>
    <t>Filling Plinth &amp; PCC</t>
  </si>
  <si>
    <t>Grade Slab</t>
  </si>
  <si>
    <t>F2 Slab</t>
  </si>
  <si>
    <t>F3 Slab</t>
  </si>
  <si>
    <t>F4 Slab</t>
  </si>
  <si>
    <t>F1 Brick Work i/c Door Frame</t>
  </si>
  <si>
    <t>F5 Slab</t>
  </si>
  <si>
    <t>F2 Brick Work i/c Door Frame</t>
  </si>
  <si>
    <t>Approval of E&amp;M Components</t>
  </si>
  <si>
    <t>Substation Equipments</t>
  </si>
  <si>
    <t>F6 Slab</t>
  </si>
  <si>
    <t>F3 Brick Work i/c Door Frame</t>
  </si>
  <si>
    <t>F1 Wall Plastering</t>
  </si>
  <si>
    <t>F4 Brick Work i/c Door Frame</t>
  </si>
  <si>
    <t>F7 Slab</t>
  </si>
  <si>
    <t>F2 Wall Plastering</t>
  </si>
  <si>
    <t>F5 Brick Work i/c Door Frame</t>
  </si>
  <si>
    <t>F3 Wall Plastering</t>
  </si>
  <si>
    <t>F8 Slab</t>
  </si>
  <si>
    <t>F6 Brick Work i/c Door Frame</t>
  </si>
  <si>
    <t>F9 Slab</t>
  </si>
  <si>
    <t>F4 Wall Plastering</t>
  </si>
  <si>
    <t>Mockup Room</t>
  </si>
  <si>
    <t>F7 Brick Work i/c Door Frame</t>
  </si>
  <si>
    <t>F8 Brick Work i/c Door Frame</t>
  </si>
  <si>
    <t>F5 Wall Plastering</t>
  </si>
  <si>
    <t>Mumty Room Slab</t>
  </si>
  <si>
    <t>F6 Wall Plastering</t>
  </si>
  <si>
    <t>Machine Room Slab</t>
  </si>
  <si>
    <t>F7 Wall Plastering</t>
  </si>
  <si>
    <t>Parapet Wall</t>
  </si>
  <si>
    <t>F8 Wall Plastering</t>
  </si>
  <si>
    <t>F9 Wall Plastering</t>
  </si>
  <si>
    <t>Brick Work for Mumty &amp; Machine Room</t>
  </si>
  <si>
    <t>Internal Watersupply &amp; Sanitary Line</t>
  </si>
  <si>
    <t>F2 Flooring</t>
  </si>
  <si>
    <t>F3 Internal Watersupply &amp; Sanitary Line</t>
  </si>
  <si>
    <t>F3 Flooring</t>
  </si>
  <si>
    <t>F4 Internal Watersupply &amp; Sanitary Line</t>
  </si>
  <si>
    <t>F4 Flooring</t>
  </si>
  <si>
    <t>F5 Internal Watersupply &amp; Sanitary Line</t>
  </si>
  <si>
    <t>F5 Flooring</t>
  </si>
  <si>
    <t>F6 Internal Watersupply &amp; Sanitary Line</t>
  </si>
  <si>
    <t>F7 Internal Watersupply &amp; Sanitary Line</t>
  </si>
  <si>
    <t>F7 Flooring</t>
  </si>
  <si>
    <t>F8 Internal Watersupply &amp; Sanitary Line</t>
  </si>
  <si>
    <t>F8 Flooring</t>
  </si>
  <si>
    <t>F9 Internal Watersupply &amp; Sanitary Line</t>
  </si>
  <si>
    <t>F9 Flooring</t>
  </si>
  <si>
    <t>Substation Equipment Installation</t>
  </si>
  <si>
    <t>Lift Erection</t>
  </si>
  <si>
    <t>Fire Fightning &amp; Fire Alarm</t>
  </si>
  <si>
    <t>HVAC</t>
  </si>
  <si>
    <t>Terrace Water Proofing Treatmen</t>
  </si>
  <si>
    <t>External Plastering</t>
  </si>
  <si>
    <t>Internal Painting</t>
  </si>
  <si>
    <t>External Painting</t>
  </si>
  <si>
    <t>UPVC Window Fixing</t>
  </si>
  <si>
    <t>S.S Railing</t>
  </si>
  <si>
    <t>Aluminium Works</t>
  </si>
  <si>
    <t>IEI Fittings</t>
  </si>
  <si>
    <t>All door fitting &amp; Plumbing fittings</t>
  </si>
  <si>
    <t>Cleaning Works</t>
  </si>
  <si>
    <t>CCTV, UPS</t>
  </si>
  <si>
    <t>Testing &amp; Commissioning</t>
  </si>
  <si>
    <t>Handing Over</t>
  </si>
  <si>
    <t>48,49</t>
  </si>
  <si>
    <t>50,51</t>
  </si>
  <si>
    <t>F1 Flooring</t>
  </si>
  <si>
    <t>F2 Internal Watersupply &amp; Sanitary Line</t>
  </si>
  <si>
    <t>F6 Flooring</t>
  </si>
  <si>
    <t>2,3</t>
  </si>
  <si>
    <t>7,8,9</t>
  </si>
  <si>
    <t>11,12,13</t>
  </si>
  <si>
    <t>14,15</t>
  </si>
  <si>
    <t>20,21</t>
  </si>
  <si>
    <t>29,30,31</t>
  </si>
  <si>
    <t>35,37</t>
  </si>
  <si>
    <t>42,43</t>
  </si>
  <si>
    <t>44,45</t>
  </si>
  <si>
    <t>46,47</t>
  </si>
  <si>
    <t>62,63</t>
  </si>
  <si>
    <t>69,70,71,72</t>
  </si>
  <si>
    <t>73,74,75</t>
  </si>
  <si>
    <t xml:space="preserve">Critical Activities: </t>
  </si>
  <si>
    <t>1,2,4,5,6,7,8,9,10,11,14,16,17,18,19,21,22,23,24,26,28,31,32,33,34,35,36,37,38,39,40,41,43,45,47,49,50,52,53,54,55,56,57,58,59,60,62,66,70,73,74,75,76,77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</si>
</sst>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6"/>
      <color theme="1" tint="0.249977111117893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8BE1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4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11" fillId="7" borderId="21" xfId="0" applyFont="1" applyFill="1" applyBorder="1" applyAlignment="1">
      <alignment horizontal="left" vertical="top"/>
    </xf>
    <xf numFmtId="0" fontId="10" fillId="7" borderId="21" xfId="0" applyFont="1" applyFill="1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1" fillId="7" borderId="25" xfId="0" applyFont="1" applyFill="1" applyBorder="1" applyAlignment="1">
      <alignment vertical="center" wrapText="1"/>
    </xf>
    <xf numFmtId="0" fontId="11" fillId="7" borderId="26" xfId="0" applyFont="1" applyFill="1" applyBorder="1" applyAlignment="1">
      <alignment horizontal="left" vertical="top"/>
    </xf>
    <xf numFmtId="0" fontId="11" fillId="7" borderId="29" xfId="0" applyFont="1" applyFill="1" applyBorder="1" applyAlignment="1">
      <alignment vertical="center" wrapText="1"/>
    </xf>
    <xf numFmtId="0" fontId="0" fillId="7" borderId="29" xfId="0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6" borderId="20" xfId="0" applyFont="1" applyFill="1" applyBorder="1" applyAlignment="1">
      <alignment horizontal="center"/>
    </xf>
    <xf numFmtId="0" fontId="6" fillId="6" borderId="17" xfId="0" applyFont="1" applyFill="1" applyBorder="1" applyAlignment="1">
      <alignment horizontal="center"/>
    </xf>
    <xf numFmtId="0" fontId="6" fillId="6" borderId="16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2" fillId="8" borderId="0" xfId="0" applyFont="1" applyFill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21">
    <dxf>
      <font>
        <b/>
        <i val="0"/>
        <color rgb="FFFF0000"/>
      </font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8BE1FF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colors>
    <mruColors>
      <color rgb="FFFF4B4B"/>
      <color rgb="FF8BE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7.emf"/><Relationship Id="rId3" Type="http://schemas.openxmlformats.org/officeDocument/2006/relationships/image" Target="../media/image12.emf"/><Relationship Id="rId7" Type="http://schemas.openxmlformats.org/officeDocument/2006/relationships/image" Target="../media/image16.emf"/><Relationship Id="rId2" Type="http://schemas.openxmlformats.org/officeDocument/2006/relationships/image" Target="../media/image11.emf"/><Relationship Id="rId1" Type="http://schemas.openxmlformats.org/officeDocument/2006/relationships/image" Target="../media/image10.emf"/><Relationship Id="rId6" Type="http://schemas.openxmlformats.org/officeDocument/2006/relationships/image" Target="../media/image15.emf"/><Relationship Id="rId5" Type="http://schemas.openxmlformats.org/officeDocument/2006/relationships/image" Target="../media/image14.emf"/><Relationship Id="rId4" Type="http://schemas.openxmlformats.org/officeDocument/2006/relationships/image" Target="../media/image13.emf"/><Relationship Id="rId9" Type="http://schemas.openxmlformats.org/officeDocument/2006/relationships/image" Target="../media/image1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7620</xdr:colOff>
      <xdr:row>8</xdr:row>
      <xdr:rowOff>143200</xdr:rowOff>
    </xdr:from>
    <xdr:to>
      <xdr:col>22</xdr:col>
      <xdr:colOff>37171</xdr:colOff>
      <xdr:row>8</xdr:row>
      <xdr:rowOff>161786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69C63B5-55CD-67CB-7529-313649893E92}"/>
            </a:ext>
          </a:extLst>
        </xdr:cNvPr>
        <xdr:cNvCxnSpPr>
          <a:cxnSpLocks/>
          <a:stCxn id="69" idx="3"/>
          <a:endCxn id="7" idx="1"/>
        </xdr:cNvCxnSpPr>
      </xdr:nvCxnSpPr>
      <xdr:spPr>
        <a:xfrm>
          <a:off x="8398913" y="2373444"/>
          <a:ext cx="429136" cy="18586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37171</xdr:colOff>
          <xdr:row>7</xdr:row>
          <xdr:rowOff>18586</xdr:rowOff>
        </xdr:from>
        <xdr:to>
          <xdr:col>25</xdr:col>
          <xdr:colOff>44791</xdr:colOff>
          <xdr:row>10</xdr:row>
          <xdr:rowOff>26205</xdr:rowOff>
        </xdr:to>
        <xdr:pic>
          <xdr:nvPicPr>
            <xdr:cNvPr id="7" name="Picture 6">
              <a:extLst>
                <a:ext uri="{FF2B5EF4-FFF2-40B4-BE49-F238E27FC236}">
                  <a16:creationId xmlns:a16="http://schemas.microsoft.com/office/drawing/2014/main" id="{893B77B5-2B56-4C4A-86C2-E13DF80A543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12:$D$14" spid="_x0000_s425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828049" y="1970049"/>
              <a:ext cx="1206376" cy="84396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</xdr:row>
          <xdr:rowOff>18585</xdr:rowOff>
        </xdr:from>
        <xdr:to>
          <xdr:col>30</xdr:col>
          <xdr:colOff>7620</xdr:colOff>
          <xdr:row>5</xdr:row>
          <xdr:rowOff>26206</xdr:rowOff>
        </xdr:to>
        <xdr:pic>
          <xdr:nvPicPr>
            <xdr:cNvPr id="18" name="Picture 17">
              <a:extLst>
                <a:ext uri="{FF2B5EF4-FFF2-40B4-BE49-F238E27FC236}">
                  <a16:creationId xmlns:a16="http://schemas.microsoft.com/office/drawing/2014/main" id="{6678924C-1EF4-D2DA-B420-6A297AEE837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12:$H$14" spid="_x0000_s425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0788805" y="576146"/>
              <a:ext cx="1206376" cy="84396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399584</xdr:colOff>
          <xdr:row>7</xdr:row>
          <xdr:rowOff>18585</xdr:rowOff>
        </xdr:from>
        <xdr:to>
          <xdr:col>30</xdr:col>
          <xdr:colOff>7619</xdr:colOff>
          <xdr:row>10</xdr:row>
          <xdr:rowOff>26205</xdr:rowOff>
        </xdr:to>
        <xdr:pic>
          <xdr:nvPicPr>
            <xdr:cNvPr id="20" name="Picture 19">
              <a:extLst>
                <a:ext uri="{FF2B5EF4-FFF2-40B4-BE49-F238E27FC236}">
                  <a16:creationId xmlns:a16="http://schemas.microsoft.com/office/drawing/2014/main" id="{54BF08C9-97F7-F75F-6D2F-F3E991F052E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12:$L$14" spid="_x0000_s4257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0788804" y="1970048"/>
              <a:ext cx="1206376" cy="84396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11</xdr:row>
          <xdr:rowOff>241609</xdr:rowOff>
        </xdr:from>
        <xdr:to>
          <xdr:col>30</xdr:col>
          <xdr:colOff>7621</xdr:colOff>
          <xdr:row>14</xdr:row>
          <xdr:rowOff>249229</xdr:rowOff>
        </xdr:to>
        <xdr:pic>
          <xdr:nvPicPr>
            <xdr:cNvPr id="21" name="Picture 20">
              <a:extLst>
                <a:ext uri="{FF2B5EF4-FFF2-40B4-BE49-F238E27FC236}">
                  <a16:creationId xmlns:a16="http://schemas.microsoft.com/office/drawing/2014/main" id="{F2F17283-E2AF-53E5-6A19-425E1902FA5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12:$P$14" spid="_x0000_s4258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0788805" y="3308194"/>
              <a:ext cx="1206377" cy="84396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9291</xdr:colOff>
          <xdr:row>4</xdr:row>
          <xdr:rowOff>27877</xdr:rowOff>
        </xdr:from>
        <xdr:to>
          <xdr:col>35</xdr:col>
          <xdr:colOff>16911</xdr:colOff>
          <xdr:row>7</xdr:row>
          <xdr:rowOff>35498</xdr:rowOff>
        </xdr:to>
        <xdr:pic>
          <xdr:nvPicPr>
            <xdr:cNvPr id="22" name="Picture 21">
              <a:extLst>
                <a:ext uri="{FF2B5EF4-FFF2-40B4-BE49-F238E27FC236}">
                  <a16:creationId xmlns:a16="http://schemas.microsoft.com/office/drawing/2014/main" id="{C9484AB8-910B-C2BF-4252-213F1BD5243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16:$D$18" spid="_x0000_s4259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2796023" y="1142999"/>
              <a:ext cx="1206376" cy="84396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9292</xdr:colOff>
          <xdr:row>10</xdr:row>
          <xdr:rowOff>46463</xdr:rowOff>
        </xdr:from>
        <xdr:to>
          <xdr:col>35</xdr:col>
          <xdr:colOff>16912</xdr:colOff>
          <xdr:row>13</xdr:row>
          <xdr:rowOff>54084</xdr:rowOff>
        </xdr:to>
        <xdr:pic>
          <xdr:nvPicPr>
            <xdr:cNvPr id="23" name="Picture 22">
              <a:extLst>
                <a:ext uri="{FF2B5EF4-FFF2-40B4-BE49-F238E27FC236}">
                  <a16:creationId xmlns:a16="http://schemas.microsoft.com/office/drawing/2014/main" id="{9316A8D6-47F1-322F-143F-51E6AB553D5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16:$H$18" spid="_x0000_s4260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2796024" y="2834268"/>
              <a:ext cx="1206376" cy="84396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18584</xdr:colOff>
          <xdr:row>7</xdr:row>
          <xdr:rowOff>18586</xdr:rowOff>
        </xdr:from>
        <xdr:to>
          <xdr:col>39</xdr:col>
          <xdr:colOff>26205</xdr:colOff>
          <xdr:row>10</xdr:row>
          <xdr:rowOff>26206</xdr:rowOff>
        </xdr:to>
        <xdr:pic>
          <xdr:nvPicPr>
            <xdr:cNvPr id="24" name="Picture 23">
              <a:extLst>
                <a:ext uri="{FF2B5EF4-FFF2-40B4-BE49-F238E27FC236}">
                  <a16:creationId xmlns:a16="http://schemas.microsoft.com/office/drawing/2014/main" id="{85199213-7FB9-C905-AE6C-C878A322C1F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16:$L$18" spid="_x0000_s4261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4403657" y="1970049"/>
              <a:ext cx="1206377" cy="84396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0</xdr:colOff>
          <xdr:row>7</xdr:row>
          <xdr:rowOff>0</xdr:rowOff>
        </xdr:from>
        <xdr:to>
          <xdr:col>43</xdr:col>
          <xdr:colOff>7620</xdr:colOff>
          <xdr:row>10</xdr:row>
          <xdr:rowOff>7620</xdr:rowOff>
        </xdr:to>
        <xdr:pic>
          <xdr:nvPicPr>
            <xdr:cNvPr id="25" name="Picture 24">
              <a:extLst>
                <a:ext uri="{FF2B5EF4-FFF2-40B4-BE49-F238E27FC236}">
                  <a16:creationId xmlns:a16="http://schemas.microsoft.com/office/drawing/2014/main" id="{54A2E051-F5E0-6B15-835C-BD24F77A2D7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0:$D$22" spid="_x0000_s4262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5849600" y="1920240"/>
              <a:ext cx="1196340" cy="83058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25</xdr:col>
      <xdr:colOff>44791</xdr:colOff>
      <xdr:row>3</xdr:row>
      <xdr:rowOff>161786</xdr:rowOff>
    </xdr:from>
    <xdr:to>
      <xdr:col>27</xdr:col>
      <xdr:colOff>0</xdr:colOff>
      <xdr:row>8</xdr:row>
      <xdr:rowOff>161786</xdr:rowOff>
    </xdr:to>
    <xdr:cxnSp macro="">
      <xdr:nvCxnSpPr>
        <xdr:cNvPr id="26" name="Straight Arrow Connector 4">
          <a:extLst>
            <a:ext uri="{FF2B5EF4-FFF2-40B4-BE49-F238E27FC236}">
              <a16:creationId xmlns:a16="http://schemas.microsoft.com/office/drawing/2014/main" id="{794ECC97-0450-409F-AA33-202B518FA476}"/>
            </a:ext>
          </a:extLst>
        </xdr:cNvPr>
        <xdr:cNvCxnSpPr>
          <a:cxnSpLocks/>
          <a:stCxn id="7" idx="3"/>
          <a:endCxn id="18" idx="1"/>
        </xdr:cNvCxnSpPr>
      </xdr:nvCxnSpPr>
      <xdr:spPr>
        <a:xfrm flipV="1">
          <a:off x="10034425" y="998127"/>
          <a:ext cx="754380" cy="1393903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44791</xdr:colOff>
      <xdr:row>8</xdr:row>
      <xdr:rowOff>161785</xdr:rowOff>
    </xdr:from>
    <xdr:to>
      <xdr:col>26</xdr:col>
      <xdr:colOff>399584</xdr:colOff>
      <xdr:row>8</xdr:row>
      <xdr:rowOff>161786</xdr:rowOff>
    </xdr:to>
    <xdr:cxnSp macro="">
      <xdr:nvCxnSpPr>
        <xdr:cNvPr id="27" name="Straight Arrow Connector 4">
          <a:extLst>
            <a:ext uri="{FF2B5EF4-FFF2-40B4-BE49-F238E27FC236}">
              <a16:creationId xmlns:a16="http://schemas.microsoft.com/office/drawing/2014/main" id="{885BC9E6-D200-4FDA-951A-5FF23BCE0B0B}"/>
            </a:ext>
          </a:extLst>
        </xdr:cNvPr>
        <xdr:cNvCxnSpPr>
          <a:cxnSpLocks/>
          <a:stCxn id="7" idx="3"/>
          <a:endCxn id="20" idx="1"/>
        </xdr:cNvCxnSpPr>
      </xdr:nvCxnSpPr>
      <xdr:spPr>
        <a:xfrm flipV="1">
          <a:off x="10034425" y="2392029"/>
          <a:ext cx="754379" cy="1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44791</xdr:colOff>
      <xdr:row>8</xdr:row>
      <xdr:rowOff>161786</xdr:rowOff>
    </xdr:from>
    <xdr:to>
      <xdr:col>27</xdr:col>
      <xdr:colOff>0</xdr:colOff>
      <xdr:row>13</xdr:row>
      <xdr:rowOff>106029</xdr:rowOff>
    </xdr:to>
    <xdr:cxnSp macro="">
      <xdr:nvCxnSpPr>
        <xdr:cNvPr id="28" name="Straight Arrow Connector 4">
          <a:extLst>
            <a:ext uri="{FF2B5EF4-FFF2-40B4-BE49-F238E27FC236}">
              <a16:creationId xmlns:a16="http://schemas.microsoft.com/office/drawing/2014/main" id="{A7C77295-C90A-4CC2-AD26-A63C78920D2F}"/>
            </a:ext>
          </a:extLst>
        </xdr:cNvPr>
        <xdr:cNvCxnSpPr>
          <a:cxnSpLocks/>
          <a:stCxn id="7" idx="3"/>
          <a:endCxn id="21" idx="1"/>
        </xdr:cNvCxnSpPr>
      </xdr:nvCxnSpPr>
      <xdr:spPr>
        <a:xfrm>
          <a:off x="10034425" y="2392030"/>
          <a:ext cx="754380" cy="1338145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7620</xdr:colOff>
      <xdr:row>3</xdr:row>
      <xdr:rowOff>161786</xdr:rowOff>
    </xdr:from>
    <xdr:to>
      <xdr:col>32</xdr:col>
      <xdr:colOff>9291</xdr:colOff>
      <xdr:row>5</xdr:row>
      <xdr:rowOff>171078</xdr:rowOff>
    </xdr:to>
    <xdr:cxnSp macro="">
      <xdr:nvCxnSpPr>
        <xdr:cNvPr id="29" name="Straight Arrow Connector 4">
          <a:extLst>
            <a:ext uri="{FF2B5EF4-FFF2-40B4-BE49-F238E27FC236}">
              <a16:creationId xmlns:a16="http://schemas.microsoft.com/office/drawing/2014/main" id="{D07A00F4-2D46-4BAB-AA02-6AC84D34E0C0}"/>
            </a:ext>
          </a:extLst>
        </xdr:cNvPr>
        <xdr:cNvCxnSpPr>
          <a:cxnSpLocks/>
          <a:stCxn id="18" idx="3"/>
          <a:endCxn id="22" idx="1"/>
        </xdr:cNvCxnSpPr>
      </xdr:nvCxnSpPr>
      <xdr:spPr>
        <a:xfrm>
          <a:off x="11995181" y="998127"/>
          <a:ext cx="800842" cy="566853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7621</xdr:colOff>
      <xdr:row>5</xdr:row>
      <xdr:rowOff>171078</xdr:rowOff>
    </xdr:from>
    <xdr:to>
      <xdr:col>32</xdr:col>
      <xdr:colOff>9291</xdr:colOff>
      <xdr:row>13</xdr:row>
      <xdr:rowOff>106029</xdr:rowOff>
    </xdr:to>
    <xdr:cxnSp macro="">
      <xdr:nvCxnSpPr>
        <xdr:cNvPr id="38" name="Straight Arrow Connector 4">
          <a:extLst>
            <a:ext uri="{FF2B5EF4-FFF2-40B4-BE49-F238E27FC236}">
              <a16:creationId xmlns:a16="http://schemas.microsoft.com/office/drawing/2014/main" id="{4190771F-F2BE-F831-24B7-B52FD5DA1E1E}"/>
            </a:ext>
          </a:extLst>
        </xdr:cNvPr>
        <xdr:cNvCxnSpPr>
          <a:cxnSpLocks/>
          <a:stCxn id="21" idx="3"/>
          <a:endCxn id="22" idx="1"/>
        </xdr:cNvCxnSpPr>
      </xdr:nvCxnSpPr>
      <xdr:spPr>
        <a:xfrm flipV="1">
          <a:off x="11995182" y="1564980"/>
          <a:ext cx="800841" cy="2165195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7619</xdr:colOff>
      <xdr:row>5</xdr:row>
      <xdr:rowOff>171078</xdr:rowOff>
    </xdr:from>
    <xdr:to>
      <xdr:col>32</xdr:col>
      <xdr:colOff>9291</xdr:colOff>
      <xdr:row>8</xdr:row>
      <xdr:rowOff>161785</xdr:rowOff>
    </xdr:to>
    <xdr:cxnSp macro="">
      <xdr:nvCxnSpPr>
        <xdr:cNvPr id="39" name="Straight Arrow Connector 4">
          <a:extLst>
            <a:ext uri="{FF2B5EF4-FFF2-40B4-BE49-F238E27FC236}">
              <a16:creationId xmlns:a16="http://schemas.microsoft.com/office/drawing/2014/main" id="{4A43EC63-68F1-64AC-483D-E288D158E23E}"/>
            </a:ext>
          </a:extLst>
        </xdr:cNvPr>
        <xdr:cNvCxnSpPr>
          <a:cxnSpLocks/>
          <a:stCxn id="20" idx="3"/>
          <a:endCxn id="22" idx="1"/>
        </xdr:cNvCxnSpPr>
      </xdr:nvCxnSpPr>
      <xdr:spPr>
        <a:xfrm flipV="1">
          <a:off x="11995180" y="1564980"/>
          <a:ext cx="800843" cy="827049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7619</xdr:colOff>
      <xdr:row>8</xdr:row>
      <xdr:rowOff>161785</xdr:rowOff>
    </xdr:from>
    <xdr:to>
      <xdr:col>32</xdr:col>
      <xdr:colOff>9292</xdr:colOff>
      <xdr:row>11</xdr:row>
      <xdr:rowOff>189664</xdr:rowOff>
    </xdr:to>
    <xdr:cxnSp macro="">
      <xdr:nvCxnSpPr>
        <xdr:cNvPr id="44" name="Straight Arrow Connector 4">
          <a:extLst>
            <a:ext uri="{FF2B5EF4-FFF2-40B4-BE49-F238E27FC236}">
              <a16:creationId xmlns:a16="http://schemas.microsoft.com/office/drawing/2014/main" id="{DA41D098-8431-63A9-3E43-117B40701C7B}"/>
            </a:ext>
          </a:extLst>
        </xdr:cNvPr>
        <xdr:cNvCxnSpPr>
          <a:cxnSpLocks/>
          <a:stCxn id="20" idx="3"/>
          <a:endCxn id="23" idx="1"/>
        </xdr:cNvCxnSpPr>
      </xdr:nvCxnSpPr>
      <xdr:spPr>
        <a:xfrm>
          <a:off x="11995180" y="2392029"/>
          <a:ext cx="800844" cy="864220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7621</xdr:colOff>
      <xdr:row>11</xdr:row>
      <xdr:rowOff>189664</xdr:rowOff>
    </xdr:from>
    <xdr:to>
      <xdr:col>32</xdr:col>
      <xdr:colOff>9292</xdr:colOff>
      <xdr:row>13</xdr:row>
      <xdr:rowOff>106029</xdr:rowOff>
    </xdr:to>
    <xdr:cxnSp macro="">
      <xdr:nvCxnSpPr>
        <xdr:cNvPr id="47" name="Straight Arrow Connector 4">
          <a:extLst>
            <a:ext uri="{FF2B5EF4-FFF2-40B4-BE49-F238E27FC236}">
              <a16:creationId xmlns:a16="http://schemas.microsoft.com/office/drawing/2014/main" id="{3A39EF9E-22B7-1773-6333-46B60B1271F7}"/>
            </a:ext>
          </a:extLst>
        </xdr:cNvPr>
        <xdr:cNvCxnSpPr>
          <a:cxnSpLocks/>
          <a:stCxn id="21" idx="3"/>
          <a:endCxn id="23" idx="1"/>
        </xdr:cNvCxnSpPr>
      </xdr:nvCxnSpPr>
      <xdr:spPr>
        <a:xfrm flipV="1">
          <a:off x="11995182" y="3256249"/>
          <a:ext cx="800842" cy="473926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16912</xdr:colOff>
      <xdr:row>8</xdr:row>
      <xdr:rowOff>161786</xdr:rowOff>
    </xdr:from>
    <xdr:to>
      <xdr:col>36</xdr:col>
      <xdr:colOff>18584</xdr:colOff>
      <xdr:row>11</xdr:row>
      <xdr:rowOff>189664</xdr:rowOff>
    </xdr:to>
    <xdr:cxnSp macro="">
      <xdr:nvCxnSpPr>
        <xdr:cNvPr id="51" name="Straight Arrow Connector 4">
          <a:extLst>
            <a:ext uri="{FF2B5EF4-FFF2-40B4-BE49-F238E27FC236}">
              <a16:creationId xmlns:a16="http://schemas.microsoft.com/office/drawing/2014/main" id="{CE323BD5-439B-0201-B905-9E253424D32A}"/>
            </a:ext>
          </a:extLst>
        </xdr:cNvPr>
        <xdr:cNvCxnSpPr>
          <a:cxnSpLocks/>
          <a:stCxn id="23" idx="3"/>
          <a:endCxn id="24" idx="1"/>
        </xdr:cNvCxnSpPr>
      </xdr:nvCxnSpPr>
      <xdr:spPr>
        <a:xfrm flipV="1">
          <a:off x="14002400" y="2392030"/>
          <a:ext cx="401257" cy="864219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16911</xdr:colOff>
      <xdr:row>5</xdr:row>
      <xdr:rowOff>171078</xdr:rowOff>
    </xdr:from>
    <xdr:to>
      <xdr:col>36</xdr:col>
      <xdr:colOff>18584</xdr:colOff>
      <xdr:row>8</xdr:row>
      <xdr:rowOff>161786</xdr:rowOff>
    </xdr:to>
    <xdr:cxnSp macro="">
      <xdr:nvCxnSpPr>
        <xdr:cNvPr id="52" name="Straight Arrow Connector 4">
          <a:extLst>
            <a:ext uri="{FF2B5EF4-FFF2-40B4-BE49-F238E27FC236}">
              <a16:creationId xmlns:a16="http://schemas.microsoft.com/office/drawing/2014/main" id="{218DE0B2-B606-07B1-0083-344016BD79E9}"/>
            </a:ext>
          </a:extLst>
        </xdr:cNvPr>
        <xdr:cNvCxnSpPr>
          <a:cxnSpLocks/>
          <a:stCxn id="22" idx="3"/>
          <a:endCxn id="24" idx="1"/>
        </xdr:cNvCxnSpPr>
      </xdr:nvCxnSpPr>
      <xdr:spPr>
        <a:xfrm>
          <a:off x="14002399" y="1564980"/>
          <a:ext cx="401258" cy="827050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26205</xdr:colOff>
      <xdr:row>8</xdr:row>
      <xdr:rowOff>143200</xdr:rowOff>
    </xdr:from>
    <xdr:to>
      <xdr:col>40</xdr:col>
      <xdr:colOff>0</xdr:colOff>
      <xdr:row>8</xdr:row>
      <xdr:rowOff>161786</xdr:rowOff>
    </xdr:to>
    <xdr:cxnSp macro="">
      <xdr:nvCxnSpPr>
        <xdr:cNvPr id="58" name="Straight Arrow Connector 4">
          <a:extLst>
            <a:ext uri="{FF2B5EF4-FFF2-40B4-BE49-F238E27FC236}">
              <a16:creationId xmlns:a16="http://schemas.microsoft.com/office/drawing/2014/main" id="{F335DA65-3DD6-FA67-AC21-F290719EFAFD}"/>
            </a:ext>
          </a:extLst>
        </xdr:cNvPr>
        <xdr:cNvCxnSpPr>
          <a:cxnSpLocks/>
          <a:stCxn id="24" idx="3"/>
          <a:endCxn id="25" idx="1"/>
        </xdr:cNvCxnSpPr>
      </xdr:nvCxnSpPr>
      <xdr:spPr>
        <a:xfrm flipV="1">
          <a:off x="15610034" y="2373444"/>
          <a:ext cx="373381" cy="18586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7</xdr:row>
          <xdr:rowOff>0</xdr:rowOff>
        </xdr:from>
        <xdr:to>
          <xdr:col>21</xdr:col>
          <xdr:colOff>7620</xdr:colOff>
          <xdr:row>10</xdr:row>
          <xdr:rowOff>7619</xdr:rowOff>
        </xdr:to>
        <xdr:pic>
          <xdr:nvPicPr>
            <xdr:cNvPr id="69" name="Picture 68">
              <a:extLst>
                <a:ext uri="{FF2B5EF4-FFF2-40B4-BE49-F238E27FC236}">
                  <a16:creationId xmlns:a16="http://schemas.microsoft.com/office/drawing/2014/main" id="{3060DABA-7067-4E5E-A98F-02BE1264ED5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8:$D$10" spid="_x0000_s4263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7192537" y="1951463"/>
              <a:ext cx="1206376" cy="84396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AD3D16-DB61-4CAF-B72B-D4A6374F277B}" name="Input" displayName="Input" ref="B6:E83" totalsRowShown="0" headerRowDxfId="20" dataDxfId="18" headerRowBorderDxfId="19" tableBorderDxfId="17">
  <autoFilter ref="B6:E83" xr:uid="{4CAD3D16-DB61-4CAF-B72B-D4A6374F277B}">
    <filterColumn colId="0" hiddenButton="1"/>
    <filterColumn colId="1" hiddenButton="1"/>
    <filterColumn colId="2" hiddenButton="1"/>
    <filterColumn colId="3" hiddenButton="1"/>
  </autoFilter>
  <tableColumns count="4">
    <tableColumn id="1" xr3:uid="{2C2CF606-DD5F-49D9-8B41-D8358AE5D3A9}" name="ID" dataDxfId="16"/>
    <tableColumn id="2" xr3:uid="{7BDB8BE8-6F08-46D1-9C11-92920471476B}" name="Activity" dataDxfId="15"/>
    <tableColumn id="3" xr3:uid="{79A8AC7C-0D9B-4DCF-BCC4-2EA1414FDC51}" name="Predecessors" dataDxfId="14"/>
    <tableColumn id="4" xr3:uid="{BE931848-A08F-4EB0-95F1-A565C152074F}" name="Duration" dataDxf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2A76C8-9720-4CFC-B4EF-A4C7765692CC}" name="Calculations" displayName="Calculations" ref="F6:N83" totalsRowShown="0" headerRowDxfId="12" dataDxfId="10" headerRowBorderDxfId="11">
  <autoFilter ref="F6:N83" xr:uid="{9F2A76C8-9720-4CFC-B4EF-A4C7765692C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14C200F9-C00E-4CFE-8867-A5DDDF8E2D43}" name="Successors" dataDxfId="9">
      <calculatedColumnFormula array="1">IFERROR(_xlfn.TEXTJOIN(",", TRUE, IF(ISNUMBER(SEARCH(B7, $D$7:$D$83)), $B$7:$B$83, "")), "")</calculatedColumnFormula>
    </tableColumn>
    <tableColumn id="2" xr3:uid="{5D06EC43-8AF3-4EE6-AF3F-F8A0585F6695}" name="ES" dataDxfId="8">
      <calculatedColumnFormula array="1">IF(Input[[#This Row],[Predecessors]] = "", 0, MAX(LOOKUP(_xlfn.FILTERXML("&lt;t&gt;&lt;s&gt;"&amp;SUBSTITUTE(Input[[#This Row],[Predecessors]], ",", "&lt;/s&gt;&lt;s&gt;")&amp;"&lt;/s&gt;&lt;/t&gt;", "//s"),Input[ID],Calculations[EF])))</calculatedColumnFormula>
    </tableColumn>
    <tableColumn id="3" xr3:uid="{F97F7881-2CAF-451F-8986-AAD2CC049757}" name="EF" dataDxfId="7">
      <calculatedColumnFormula>Calculations[[#This Row],[ES]]+Input[[#This Row],[Duration]]</calculatedColumnFormula>
    </tableColumn>
    <tableColumn id="4" xr3:uid="{8C03ABC7-D4F8-4B4D-A398-CF89D896D244}" name="LS" dataDxfId="6">
      <calculatedColumnFormula>Calculations[[#This Row],[LF]]-Input[[#This Row],[Duration]]</calculatedColumnFormula>
    </tableColumn>
    <tableColumn id="5" xr3:uid="{DA61DBDA-0307-4669-B002-BF2C4C30F24F}" name="LF" dataDxfId="5">
      <calculatedColumnFormula array="1">IF(Calculations[[#This Row],[Successors]] = "", $F$3, MIN(LOOKUP(_xlfn.FILTERXML("&lt;t&gt;&lt;s&gt;" &amp; SUBSTITUTE(Calculations[[#This Row],[Successors]], ",", "&lt;/s&gt;&lt;s&gt;") &amp; "&lt;/s&gt;&lt;/t&gt;", "//s"), Input[ID],Calculations[LS])))</calculatedColumnFormula>
    </tableColumn>
    <tableColumn id="6" xr3:uid="{BD750D1F-EFAE-4797-A9C8-99C2C495E175}" name="TF" dataDxfId="4">
      <calculatedColumnFormula>Calculations[[#This Row],[LS]]-Calculations[[#This Row],[ES]]</calculatedColumnFormula>
    </tableColumn>
    <tableColumn id="7" xr3:uid="{5818164E-EA3E-472A-8535-F05499BE9910}" name="FF" dataDxfId="3">
      <calculatedColumnFormula array="1">IFERROR(MIN(LOOKUP(_xlfn.FILTERXML("&lt;t&gt;&lt;s&gt;" &amp; SUBSTITUTE(Calculations[[#This Row],[Successors]], ",", "&lt;/s&gt;&lt;s&gt;") &amp; "&lt;/s&gt;&lt;/t&gt;", "//s"), Input[ID],Calculations[ES])),$F$3) - Calculations[[#This Row],[EF]]</calculatedColumnFormula>
    </tableColumn>
    <tableColumn id="8" xr3:uid="{A634F340-1AA0-45F1-8449-D978376F2184}" name="IntF" dataDxfId="2">
      <calculatedColumnFormula>Calculations[[#This Row],[TF]]-Calculations[[#This Row],[FF]]</calculatedColumnFormula>
    </tableColumn>
    <tableColumn id="9" xr3:uid="{69AC4DE7-97C6-46F7-8929-0182F44D10E5}" name="IndF" dataDxfId="1">
      <calculatedColumnFormula array="1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85"/>
  <sheetViews>
    <sheetView tabSelected="1" workbookViewId="0">
      <selection activeCell="L20" sqref="L20"/>
    </sheetView>
  </sheetViews>
  <sheetFormatPr defaultRowHeight="14.4" x14ac:dyDescent="0.3"/>
  <cols>
    <col min="2" max="2" width="4.44140625" customWidth="1"/>
    <col min="3" max="3" width="36.109375" bestFit="1" customWidth="1"/>
    <col min="4" max="4" width="11.77734375" customWidth="1"/>
    <col min="5" max="5" width="8.33203125" bestFit="1" customWidth="1"/>
    <col min="6" max="6" width="32" hidden="1" customWidth="1"/>
    <col min="7" max="14" width="7" customWidth="1"/>
    <col min="16" max="16" width="9.44140625" bestFit="1" customWidth="1"/>
  </cols>
  <sheetData>
    <row r="2" spans="2:14" ht="15" thickBot="1" x14ac:dyDescent="0.35"/>
    <row r="3" spans="2:14" ht="18.600000000000001" thickBot="1" x14ac:dyDescent="0.4">
      <c r="B3" s="40" t="s">
        <v>11</v>
      </c>
      <c r="C3" s="41"/>
      <c r="D3" s="41"/>
      <c r="E3" s="42"/>
      <c r="F3" s="46">
        <f>MAX(Calculations[EF])</f>
        <v>983</v>
      </c>
      <c r="G3" s="47"/>
      <c r="H3" s="47"/>
      <c r="I3" s="47"/>
      <c r="J3" s="47"/>
      <c r="K3" s="47"/>
      <c r="L3" s="47"/>
      <c r="M3" s="47"/>
      <c r="N3" s="48"/>
    </row>
    <row r="4" spans="2:14" ht="15" thickBot="1" x14ac:dyDescent="0.35"/>
    <row r="5" spans="2:14" ht="18.600000000000001" thickBot="1" x14ac:dyDescent="0.4">
      <c r="B5" s="38" t="s">
        <v>0</v>
      </c>
      <c r="C5" s="39"/>
      <c r="D5" s="39"/>
      <c r="E5" s="39"/>
      <c r="F5" s="43" t="s">
        <v>5</v>
      </c>
      <c r="G5" s="44"/>
      <c r="H5" s="44"/>
      <c r="I5" s="44"/>
      <c r="J5" s="44"/>
      <c r="K5" s="44"/>
      <c r="L5" s="44"/>
      <c r="M5" s="44"/>
      <c r="N5" s="45"/>
    </row>
    <row r="6" spans="2:14" ht="15" thickBot="1" x14ac:dyDescent="0.35">
      <c r="B6" s="24" t="s">
        <v>1</v>
      </c>
      <c r="C6" s="25" t="s">
        <v>2</v>
      </c>
      <c r="D6" s="25" t="s">
        <v>3</v>
      </c>
      <c r="E6" s="26" t="s">
        <v>4</v>
      </c>
      <c r="F6" s="1" t="s">
        <v>6</v>
      </c>
      <c r="G6" s="27" t="s">
        <v>7</v>
      </c>
      <c r="H6" s="27" t="s">
        <v>8</v>
      </c>
      <c r="I6" s="27" t="s">
        <v>9</v>
      </c>
      <c r="J6" s="28" t="s">
        <v>10</v>
      </c>
      <c r="K6" s="29" t="s">
        <v>13</v>
      </c>
      <c r="L6" s="27" t="s">
        <v>14</v>
      </c>
      <c r="M6" s="27" t="s">
        <v>15</v>
      </c>
      <c r="N6" s="30" t="s">
        <v>16</v>
      </c>
    </row>
    <row r="7" spans="2:14" ht="15" thickBot="1" x14ac:dyDescent="0.35">
      <c r="B7" s="19">
        <v>1</v>
      </c>
      <c r="C7" s="22" t="s">
        <v>20</v>
      </c>
      <c r="D7" s="23"/>
      <c r="E7">
        <v>11</v>
      </c>
      <c r="F7" s="2" t="str" cm="1">
        <f t="array" ref="F7">IFERROR(_xlfn.TEXTJOIN(",", TRUE, IF(ISNUMBER(SEARCH(B7, $D$7:$D$83)), $B$7:$B$83, "")), "")</f>
        <v>2,3,11,12,13,14,15,16,17,18,19,20,21,22,32,43,52,65,73</v>
      </c>
      <c r="G7" s="32" cm="1">
        <f t="array" ref="G7">IF(Input[[#This Row],[Predecessors]] = "", 0, MAX(LOOKUP(_xlfn.FILTERXML("&lt;t&gt;&lt;s&gt;"&amp;SUBSTITUTE(Input[[#This Row],[Predecessors]], ",", "&lt;/s&gt;&lt;s&gt;")&amp;"&lt;/s&gt;&lt;/t&gt;", "//s"),Input[ID],Calculations[EF])))</f>
        <v>0</v>
      </c>
      <c r="H7" s="2">
        <f>Calculations[[#This Row],[ES]]+Input[[#This Row],[Duration]]</f>
        <v>11</v>
      </c>
      <c r="I7" s="2">
        <f>Calculations[[#This Row],[LF]]-Input[[#This Row],[Duration]]</f>
        <v>0</v>
      </c>
      <c r="J7" s="2" cm="1">
        <f t="array" ref="J7">IF(Calculations[[#This Row],[Successors]] = "", $F$3, MIN(LOOKUP(_xlfn.FILTERXML("&lt;t&gt;&lt;s&gt;" &amp; SUBSTITUTE(Calculations[[#This Row],[Successors]], ",", "&lt;/s&gt;&lt;s&gt;") &amp; "&lt;/s&gt;&lt;/t&gt;", "//s"), Input[ID],Calculations[LS])))</f>
        <v>11</v>
      </c>
      <c r="K7" s="2">
        <f>Calculations[[#This Row],[LS]]-Calculations[[#This Row],[ES]]</f>
        <v>0</v>
      </c>
      <c r="L7" s="2" cm="1">
        <f t="array" ref="L7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7" s="2">
        <f>Calculations[[#This Row],[TF]]-Calculations[[#This Row],[FF]]</f>
        <v>0</v>
      </c>
      <c r="N7" s="3" cm="1">
        <f t="array" ref="N7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8" spans="2:14" ht="15" thickBot="1" x14ac:dyDescent="0.35">
      <c r="B8" s="19">
        <v>2</v>
      </c>
      <c r="C8" s="16" t="s">
        <v>21</v>
      </c>
      <c r="D8" s="16">
        <v>1</v>
      </c>
      <c r="E8">
        <v>18</v>
      </c>
      <c r="F8" s="2" t="str" cm="1">
        <f t="array" ref="F8">IFERROR(_xlfn.TEXTJOIN(",", TRUE, IF(ISNUMBER(SEARCH(B8, $D$7:$D$83)), $B$7:$B$83, "")), "")</f>
        <v>4,14,15,22,23,24,25,26,27,28,29,30,31,32,33,44,53,66,73</v>
      </c>
      <c r="G8" s="33" cm="1">
        <f t="array" ref="G8">IF(Input[[#This Row],[Predecessors]] = "", 0, MAX(LOOKUP(_xlfn.FILTERXML("&lt;t&gt;&lt;s&gt;"&amp;SUBSTITUTE(Input[[#This Row],[Predecessors]], ",", "&lt;/s&gt;&lt;s&gt;")&amp;"&lt;/s&gt;&lt;/t&gt;", "//s"),Input[ID],Calculations[EF])))</f>
        <v>11</v>
      </c>
      <c r="H8" s="31">
        <f>Calculations[[#This Row],[ES]]+Input[[#This Row],[Duration]]</f>
        <v>29</v>
      </c>
      <c r="I8" s="31">
        <f>Calculations[[#This Row],[LF]]-Input[[#This Row],[Duration]]</f>
        <v>11</v>
      </c>
      <c r="J8" s="31" cm="1">
        <f t="array" ref="J8">IF(Calculations[[#This Row],[Successors]] = "", $F$3, MIN(LOOKUP(_xlfn.FILTERXML("&lt;t&gt;&lt;s&gt;" &amp; SUBSTITUTE(Calculations[[#This Row],[Successors]], ",", "&lt;/s&gt;&lt;s&gt;") &amp; "&lt;/s&gt;&lt;/t&gt;", "//s"), Input[ID],Calculations[LS])))</f>
        <v>29</v>
      </c>
      <c r="K8" s="31">
        <f>Calculations[[#This Row],[LS]]-Calculations[[#This Row],[ES]]</f>
        <v>0</v>
      </c>
      <c r="L8" s="31" cm="1">
        <f t="array" ref="L8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8" s="31">
        <f>Calculations[[#This Row],[TF]]-Calculations[[#This Row],[FF]]</f>
        <v>0</v>
      </c>
      <c r="N8" s="34" cm="1">
        <f t="array" ref="N8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9" spans="2:14" ht="15" thickBot="1" x14ac:dyDescent="0.35">
      <c r="B9" s="19">
        <v>3</v>
      </c>
      <c r="C9" s="16" t="s">
        <v>22</v>
      </c>
      <c r="D9" s="16">
        <v>1</v>
      </c>
      <c r="E9">
        <v>3</v>
      </c>
      <c r="F9" s="2" t="str" cm="1">
        <f t="array" ref="F9">IFERROR(_xlfn.TEXTJOIN(",", TRUE, IF(ISNUMBER(SEARCH(B9, $D$7:$D$83)), $B$7:$B$83, "")), "")</f>
        <v>4,14,15,24,25,32,33,34,35,36,37,38,39,40,42,44,45,54,66,74,76</v>
      </c>
      <c r="G9" s="33" cm="1">
        <f t="array" ref="G9">IF(Input[[#This Row],[Predecessors]] = "", 0, MAX(LOOKUP(_xlfn.FILTERXML("&lt;t&gt;&lt;s&gt;"&amp;SUBSTITUTE(Input[[#This Row],[Predecessors]], ",", "&lt;/s&gt;&lt;s&gt;")&amp;"&lt;/s&gt;&lt;/t&gt;", "//s"),Input[ID],Calculations[EF])))</f>
        <v>11</v>
      </c>
      <c r="H9" s="31">
        <f>Calculations[[#This Row],[ES]]+Input[[#This Row],[Duration]]</f>
        <v>14</v>
      </c>
      <c r="I9" s="31">
        <f>Calculations[[#This Row],[LF]]-Input[[#This Row],[Duration]]</f>
        <v>26</v>
      </c>
      <c r="J9" s="31" cm="1">
        <f t="array" ref="J9">IF(Calculations[[#This Row],[Successors]] = "", $F$3, MIN(LOOKUP(_xlfn.FILTERXML("&lt;t&gt;&lt;s&gt;" &amp; SUBSTITUTE(Calculations[[#This Row],[Successors]], ",", "&lt;/s&gt;&lt;s&gt;") &amp; "&lt;/s&gt;&lt;/t&gt;", "//s"), Input[ID],Calculations[LS])))</f>
        <v>29</v>
      </c>
      <c r="K9" s="31">
        <f>Calculations[[#This Row],[LS]]-Calculations[[#This Row],[ES]]</f>
        <v>15</v>
      </c>
      <c r="L9" s="31" cm="1">
        <f t="array" ref="L9">IFERROR(MIN(LOOKUP(_xlfn.FILTERXML("&lt;t&gt;&lt;s&gt;" &amp; SUBSTITUTE(Calculations[[#This Row],[Successors]], ",", "&lt;/s&gt;&lt;s&gt;") &amp; "&lt;/s&gt;&lt;/t&gt;", "//s"), Input[ID],Calculations[ES])),$F$3) - Calculations[[#This Row],[EF]]</f>
        <v>15</v>
      </c>
      <c r="M9" s="31">
        <f>Calculations[[#This Row],[TF]]-Calculations[[#This Row],[FF]]</f>
        <v>0</v>
      </c>
      <c r="N9" s="34" cm="1">
        <f t="array" ref="N9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15</v>
      </c>
    </row>
    <row r="10" spans="2:14" ht="15" thickBot="1" x14ac:dyDescent="0.35">
      <c r="B10" s="19">
        <v>4</v>
      </c>
      <c r="C10" s="16" t="s">
        <v>23</v>
      </c>
      <c r="D10" s="16" t="s">
        <v>99</v>
      </c>
      <c r="E10">
        <v>23</v>
      </c>
      <c r="F10" s="2" t="str" cm="1">
        <f t="array" ref="F10">IFERROR(_xlfn.TEXTJOIN(",", TRUE, IF(ISNUMBER(SEARCH(B10, $D$7:$D$83)), $B$7:$B$83, "")), "")</f>
        <v>5,16,26,35,41,43,44,45,46,47,48,49,50,51,55,67,75,76</v>
      </c>
      <c r="G10" s="33" cm="1">
        <f t="array" ref="G10">IF(Input[[#This Row],[Predecessors]] = "", 0, MAX(LOOKUP(_xlfn.FILTERXML("&lt;t&gt;&lt;s&gt;"&amp;SUBSTITUTE(Input[[#This Row],[Predecessors]], ",", "&lt;/s&gt;&lt;s&gt;")&amp;"&lt;/s&gt;&lt;/t&gt;", "//s"),Input[ID],Calculations[EF])))</f>
        <v>29</v>
      </c>
      <c r="H10" s="31">
        <f>Calculations[[#This Row],[ES]]+Input[[#This Row],[Duration]]</f>
        <v>52</v>
      </c>
      <c r="I10" s="31">
        <f>Calculations[[#This Row],[LF]]-Input[[#This Row],[Duration]]</f>
        <v>29</v>
      </c>
      <c r="J10" s="31" cm="1">
        <f t="array" ref="J10">IF(Calculations[[#This Row],[Successors]] = "", $F$3, MIN(LOOKUP(_xlfn.FILTERXML("&lt;t&gt;&lt;s&gt;" &amp; SUBSTITUTE(Calculations[[#This Row],[Successors]], ",", "&lt;/s&gt;&lt;s&gt;") &amp; "&lt;/s&gt;&lt;/t&gt;", "//s"), Input[ID],Calculations[LS])))</f>
        <v>52</v>
      </c>
      <c r="K10" s="31">
        <f>Calculations[[#This Row],[LS]]-Calculations[[#This Row],[ES]]</f>
        <v>0</v>
      </c>
      <c r="L10" s="31" cm="1">
        <f t="array" ref="L10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10" s="31">
        <f>Calculations[[#This Row],[TF]]-Calculations[[#This Row],[FF]]</f>
        <v>0</v>
      </c>
      <c r="N10" s="34" cm="1">
        <f t="array" ref="N10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11" spans="2:14" ht="15" thickBot="1" x14ac:dyDescent="0.35">
      <c r="B11" s="19">
        <v>5</v>
      </c>
      <c r="C11" s="16" t="s">
        <v>24</v>
      </c>
      <c r="D11" s="16">
        <v>4</v>
      </c>
      <c r="E11" s="20">
        <v>15</v>
      </c>
      <c r="F11" s="2" t="str" cm="1">
        <f t="array" ref="F11">IFERROR(_xlfn.TEXTJOIN(",", TRUE, IF(ISNUMBER(SEARCH(B11, $D$7:$D$83)), $B$7:$B$83, "")), "")</f>
        <v>6,16,27,36,42,46,47,52,53,54,55,56,57,58,59,60,68,69,76</v>
      </c>
      <c r="G11" s="33" cm="1">
        <f t="array" ref="G11">IF(Input[[#This Row],[Predecessors]] = "", 0, MAX(LOOKUP(_xlfn.FILTERXML("&lt;t&gt;&lt;s&gt;"&amp;SUBSTITUTE(Input[[#This Row],[Predecessors]], ",", "&lt;/s&gt;&lt;s&gt;")&amp;"&lt;/s&gt;&lt;/t&gt;", "//s"),Input[ID],Calculations[EF])))</f>
        <v>52</v>
      </c>
      <c r="H11" s="31">
        <f>Calculations[[#This Row],[ES]]+Input[[#This Row],[Duration]]</f>
        <v>67</v>
      </c>
      <c r="I11" s="31">
        <f>Calculations[[#This Row],[LF]]-Input[[#This Row],[Duration]]</f>
        <v>52</v>
      </c>
      <c r="J11" s="31" cm="1">
        <f t="array" ref="J11">IF(Calculations[[#This Row],[Successors]] = "", $F$3, MIN(LOOKUP(_xlfn.FILTERXML("&lt;t&gt;&lt;s&gt;" &amp; SUBSTITUTE(Calculations[[#This Row],[Successors]], ",", "&lt;/s&gt;&lt;s&gt;") &amp; "&lt;/s&gt;&lt;/t&gt;", "//s"), Input[ID],Calculations[LS])))</f>
        <v>67</v>
      </c>
      <c r="K11" s="31">
        <f>Calculations[[#This Row],[LS]]-Calculations[[#This Row],[ES]]</f>
        <v>0</v>
      </c>
      <c r="L11" s="31" cm="1">
        <f t="array" ref="L11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11" s="31">
        <f>Calculations[[#This Row],[TF]]-Calculations[[#This Row],[FF]]</f>
        <v>0</v>
      </c>
      <c r="N11" s="34" cm="1">
        <f t="array" ref="N11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12" spans="2:14" ht="15" thickBot="1" x14ac:dyDescent="0.35">
      <c r="B12" s="19">
        <v>6</v>
      </c>
      <c r="C12" s="16" t="s">
        <v>25</v>
      </c>
      <c r="D12" s="16">
        <v>5</v>
      </c>
      <c r="E12" s="20">
        <v>9</v>
      </c>
      <c r="F12" s="2" t="str" cm="1">
        <f t="array" ref="F12">IFERROR(_xlfn.TEXTJOIN(",", TRUE, IF(ISNUMBER(SEARCH(B12, $D$7:$D$83)), $B$7:$B$83, "")), "")</f>
        <v>7,17,28,37,48,57,61,62,63,64,65,66,67,68,69,70,71,72,73,77</v>
      </c>
      <c r="G12" s="33" cm="1">
        <f t="array" ref="G12">IF(Input[[#This Row],[Predecessors]] = "", 0, MAX(LOOKUP(_xlfn.FILTERXML("&lt;t&gt;&lt;s&gt;"&amp;SUBSTITUTE(Input[[#This Row],[Predecessors]], ",", "&lt;/s&gt;&lt;s&gt;")&amp;"&lt;/s&gt;&lt;/t&gt;", "//s"),Input[ID],Calculations[EF])))</f>
        <v>67</v>
      </c>
      <c r="H12" s="31">
        <f>Calculations[[#This Row],[ES]]+Input[[#This Row],[Duration]]</f>
        <v>76</v>
      </c>
      <c r="I12" s="31">
        <f>Calculations[[#This Row],[LF]]-Input[[#This Row],[Duration]]</f>
        <v>67</v>
      </c>
      <c r="J12" s="31" cm="1">
        <f t="array" ref="J12">IF(Calculations[[#This Row],[Successors]] = "", $F$3, MIN(LOOKUP(_xlfn.FILTERXML("&lt;t&gt;&lt;s&gt;" &amp; SUBSTITUTE(Calculations[[#This Row],[Successors]], ",", "&lt;/s&gt;&lt;s&gt;") &amp; "&lt;/s&gt;&lt;/t&gt;", "//s"), Input[ID],Calculations[LS])))</f>
        <v>76</v>
      </c>
      <c r="K12" s="31">
        <f>Calculations[[#This Row],[LS]]-Calculations[[#This Row],[ES]]</f>
        <v>0</v>
      </c>
      <c r="L12" s="31" cm="1">
        <f t="array" ref="L12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12" s="31">
        <f>Calculations[[#This Row],[TF]]-Calculations[[#This Row],[FF]]</f>
        <v>0</v>
      </c>
      <c r="N12" s="34" cm="1">
        <f t="array" ref="N12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13" spans="2:14" ht="15" thickBot="1" x14ac:dyDescent="0.35">
      <c r="B13" s="19">
        <v>7</v>
      </c>
      <c r="C13" s="16" t="s">
        <v>26</v>
      </c>
      <c r="D13" s="16">
        <v>6</v>
      </c>
      <c r="E13" s="20">
        <v>12</v>
      </c>
      <c r="F13" s="2" t="str" cm="1">
        <f t="array" ref="F13">IFERROR(_xlfn.TEXTJOIN(",", TRUE, IF(ISNUMBER(SEARCH(B13, $D$7:$D$83)), $B$7:$B$83, "")), "")</f>
        <v>8,10,18,29,30,38,42,48,49,58,71,73,74,75,76,77</v>
      </c>
      <c r="G13" s="33" cm="1">
        <f t="array" ref="G13">IF(Input[[#This Row],[Predecessors]] = "", 0, MAX(LOOKUP(_xlfn.FILTERXML("&lt;t&gt;&lt;s&gt;"&amp;SUBSTITUTE(Input[[#This Row],[Predecessors]], ",", "&lt;/s&gt;&lt;s&gt;")&amp;"&lt;/s&gt;&lt;/t&gt;", "//s"),Input[ID],Calculations[EF])))</f>
        <v>76</v>
      </c>
      <c r="H13" s="31">
        <f>Calculations[[#This Row],[ES]]+Input[[#This Row],[Duration]]</f>
        <v>88</v>
      </c>
      <c r="I13" s="31">
        <f>Calculations[[#This Row],[LF]]-Input[[#This Row],[Duration]]</f>
        <v>76</v>
      </c>
      <c r="J13" s="31" cm="1">
        <f t="array" ref="J13">IF(Calculations[[#This Row],[Successors]] = "", $F$3, MIN(LOOKUP(_xlfn.FILTERXML("&lt;t&gt;&lt;s&gt;" &amp; SUBSTITUTE(Calculations[[#This Row],[Successors]], ",", "&lt;/s&gt;&lt;s&gt;") &amp; "&lt;/s&gt;&lt;/t&gt;", "//s"), Input[ID],Calculations[LS])))</f>
        <v>88</v>
      </c>
      <c r="K13" s="31">
        <f>Calculations[[#This Row],[LS]]-Calculations[[#This Row],[ES]]</f>
        <v>0</v>
      </c>
      <c r="L13" s="31" cm="1">
        <f t="array" ref="L13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13" s="31">
        <f>Calculations[[#This Row],[TF]]-Calculations[[#This Row],[FF]]</f>
        <v>0</v>
      </c>
      <c r="N13" s="34" cm="1">
        <f t="array" ref="N13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14" spans="2:14" ht="15" thickBot="1" x14ac:dyDescent="0.35">
      <c r="B14" s="19">
        <v>8</v>
      </c>
      <c r="C14" s="16" t="s">
        <v>27</v>
      </c>
      <c r="D14" s="16">
        <v>7</v>
      </c>
      <c r="E14" s="20">
        <v>12</v>
      </c>
      <c r="F14" s="2" t="str" cm="1">
        <f t="array" ref="F14">IFERROR(_xlfn.TEXTJOIN(",", TRUE, IF(ISNUMBER(SEARCH(B14, $D$7:$D$83)), $B$7:$B$83, "")), "")</f>
        <v>9,10,19,31,39,50,59,72</v>
      </c>
      <c r="G14" s="33" cm="1">
        <f t="array" ref="G14">IF(Input[[#This Row],[Predecessors]] = "", 0, MAX(LOOKUP(_xlfn.FILTERXML("&lt;t&gt;&lt;s&gt;"&amp;SUBSTITUTE(Input[[#This Row],[Predecessors]], ",", "&lt;/s&gt;&lt;s&gt;")&amp;"&lt;/s&gt;&lt;/t&gt;", "//s"),Input[ID],Calculations[EF])))</f>
        <v>88</v>
      </c>
      <c r="H14" s="31">
        <f>Calculations[[#This Row],[ES]]+Input[[#This Row],[Duration]]</f>
        <v>100</v>
      </c>
      <c r="I14" s="31">
        <f>Calculations[[#This Row],[LF]]-Input[[#This Row],[Duration]]</f>
        <v>88</v>
      </c>
      <c r="J14" s="31" cm="1">
        <f t="array" ref="J14">IF(Calculations[[#This Row],[Successors]] = "", $F$3, MIN(LOOKUP(_xlfn.FILTERXML("&lt;t&gt;&lt;s&gt;" &amp; SUBSTITUTE(Calculations[[#This Row],[Successors]], ",", "&lt;/s&gt;&lt;s&gt;") &amp; "&lt;/s&gt;&lt;/t&gt;", "//s"), Input[ID],Calculations[LS])))</f>
        <v>100</v>
      </c>
      <c r="K14" s="31">
        <f>Calculations[[#This Row],[LS]]-Calculations[[#This Row],[ES]]</f>
        <v>0</v>
      </c>
      <c r="L14" s="31" cm="1">
        <f t="array" ref="L14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14" s="31">
        <f>Calculations[[#This Row],[TF]]-Calculations[[#This Row],[FF]]</f>
        <v>0</v>
      </c>
      <c r="N14" s="34" cm="1">
        <f t="array" ref="N14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15" spans="2:14" ht="15" thickBot="1" x14ac:dyDescent="0.35">
      <c r="B15" s="19">
        <v>9</v>
      </c>
      <c r="C15" s="16" t="s">
        <v>28</v>
      </c>
      <c r="D15" s="16">
        <v>8</v>
      </c>
      <c r="E15" s="20">
        <v>5</v>
      </c>
      <c r="F15" s="2" t="str" cm="1">
        <f t="array" ref="F15">IFERROR(_xlfn.TEXTJOIN(",", TRUE, IF(ISNUMBER(SEARCH(B15, $D$7:$D$83)), $B$7:$B$83, "")), "")</f>
        <v>10,20,21,32,40,50,51,60,73</v>
      </c>
      <c r="G15" s="33" cm="1">
        <f t="array" ref="G15">IF(Input[[#This Row],[Predecessors]] = "", 0, MAX(LOOKUP(_xlfn.FILTERXML("&lt;t&gt;&lt;s&gt;"&amp;SUBSTITUTE(Input[[#This Row],[Predecessors]], ",", "&lt;/s&gt;&lt;s&gt;")&amp;"&lt;/s&gt;&lt;/t&gt;", "//s"),Input[ID],Calculations[EF])))</f>
        <v>100</v>
      </c>
      <c r="H15" s="31">
        <f>Calculations[[#This Row],[ES]]+Input[[#This Row],[Duration]]</f>
        <v>105</v>
      </c>
      <c r="I15" s="31">
        <f>Calculations[[#This Row],[LF]]-Input[[#This Row],[Duration]]</f>
        <v>100</v>
      </c>
      <c r="J15" s="31" cm="1">
        <f t="array" ref="J15">IF(Calculations[[#This Row],[Successors]] = "", $F$3, MIN(LOOKUP(_xlfn.FILTERXML("&lt;t&gt;&lt;s&gt;" &amp; SUBSTITUTE(Calculations[[#This Row],[Successors]], ",", "&lt;/s&gt;&lt;s&gt;") &amp; "&lt;/s&gt;&lt;/t&gt;", "//s"), Input[ID],Calculations[LS])))</f>
        <v>105</v>
      </c>
      <c r="K15" s="31">
        <f>Calculations[[#This Row],[LS]]-Calculations[[#This Row],[ES]]</f>
        <v>0</v>
      </c>
      <c r="L15" s="31" cm="1">
        <f t="array" ref="L15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15" s="31">
        <f>Calculations[[#This Row],[TF]]-Calculations[[#This Row],[FF]]</f>
        <v>0</v>
      </c>
      <c r="N15" s="34" cm="1">
        <f t="array" ref="N15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16" spans="2:14" ht="15" thickBot="1" x14ac:dyDescent="0.35">
      <c r="B16" s="19">
        <v>10</v>
      </c>
      <c r="C16" s="16" t="s">
        <v>29</v>
      </c>
      <c r="D16" s="16" t="s">
        <v>100</v>
      </c>
      <c r="E16" s="20">
        <v>3</v>
      </c>
      <c r="F16" s="2" t="str" cm="1">
        <f t="array" ref="F16">IFERROR(_xlfn.TEXTJOIN(",", TRUE, IF(ISNUMBER(SEARCH(B16, $D$7:$D$83)), $B$7:$B$83, "")), "")</f>
        <v>11,12,13</v>
      </c>
      <c r="G16" s="33" cm="1">
        <f t="array" ref="G16">IF(Input[[#This Row],[Predecessors]] = "", 0, MAX(LOOKUP(_xlfn.FILTERXML("&lt;t&gt;&lt;s&gt;"&amp;SUBSTITUTE(Input[[#This Row],[Predecessors]], ",", "&lt;/s&gt;&lt;s&gt;")&amp;"&lt;/s&gt;&lt;/t&gt;", "//s"),Input[ID],Calculations[EF])))</f>
        <v>105</v>
      </c>
      <c r="H16" s="31">
        <f>Calculations[[#This Row],[ES]]+Input[[#This Row],[Duration]]</f>
        <v>108</v>
      </c>
      <c r="I16" s="31">
        <f>Calculations[[#This Row],[LF]]-Input[[#This Row],[Duration]]</f>
        <v>105</v>
      </c>
      <c r="J16" s="31" cm="1">
        <f t="array" ref="J16">IF(Calculations[[#This Row],[Successors]] = "", $F$3, MIN(LOOKUP(_xlfn.FILTERXML("&lt;t&gt;&lt;s&gt;" &amp; SUBSTITUTE(Calculations[[#This Row],[Successors]], ",", "&lt;/s&gt;&lt;s&gt;") &amp; "&lt;/s&gt;&lt;/t&gt;", "//s"), Input[ID],Calculations[LS])))</f>
        <v>108</v>
      </c>
      <c r="K16" s="31">
        <f>Calculations[[#This Row],[LS]]-Calculations[[#This Row],[ES]]</f>
        <v>0</v>
      </c>
      <c r="L16" s="31" cm="1">
        <f t="array" ref="L16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16" s="31">
        <f>Calculations[[#This Row],[TF]]-Calculations[[#This Row],[FF]]</f>
        <v>0</v>
      </c>
      <c r="N16" s="34" cm="1">
        <f t="array" ref="N16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17" spans="2:14" ht="15" thickBot="1" x14ac:dyDescent="0.35">
      <c r="B17" s="19">
        <v>11</v>
      </c>
      <c r="C17" s="16" t="s">
        <v>30</v>
      </c>
      <c r="D17" s="16">
        <v>10</v>
      </c>
      <c r="E17" s="20">
        <v>34</v>
      </c>
      <c r="F17" s="2" t="str" cm="1">
        <f t="array" ref="F17">IFERROR(_xlfn.TEXTJOIN(",", TRUE, IF(ISNUMBER(SEARCH(B17, $D$7:$D$83)), $B$7:$B$83, "")), "")</f>
        <v>14,15</v>
      </c>
      <c r="G17" s="33" cm="1">
        <f t="array" ref="G17">IF(Input[[#This Row],[Predecessors]] = "", 0, MAX(LOOKUP(_xlfn.FILTERXML("&lt;t&gt;&lt;s&gt;"&amp;SUBSTITUTE(Input[[#This Row],[Predecessors]], ",", "&lt;/s&gt;&lt;s&gt;")&amp;"&lt;/s&gt;&lt;/t&gt;", "//s"),Input[ID],Calculations[EF])))</f>
        <v>108</v>
      </c>
      <c r="H17" s="31">
        <f>Calculations[[#This Row],[ES]]+Input[[#This Row],[Duration]]</f>
        <v>142</v>
      </c>
      <c r="I17" s="31">
        <f>Calculations[[#This Row],[LF]]-Input[[#This Row],[Duration]]</f>
        <v>108</v>
      </c>
      <c r="J17" s="31" cm="1">
        <f t="array" ref="J17">IF(Calculations[[#This Row],[Successors]] = "", $F$3, MIN(LOOKUP(_xlfn.FILTERXML("&lt;t&gt;&lt;s&gt;" &amp; SUBSTITUTE(Calculations[[#This Row],[Successors]], ",", "&lt;/s&gt;&lt;s&gt;") &amp; "&lt;/s&gt;&lt;/t&gt;", "//s"), Input[ID],Calculations[LS])))</f>
        <v>142</v>
      </c>
      <c r="K17" s="31">
        <f>Calculations[[#This Row],[LS]]-Calculations[[#This Row],[ES]]</f>
        <v>0</v>
      </c>
      <c r="L17" s="31" cm="1">
        <f t="array" ref="L17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17" s="31">
        <f>Calculations[[#This Row],[TF]]-Calculations[[#This Row],[FF]]</f>
        <v>0</v>
      </c>
      <c r="N17" s="34" cm="1">
        <f t="array" ref="N17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18" spans="2:14" ht="15" thickBot="1" x14ac:dyDescent="0.35">
      <c r="B18" s="19">
        <v>12</v>
      </c>
      <c r="C18" s="16" t="s">
        <v>31</v>
      </c>
      <c r="D18" s="16">
        <v>10</v>
      </c>
      <c r="E18" s="20">
        <v>23</v>
      </c>
      <c r="F18" s="2" t="str" cm="1">
        <f t="array" ref="F18">IFERROR(_xlfn.TEXTJOIN(",", TRUE, IF(ISNUMBER(SEARCH(B18, $D$7:$D$83)), $B$7:$B$83, "")), "")</f>
        <v>14,15</v>
      </c>
      <c r="G18" s="33" cm="1">
        <f t="array" ref="G18">IF(Input[[#This Row],[Predecessors]] = "", 0, MAX(LOOKUP(_xlfn.FILTERXML("&lt;t&gt;&lt;s&gt;"&amp;SUBSTITUTE(Input[[#This Row],[Predecessors]], ",", "&lt;/s&gt;&lt;s&gt;")&amp;"&lt;/s&gt;&lt;/t&gt;", "//s"),Input[ID],Calculations[EF])))</f>
        <v>108</v>
      </c>
      <c r="H18" s="31">
        <f>Calculations[[#This Row],[ES]]+Input[[#This Row],[Duration]]</f>
        <v>131</v>
      </c>
      <c r="I18" s="31">
        <f>Calculations[[#This Row],[LF]]-Input[[#This Row],[Duration]]</f>
        <v>119</v>
      </c>
      <c r="J18" s="31" cm="1">
        <f t="array" ref="J18">IF(Calculations[[#This Row],[Successors]] = "", $F$3, MIN(LOOKUP(_xlfn.FILTERXML("&lt;t&gt;&lt;s&gt;" &amp; SUBSTITUTE(Calculations[[#This Row],[Successors]], ",", "&lt;/s&gt;&lt;s&gt;") &amp; "&lt;/s&gt;&lt;/t&gt;", "//s"), Input[ID],Calculations[LS])))</f>
        <v>142</v>
      </c>
      <c r="K18" s="31">
        <f>Calculations[[#This Row],[LS]]-Calculations[[#This Row],[ES]]</f>
        <v>11</v>
      </c>
      <c r="L18" s="31" cm="1">
        <f t="array" ref="L18">IFERROR(MIN(LOOKUP(_xlfn.FILTERXML("&lt;t&gt;&lt;s&gt;" &amp; SUBSTITUTE(Calculations[[#This Row],[Successors]], ",", "&lt;/s&gt;&lt;s&gt;") &amp; "&lt;/s&gt;&lt;/t&gt;", "//s"), Input[ID],Calculations[ES])),$F$3) - Calculations[[#This Row],[EF]]</f>
        <v>11</v>
      </c>
      <c r="M18" s="31">
        <f>Calculations[[#This Row],[TF]]-Calculations[[#This Row],[FF]]</f>
        <v>0</v>
      </c>
      <c r="N18" s="34" cm="1">
        <f t="array" ref="N18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11</v>
      </c>
    </row>
    <row r="19" spans="2:14" ht="15" thickBot="1" x14ac:dyDescent="0.35">
      <c r="B19" s="19">
        <v>13</v>
      </c>
      <c r="C19" s="16" t="s">
        <v>32</v>
      </c>
      <c r="D19" s="16">
        <v>10</v>
      </c>
      <c r="E19" s="20">
        <v>22</v>
      </c>
      <c r="F19" s="2" t="str" cm="1">
        <f t="array" ref="F19">IFERROR(_xlfn.TEXTJOIN(",", TRUE, IF(ISNUMBER(SEARCH(B19, $D$7:$D$83)), $B$7:$B$83, "")), "")</f>
        <v>14,15</v>
      </c>
      <c r="G19" s="33" cm="1">
        <f t="array" ref="G19">IF(Input[[#This Row],[Predecessors]] = "", 0, MAX(LOOKUP(_xlfn.FILTERXML("&lt;t&gt;&lt;s&gt;"&amp;SUBSTITUTE(Input[[#This Row],[Predecessors]], ",", "&lt;/s&gt;&lt;s&gt;")&amp;"&lt;/s&gt;&lt;/t&gt;", "//s"),Input[ID],Calculations[EF])))</f>
        <v>108</v>
      </c>
      <c r="H19" s="31">
        <f>Calculations[[#This Row],[ES]]+Input[[#This Row],[Duration]]</f>
        <v>130</v>
      </c>
      <c r="I19" s="31">
        <f>Calculations[[#This Row],[LF]]-Input[[#This Row],[Duration]]</f>
        <v>120</v>
      </c>
      <c r="J19" s="31" cm="1">
        <f t="array" ref="J19">IF(Calculations[[#This Row],[Successors]] = "", $F$3, MIN(LOOKUP(_xlfn.FILTERXML("&lt;t&gt;&lt;s&gt;" &amp; SUBSTITUTE(Calculations[[#This Row],[Successors]], ",", "&lt;/s&gt;&lt;s&gt;") &amp; "&lt;/s&gt;&lt;/t&gt;", "//s"), Input[ID],Calculations[LS])))</f>
        <v>142</v>
      </c>
      <c r="K19" s="31">
        <f>Calculations[[#This Row],[LS]]-Calculations[[#This Row],[ES]]</f>
        <v>12</v>
      </c>
      <c r="L19" s="31" cm="1">
        <f t="array" ref="L19">IFERROR(MIN(LOOKUP(_xlfn.FILTERXML("&lt;t&gt;&lt;s&gt;" &amp; SUBSTITUTE(Calculations[[#This Row],[Successors]], ",", "&lt;/s&gt;&lt;s&gt;") &amp; "&lt;/s&gt;&lt;/t&gt;", "//s"), Input[ID],Calculations[ES])),$F$3) - Calculations[[#This Row],[EF]]</f>
        <v>12</v>
      </c>
      <c r="M19" s="31">
        <f>Calculations[[#This Row],[TF]]-Calculations[[#This Row],[FF]]</f>
        <v>0</v>
      </c>
      <c r="N19" s="34" cm="1">
        <f t="array" ref="N19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12</v>
      </c>
    </row>
    <row r="20" spans="2:14" ht="15" thickBot="1" x14ac:dyDescent="0.35">
      <c r="B20" s="19">
        <v>14</v>
      </c>
      <c r="C20" s="16" t="s">
        <v>33</v>
      </c>
      <c r="D20" s="17" t="s">
        <v>101</v>
      </c>
      <c r="E20" s="20">
        <v>23</v>
      </c>
      <c r="F20" s="2" t="str" cm="1">
        <f t="array" ref="F20">IFERROR(_xlfn.TEXTJOIN(",", TRUE, IF(ISNUMBER(SEARCH(B20, $D$7:$D$83)), $B$7:$B$83, "")), "")</f>
        <v>16</v>
      </c>
      <c r="G20" s="33" cm="1">
        <f t="array" ref="G20">IF(Input[[#This Row],[Predecessors]] = "", 0, MAX(LOOKUP(_xlfn.FILTERXML("&lt;t&gt;&lt;s&gt;"&amp;SUBSTITUTE(Input[[#This Row],[Predecessors]], ",", "&lt;/s&gt;&lt;s&gt;")&amp;"&lt;/s&gt;&lt;/t&gt;", "//s"),Input[ID],Calculations[EF])))</f>
        <v>142</v>
      </c>
      <c r="H20" s="31">
        <f>Calculations[[#This Row],[ES]]+Input[[#This Row],[Duration]]</f>
        <v>165</v>
      </c>
      <c r="I20" s="31">
        <f>Calculations[[#This Row],[LF]]-Input[[#This Row],[Duration]]</f>
        <v>142</v>
      </c>
      <c r="J20" s="31" cm="1">
        <f t="array" ref="J20">IF(Calculations[[#This Row],[Successors]] = "", $F$3, MIN(LOOKUP(_xlfn.FILTERXML("&lt;t&gt;&lt;s&gt;" &amp; SUBSTITUTE(Calculations[[#This Row],[Successors]], ",", "&lt;/s&gt;&lt;s&gt;") &amp; "&lt;/s&gt;&lt;/t&gt;", "//s"), Input[ID],Calculations[LS])))</f>
        <v>165</v>
      </c>
      <c r="K20" s="31">
        <f>Calculations[[#This Row],[LS]]-Calculations[[#This Row],[ES]]</f>
        <v>0</v>
      </c>
      <c r="L20" s="31" cm="1">
        <f t="array" ref="L20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20" s="31">
        <f>Calculations[[#This Row],[TF]]-Calculations[[#This Row],[FF]]</f>
        <v>0</v>
      </c>
      <c r="N20" s="34" cm="1">
        <f t="array" ref="N20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21" spans="2:14" ht="15" thickBot="1" x14ac:dyDescent="0.35">
      <c r="B21" s="19">
        <v>15</v>
      </c>
      <c r="C21" s="16" t="s">
        <v>34</v>
      </c>
      <c r="D21" s="17" t="s">
        <v>101</v>
      </c>
      <c r="E21" s="20">
        <v>17</v>
      </c>
      <c r="F21" s="2" t="str" cm="1">
        <f t="array" ref="F21">IFERROR(_xlfn.TEXTJOIN(",", TRUE, IF(ISNUMBER(SEARCH(B21, $D$7:$D$83)), $B$7:$B$83, "")), "")</f>
        <v>16</v>
      </c>
      <c r="G21" s="33" cm="1">
        <f t="array" ref="G21">IF(Input[[#This Row],[Predecessors]] = "", 0, MAX(LOOKUP(_xlfn.FILTERXML("&lt;t&gt;&lt;s&gt;"&amp;SUBSTITUTE(Input[[#This Row],[Predecessors]], ",", "&lt;/s&gt;&lt;s&gt;")&amp;"&lt;/s&gt;&lt;/t&gt;", "//s"),Input[ID],Calculations[EF])))</f>
        <v>142</v>
      </c>
      <c r="H21" s="31">
        <f>Calculations[[#This Row],[ES]]+Input[[#This Row],[Duration]]</f>
        <v>159</v>
      </c>
      <c r="I21" s="31">
        <f>Calculations[[#This Row],[LF]]-Input[[#This Row],[Duration]]</f>
        <v>148</v>
      </c>
      <c r="J21" s="31" cm="1">
        <f t="array" ref="J21">IF(Calculations[[#This Row],[Successors]] = "", $F$3, MIN(LOOKUP(_xlfn.FILTERXML("&lt;t&gt;&lt;s&gt;" &amp; SUBSTITUTE(Calculations[[#This Row],[Successors]], ",", "&lt;/s&gt;&lt;s&gt;") &amp; "&lt;/s&gt;&lt;/t&gt;", "//s"), Input[ID],Calculations[LS])))</f>
        <v>165</v>
      </c>
      <c r="K21" s="31">
        <f>Calculations[[#This Row],[LS]]-Calculations[[#This Row],[ES]]</f>
        <v>6</v>
      </c>
      <c r="L21" s="31" cm="1">
        <f t="array" ref="L21">IFERROR(MIN(LOOKUP(_xlfn.FILTERXML("&lt;t&gt;&lt;s&gt;" &amp; SUBSTITUTE(Calculations[[#This Row],[Successors]], ",", "&lt;/s&gt;&lt;s&gt;") &amp; "&lt;/s&gt;&lt;/t&gt;", "//s"), Input[ID],Calculations[ES])),$F$3) - Calculations[[#This Row],[EF]]</f>
        <v>6</v>
      </c>
      <c r="M21" s="31">
        <f>Calculations[[#This Row],[TF]]-Calculations[[#This Row],[FF]]</f>
        <v>0</v>
      </c>
      <c r="N21" s="34" cm="1">
        <f t="array" ref="N21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6</v>
      </c>
    </row>
    <row r="22" spans="2:14" ht="15" thickBot="1" x14ac:dyDescent="0.35">
      <c r="B22" s="19">
        <v>16</v>
      </c>
      <c r="C22" s="16" t="s">
        <v>35</v>
      </c>
      <c r="D22" s="16" t="s">
        <v>102</v>
      </c>
      <c r="E22" s="20">
        <v>22</v>
      </c>
      <c r="F22" s="2" t="str" cm="1">
        <f t="array" ref="F22">IFERROR(_xlfn.TEXTJOIN(",", TRUE, IF(ISNUMBER(SEARCH(B22, $D$7:$D$83)), $B$7:$B$83, "")), "")</f>
        <v>17</v>
      </c>
      <c r="G22" s="33" cm="1">
        <f t="array" ref="G22">IF(Input[[#This Row],[Predecessors]] = "", 0, MAX(LOOKUP(_xlfn.FILTERXML("&lt;t&gt;&lt;s&gt;"&amp;SUBSTITUTE(Input[[#This Row],[Predecessors]], ",", "&lt;/s&gt;&lt;s&gt;")&amp;"&lt;/s&gt;&lt;/t&gt;", "//s"),Input[ID],Calculations[EF])))</f>
        <v>165</v>
      </c>
      <c r="H22" s="31">
        <f>Calculations[[#This Row],[ES]]+Input[[#This Row],[Duration]]</f>
        <v>187</v>
      </c>
      <c r="I22" s="31">
        <f>Calculations[[#This Row],[LF]]-Input[[#This Row],[Duration]]</f>
        <v>165</v>
      </c>
      <c r="J22" s="31" cm="1">
        <f t="array" ref="J22">IF(Calculations[[#This Row],[Successors]] = "", $F$3, MIN(LOOKUP(_xlfn.FILTERXML("&lt;t&gt;&lt;s&gt;" &amp; SUBSTITUTE(Calculations[[#This Row],[Successors]], ",", "&lt;/s&gt;&lt;s&gt;") &amp; "&lt;/s&gt;&lt;/t&gt;", "//s"), Input[ID],Calculations[LS])))</f>
        <v>187</v>
      </c>
      <c r="K22" s="31">
        <f>Calculations[[#This Row],[LS]]-Calculations[[#This Row],[ES]]</f>
        <v>0</v>
      </c>
      <c r="L22" s="31" cm="1">
        <f t="array" ref="L22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22" s="31">
        <f>Calculations[[#This Row],[TF]]-Calculations[[#This Row],[FF]]</f>
        <v>0</v>
      </c>
      <c r="N22" s="34" cm="1">
        <f t="array" ref="N22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23" spans="2:14" ht="15" thickBot="1" x14ac:dyDescent="0.35">
      <c r="B23" s="19">
        <v>17</v>
      </c>
      <c r="C23" s="16" t="s">
        <v>36</v>
      </c>
      <c r="D23" s="16">
        <v>16</v>
      </c>
      <c r="E23" s="20">
        <v>11</v>
      </c>
      <c r="F23" s="2" t="str" cm="1">
        <f t="array" ref="F23">IFERROR(_xlfn.TEXTJOIN(",", TRUE, IF(ISNUMBER(SEARCH(B23, $D$7:$D$83)), $B$7:$B$83, "")), "")</f>
        <v>18</v>
      </c>
      <c r="G23" s="33" cm="1">
        <f t="array" ref="G23">IF(Input[[#This Row],[Predecessors]] = "", 0, MAX(LOOKUP(_xlfn.FILTERXML("&lt;t&gt;&lt;s&gt;"&amp;SUBSTITUTE(Input[[#This Row],[Predecessors]], ",", "&lt;/s&gt;&lt;s&gt;")&amp;"&lt;/s&gt;&lt;/t&gt;", "//s"),Input[ID],Calculations[EF])))</f>
        <v>187</v>
      </c>
      <c r="H23" s="31">
        <f>Calculations[[#This Row],[ES]]+Input[[#This Row],[Duration]]</f>
        <v>198</v>
      </c>
      <c r="I23" s="31">
        <f>Calculations[[#This Row],[LF]]-Input[[#This Row],[Duration]]</f>
        <v>187</v>
      </c>
      <c r="J23" s="31" cm="1">
        <f t="array" ref="J23">IF(Calculations[[#This Row],[Successors]] = "", $F$3, MIN(LOOKUP(_xlfn.FILTERXML("&lt;t&gt;&lt;s&gt;" &amp; SUBSTITUTE(Calculations[[#This Row],[Successors]], ",", "&lt;/s&gt;&lt;s&gt;") &amp; "&lt;/s&gt;&lt;/t&gt;", "//s"), Input[ID],Calculations[LS])))</f>
        <v>198</v>
      </c>
      <c r="K23" s="31">
        <f>Calculations[[#This Row],[LS]]-Calculations[[#This Row],[ES]]</f>
        <v>0</v>
      </c>
      <c r="L23" s="31" cm="1">
        <f t="array" ref="L23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23" s="31">
        <f>Calculations[[#This Row],[TF]]-Calculations[[#This Row],[FF]]</f>
        <v>0</v>
      </c>
      <c r="N23" s="34" cm="1">
        <f t="array" ref="N23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24" spans="2:14" ht="15" thickBot="1" x14ac:dyDescent="0.35">
      <c r="B24" s="19">
        <v>18</v>
      </c>
      <c r="C24" s="16" t="s">
        <v>37</v>
      </c>
      <c r="D24" s="16">
        <v>17</v>
      </c>
      <c r="E24" s="20">
        <v>20</v>
      </c>
      <c r="F24" s="2" t="str" cm="1">
        <f t="array" ref="F24">IFERROR(_xlfn.TEXTJOIN(",", TRUE, IF(ISNUMBER(SEARCH(B24, $D$7:$D$83)), $B$7:$B$83, "")), "")</f>
        <v>19</v>
      </c>
      <c r="G24" s="33" cm="1">
        <f t="array" ref="G24">IF(Input[[#This Row],[Predecessors]] = "", 0, MAX(LOOKUP(_xlfn.FILTERXML("&lt;t&gt;&lt;s&gt;"&amp;SUBSTITUTE(Input[[#This Row],[Predecessors]], ",", "&lt;/s&gt;&lt;s&gt;")&amp;"&lt;/s&gt;&lt;/t&gt;", "//s"),Input[ID],Calculations[EF])))</f>
        <v>198</v>
      </c>
      <c r="H24" s="31">
        <f>Calculations[[#This Row],[ES]]+Input[[#This Row],[Duration]]</f>
        <v>218</v>
      </c>
      <c r="I24" s="31">
        <f>Calculations[[#This Row],[LF]]-Input[[#This Row],[Duration]]</f>
        <v>198</v>
      </c>
      <c r="J24" s="31" cm="1">
        <f t="array" ref="J24">IF(Calculations[[#This Row],[Successors]] = "", $F$3, MIN(LOOKUP(_xlfn.FILTERXML("&lt;t&gt;&lt;s&gt;" &amp; SUBSTITUTE(Calculations[[#This Row],[Successors]], ",", "&lt;/s&gt;&lt;s&gt;") &amp; "&lt;/s&gt;&lt;/t&gt;", "//s"), Input[ID],Calculations[LS])))</f>
        <v>218</v>
      </c>
      <c r="K24" s="31">
        <f>Calculations[[#This Row],[LS]]-Calculations[[#This Row],[ES]]</f>
        <v>0</v>
      </c>
      <c r="L24" s="31" cm="1">
        <f t="array" ref="L24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24" s="31">
        <f>Calculations[[#This Row],[TF]]-Calculations[[#This Row],[FF]]</f>
        <v>0</v>
      </c>
      <c r="N24" s="34" cm="1">
        <f t="array" ref="N24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25" spans="2:14" ht="15" thickBot="1" x14ac:dyDescent="0.35">
      <c r="B25" s="19">
        <v>19</v>
      </c>
      <c r="C25" s="16" t="s">
        <v>38</v>
      </c>
      <c r="D25" s="16">
        <v>18</v>
      </c>
      <c r="E25" s="20">
        <v>18</v>
      </c>
      <c r="F25" s="2" t="str" cm="1">
        <f t="array" ref="F25">IFERROR(_xlfn.TEXTJOIN(",", TRUE, IF(ISNUMBER(SEARCH(B25, $D$7:$D$83)), $B$7:$B$83, "")), "")</f>
        <v>20,21</v>
      </c>
      <c r="G25" s="33" cm="1">
        <f t="array" ref="G25">IF(Input[[#This Row],[Predecessors]] = "", 0, MAX(LOOKUP(_xlfn.FILTERXML("&lt;t&gt;&lt;s&gt;"&amp;SUBSTITUTE(Input[[#This Row],[Predecessors]], ",", "&lt;/s&gt;&lt;s&gt;")&amp;"&lt;/s&gt;&lt;/t&gt;", "//s"),Input[ID],Calculations[EF])))</f>
        <v>218</v>
      </c>
      <c r="H25" s="31">
        <f>Calculations[[#This Row],[ES]]+Input[[#This Row],[Duration]]</f>
        <v>236</v>
      </c>
      <c r="I25" s="31">
        <f>Calculations[[#This Row],[LF]]-Input[[#This Row],[Duration]]</f>
        <v>218</v>
      </c>
      <c r="J25" s="31" cm="1">
        <f t="array" ref="J25">IF(Calculations[[#This Row],[Successors]] = "", $F$3, MIN(LOOKUP(_xlfn.FILTERXML("&lt;t&gt;&lt;s&gt;" &amp; SUBSTITUTE(Calculations[[#This Row],[Successors]], ",", "&lt;/s&gt;&lt;s&gt;") &amp; "&lt;/s&gt;&lt;/t&gt;", "//s"), Input[ID],Calculations[LS])))</f>
        <v>236</v>
      </c>
      <c r="K25" s="31">
        <f>Calculations[[#This Row],[LS]]-Calculations[[#This Row],[ES]]</f>
        <v>0</v>
      </c>
      <c r="L25" s="31" cm="1">
        <f t="array" ref="L25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25" s="31">
        <f>Calculations[[#This Row],[TF]]-Calculations[[#This Row],[FF]]</f>
        <v>0</v>
      </c>
      <c r="N25" s="34" cm="1">
        <f t="array" ref="N25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26" spans="2:14" ht="15" thickBot="1" x14ac:dyDescent="0.35">
      <c r="B26" s="19">
        <v>20</v>
      </c>
      <c r="C26" s="16" t="s">
        <v>39</v>
      </c>
      <c r="D26" s="16">
        <v>19</v>
      </c>
      <c r="E26" s="20">
        <v>17</v>
      </c>
      <c r="F26" s="2" t="str" cm="1">
        <f t="array" ref="F26">IFERROR(_xlfn.TEXTJOIN(",", TRUE, IF(ISNUMBER(SEARCH(B26, $D$7:$D$83)), $B$7:$B$83, "")), "")</f>
        <v>22</v>
      </c>
      <c r="G26" s="33" cm="1">
        <f t="array" ref="G26">IF(Input[[#This Row],[Predecessors]] = "", 0, MAX(LOOKUP(_xlfn.FILTERXML("&lt;t&gt;&lt;s&gt;"&amp;SUBSTITUTE(Input[[#This Row],[Predecessors]], ",", "&lt;/s&gt;&lt;s&gt;")&amp;"&lt;/s&gt;&lt;/t&gt;", "//s"),Input[ID],Calculations[EF])))</f>
        <v>236</v>
      </c>
      <c r="H26" s="31">
        <f>Calculations[[#This Row],[ES]]+Input[[#This Row],[Duration]]</f>
        <v>253</v>
      </c>
      <c r="I26" s="31">
        <f>Calculations[[#This Row],[LF]]-Input[[#This Row],[Duration]]</f>
        <v>241</v>
      </c>
      <c r="J26" s="31" cm="1">
        <f t="array" ref="J26">IF(Calculations[[#This Row],[Successors]] = "", $F$3, MIN(LOOKUP(_xlfn.FILTERXML("&lt;t&gt;&lt;s&gt;" &amp; SUBSTITUTE(Calculations[[#This Row],[Successors]], ",", "&lt;/s&gt;&lt;s&gt;") &amp; "&lt;/s&gt;&lt;/t&gt;", "//s"), Input[ID],Calculations[LS])))</f>
        <v>258</v>
      </c>
      <c r="K26" s="31">
        <f>Calculations[[#This Row],[LS]]-Calculations[[#This Row],[ES]]</f>
        <v>5</v>
      </c>
      <c r="L26" s="31" cm="1">
        <f t="array" ref="L26">IFERROR(MIN(LOOKUP(_xlfn.FILTERXML("&lt;t&gt;&lt;s&gt;" &amp; SUBSTITUTE(Calculations[[#This Row],[Successors]], ",", "&lt;/s&gt;&lt;s&gt;") &amp; "&lt;/s&gt;&lt;/t&gt;", "//s"), Input[ID],Calculations[ES])),$F$3) - Calculations[[#This Row],[EF]]</f>
        <v>5</v>
      </c>
      <c r="M26" s="31">
        <f>Calculations[[#This Row],[TF]]-Calculations[[#This Row],[FF]]</f>
        <v>0</v>
      </c>
      <c r="N26" s="34" cm="1">
        <f t="array" ref="N26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5</v>
      </c>
    </row>
    <row r="27" spans="2:14" ht="15" thickBot="1" x14ac:dyDescent="0.35">
      <c r="B27" s="19">
        <v>21</v>
      </c>
      <c r="C27" s="16" t="s">
        <v>40</v>
      </c>
      <c r="D27" s="16">
        <v>19</v>
      </c>
      <c r="E27" s="20">
        <v>22</v>
      </c>
      <c r="F27" s="2" t="str" cm="1">
        <f t="array" ref="F27">IFERROR(_xlfn.TEXTJOIN(",", TRUE, IF(ISNUMBER(SEARCH(B27, $D$7:$D$83)), $B$7:$B$83, "")), "")</f>
        <v>22</v>
      </c>
      <c r="G27" s="33" cm="1">
        <f t="array" ref="G27">IF(Input[[#This Row],[Predecessors]] = "", 0, MAX(LOOKUP(_xlfn.FILTERXML("&lt;t&gt;&lt;s&gt;"&amp;SUBSTITUTE(Input[[#This Row],[Predecessors]], ",", "&lt;/s&gt;&lt;s&gt;")&amp;"&lt;/s&gt;&lt;/t&gt;", "//s"),Input[ID],Calculations[EF])))</f>
        <v>236</v>
      </c>
      <c r="H27" s="31">
        <f>Calculations[[#This Row],[ES]]+Input[[#This Row],[Duration]]</f>
        <v>258</v>
      </c>
      <c r="I27" s="31">
        <f>Calculations[[#This Row],[LF]]-Input[[#This Row],[Duration]]</f>
        <v>236</v>
      </c>
      <c r="J27" s="31" cm="1">
        <f t="array" ref="J27">IF(Calculations[[#This Row],[Successors]] = "", $F$3, MIN(LOOKUP(_xlfn.FILTERXML("&lt;t&gt;&lt;s&gt;" &amp; SUBSTITUTE(Calculations[[#This Row],[Successors]], ",", "&lt;/s&gt;&lt;s&gt;") &amp; "&lt;/s&gt;&lt;/t&gt;", "//s"), Input[ID],Calculations[LS])))</f>
        <v>258</v>
      </c>
      <c r="K27" s="31">
        <f>Calculations[[#This Row],[LS]]-Calculations[[#This Row],[ES]]</f>
        <v>0</v>
      </c>
      <c r="L27" s="31" cm="1">
        <f t="array" ref="L27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27" s="31">
        <f>Calculations[[#This Row],[TF]]-Calculations[[#This Row],[FF]]</f>
        <v>0</v>
      </c>
      <c r="N27" s="34" cm="1">
        <f t="array" ref="N27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28" spans="2:14" ht="15" thickBot="1" x14ac:dyDescent="0.35">
      <c r="B28" s="19">
        <v>22</v>
      </c>
      <c r="C28" s="16" t="s">
        <v>41</v>
      </c>
      <c r="D28" s="16" t="s">
        <v>103</v>
      </c>
      <c r="E28" s="20">
        <v>19</v>
      </c>
      <c r="F28" s="2" t="str" cm="1">
        <f t="array" ref="F28">IFERROR(_xlfn.TEXTJOIN(",", TRUE, IF(ISNUMBER(SEARCH(B28, $D$7:$D$83)), $B$7:$B$83, "")), "")</f>
        <v>23</v>
      </c>
      <c r="G28" s="33" cm="1">
        <f t="array" ref="G28">IF(Input[[#This Row],[Predecessors]] = "", 0, MAX(LOOKUP(_xlfn.FILTERXML("&lt;t&gt;&lt;s&gt;"&amp;SUBSTITUTE(Input[[#This Row],[Predecessors]], ",", "&lt;/s&gt;&lt;s&gt;")&amp;"&lt;/s&gt;&lt;/t&gt;", "//s"),Input[ID],Calculations[EF])))</f>
        <v>258</v>
      </c>
      <c r="H28" s="31">
        <f>Calculations[[#This Row],[ES]]+Input[[#This Row],[Duration]]</f>
        <v>277</v>
      </c>
      <c r="I28" s="31">
        <f>Calculations[[#This Row],[LF]]-Input[[#This Row],[Duration]]</f>
        <v>258</v>
      </c>
      <c r="J28" s="31" cm="1">
        <f t="array" ref="J28">IF(Calculations[[#This Row],[Successors]] = "", $F$3, MIN(LOOKUP(_xlfn.FILTERXML("&lt;t&gt;&lt;s&gt;" &amp; SUBSTITUTE(Calculations[[#This Row],[Successors]], ",", "&lt;/s&gt;&lt;s&gt;") &amp; "&lt;/s&gt;&lt;/t&gt;", "//s"), Input[ID],Calculations[LS])))</f>
        <v>277</v>
      </c>
      <c r="K28" s="31">
        <f>Calculations[[#This Row],[LS]]-Calculations[[#This Row],[ES]]</f>
        <v>0</v>
      </c>
      <c r="L28" s="31" cm="1">
        <f t="array" ref="L28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28" s="31">
        <f>Calculations[[#This Row],[TF]]-Calculations[[#This Row],[FF]]</f>
        <v>0</v>
      </c>
      <c r="N28" s="34" cm="1">
        <f t="array" ref="N28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29" spans="2:14" ht="15" thickBot="1" x14ac:dyDescent="0.35">
      <c r="B29" s="19">
        <v>23</v>
      </c>
      <c r="C29" s="16" t="s">
        <v>42</v>
      </c>
      <c r="D29" s="16">
        <v>22</v>
      </c>
      <c r="E29" s="20">
        <v>20</v>
      </c>
      <c r="F29" s="2" t="str" cm="1">
        <f t="array" ref="F29">IFERROR(_xlfn.TEXTJOIN(",", TRUE, IF(ISNUMBER(SEARCH(B29, $D$7:$D$83)), $B$7:$B$83, "")), "")</f>
        <v>24,25</v>
      </c>
      <c r="G29" s="33" cm="1">
        <f t="array" ref="G29">IF(Input[[#This Row],[Predecessors]] = "", 0, MAX(LOOKUP(_xlfn.FILTERXML("&lt;t&gt;&lt;s&gt;"&amp;SUBSTITUTE(Input[[#This Row],[Predecessors]], ",", "&lt;/s&gt;&lt;s&gt;")&amp;"&lt;/s&gt;&lt;/t&gt;", "//s"),Input[ID],Calculations[EF])))</f>
        <v>277</v>
      </c>
      <c r="H29" s="31">
        <f>Calculations[[#This Row],[ES]]+Input[[#This Row],[Duration]]</f>
        <v>297</v>
      </c>
      <c r="I29" s="31">
        <f>Calculations[[#This Row],[LF]]-Input[[#This Row],[Duration]]</f>
        <v>277</v>
      </c>
      <c r="J29" s="31" cm="1">
        <f t="array" ref="J29">IF(Calculations[[#This Row],[Successors]] = "", $F$3, MIN(LOOKUP(_xlfn.FILTERXML("&lt;t&gt;&lt;s&gt;" &amp; SUBSTITUTE(Calculations[[#This Row],[Successors]], ",", "&lt;/s&gt;&lt;s&gt;") &amp; "&lt;/s&gt;&lt;/t&gt;", "//s"), Input[ID],Calculations[LS])))</f>
        <v>297</v>
      </c>
      <c r="K29" s="31">
        <f>Calculations[[#This Row],[LS]]-Calculations[[#This Row],[ES]]</f>
        <v>0</v>
      </c>
      <c r="L29" s="31" cm="1">
        <f t="array" ref="L29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29" s="31">
        <f>Calculations[[#This Row],[TF]]-Calculations[[#This Row],[FF]]</f>
        <v>0</v>
      </c>
      <c r="N29" s="34" cm="1">
        <f t="array" ref="N29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30" spans="2:14" ht="15" thickBot="1" x14ac:dyDescent="0.35">
      <c r="B30" s="19">
        <v>24</v>
      </c>
      <c r="C30" s="16" t="s">
        <v>43</v>
      </c>
      <c r="D30" s="16">
        <v>23</v>
      </c>
      <c r="E30" s="20">
        <v>23</v>
      </c>
      <c r="F30" s="2" t="str" cm="1">
        <f t="array" ref="F30">IFERROR(_xlfn.TEXTJOIN(",", TRUE, IF(ISNUMBER(SEARCH(B30, $D$7:$D$83)), $B$7:$B$83, "")), "")</f>
        <v>26</v>
      </c>
      <c r="G30" s="33" cm="1">
        <f t="array" ref="G30">IF(Input[[#This Row],[Predecessors]] = "", 0, MAX(LOOKUP(_xlfn.FILTERXML("&lt;t&gt;&lt;s&gt;"&amp;SUBSTITUTE(Input[[#This Row],[Predecessors]], ",", "&lt;/s&gt;&lt;s&gt;")&amp;"&lt;/s&gt;&lt;/t&gt;", "//s"),Input[ID],Calculations[EF])))</f>
        <v>297</v>
      </c>
      <c r="H30" s="31">
        <f>Calculations[[#This Row],[ES]]+Input[[#This Row],[Duration]]</f>
        <v>320</v>
      </c>
      <c r="I30" s="31">
        <f>Calculations[[#This Row],[LF]]-Input[[#This Row],[Duration]]</f>
        <v>297</v>
      </c>
      <c r="J30" s="31" cm="1">
        <f t="array" ref="J30">IF(Calculations[[#This Row],[Successors]] = "", $F$3, MIN(LOOKUP(_xlfn.FILTERXML("&lt;t&gt;&lt;s&gt;" &amp; SUBSTITUTE(Calculations[[#This Row],[Successors]], ",", "&lt;/s&gt;&lt;s&gt;") &amp; "&lt;/s&gt;&lt;/t&gt;", "//s"), Input[ID],Calculations[LS])))</f>
        <v>320</v>
      </c>
      <c r="K30" s="31">
        <f>Calculations[[#This Row],[LS]]-Calculations[[#This Row],[ES]]</f>
        <v>0</v>
      </c>
      <c r="L30" s="31" cm="1">
        <f t="array" ref="L30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30" s="31">
        <f>Calculations[[#This Row],[TF]]-Calculations[[#This Row],[FF]]</f>
        <v>0</v>
      </c>
      <c r="N30" s="34" cm="1">
        <f t="array" ref="N30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31" spans="2:14" ht="15" thickBot="1" x14ac:dyDescent="0.35">
      <c r="B31" s="19">
        <v>25</v>
      </c>
      <c r="C31" s="16" t="s">
        <v>44</v>
      </c>
      <c r="D31" s="16">
        <v>23</v>
      </c>
      <c r="E31" s="20">
        <v>13</v>
      </c>
      <c r="F31" s="2" t="str" cm="1">
        <f t="array" ref="F31">IFERROR(_xlfn.TEXTJOIN(",", TRUE, IF(ISNUMBER(SEARCH(B31, $D$7:$D$83)), $B$7:$B$83, "")), "")</f>
        <v>27</v>
      </c>
      <c r="G31" s="33" cm="1">
        <f t="array" ref="G31">IF(Input[[#This Row],[Predecessors]] = "", 0, MAX(LOOKUP(_xlfn.FILTERXML("&lt;t&gt;&lt;s&gt;"&amp;SUBSTITUTE(Input[[#This Row],[Predecessors]], ",", "&lt;/s&gt;&lt;s&gt;")&amp;"&lt;/s&gt;&lt;/t&gt;", "//s"),Input[ID],Calculations[EF])))</f>
        <v>297</v>
      </c>
      <c r="H31" s="31">
        <f>Calculations[[#This Row],[ES]]+Input[[#This Row],[Duration]]</f>
        <v>310</v>
      </c>
      <c r="I31" s="31">
        <f>Calculations[[#This Row],[LF]]-Input[[#This Row],[Duration]]</f>
        <v>332</v>
      </c>
      <c r="J31" s="31" cm="1">
        <f t="array" ref="J31">IF(Calculations[[#This Row],[Successors]] = "", $F$3, MIN(LOOKUP(_xlfn.FILTERXML("&lt;t&gt;&lt;s&gt;" &amp; SUBSTITUTE(Calculations[[#This Row],[Successors]], ",", "&lt;/s&gt;&lt;s&gt;") &amp; "&lt;/s&gt;&lt;/t&gt;", "//s"), Input[ID],Calculations[LS])))</f>
        <v>345</v>
      </c>
      <c r="K31" s="31">
        <f>Calculations[[#This Row],[LS]]-Calculations[[#This Row],[ES]]</f>
        <v>35</v>
      </c>
      <c r="L31" s="31" cm="1">
        <f t="array" ref="L31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31" s="31">
        <f>Calculations[[#This Row],[TF]]-Calculations[[#This Row],[FF]]</f>
        <v>35</v>
      </c>
      <c r="N31" s="34" cm="1">
        <f t="array" ref="N31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32" spans="2:14" ht="15" thickBot="1" x14ac:dyDescent="0.35">
      <c r="B32" s="19">
        <v>26</v>
      </c>
      <c r="C32" s="16" t="s">
        <v>45</v>
      </c>
      <c r="D32" s="16">
        <v>24</v>
      </c>
      <c r="E32" s="20">
        <v>20</v>
      </c>
      <c r="F32" s="2" t="str" cm="1">
        <f t="array" ref="F32">IFERROR(_xlfn.TEXTJOIN(",", TRUE, IF(ISNUMBER(SEARCH(B32, $D$7:$D$83)), $B$7:$B$83, "")), "")</f>
        <v>28</v>
      </c>
      <c r="G32" s="33" cm="1">
        <f t="array" ref="G32">IF(Input[[#This Row],[Predecessors]] = "", 0, MAX(LOOKUP(_xlfn.FILTERXML("&lt;t&gt;&lt;s&gt;"&amp;SUBSTITUTE(Input[[#This Row],[Predecessors]], ",", "&lt;/s&gt;&lt;s&gt;")&amp;"&lt;/s&gt;&lt;/t&gt;", "//s"),Input[ID],Calculations[EF])))</f>
        <v>320</v>
      </c>
      <c r="H32" s="31">
        <f>Calculations[[#This Row],[ES]]+Input[[#This Row],[Duration]]</f>
        <v>340</v>
      </c>
      <c r="I32" s="31">
        <f>Calculations[[#This Row],[LF]]-Input[[#This Row],[Duration]]</f>
        <v>320</v>
      </c>
      <c r="J32" s="31" cm="1">
        <f t="array" ref="J32">IF(Calculations[[#This Row],[Successors]] = "", $F$3, MIN(LOOKUP(_xlfn.FILTERXML("&lt;t&gt;&lt;s&gt;" &amp; SUBSTITUTE(Calculations[[#This Row],[Successors]], ",", "&lt;/s&gt;&lt;s&gt;") &amp; "&lt;/s&gt;&lt;/t&gt;", "//s"), Input[ID],Calculations[LS])))</f>
        <v>340</v>
      </c>
      <c r="K32" s="31">
        <f>Calculations[[#This Row],[LS]]-Calculations[[#This Row],[ES]]</f>
        <v>0</v>
      </c>
      <c r="L32" s="31" cm="1">
        <f t="array" ref="L32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32" s="31">
        <f>Calculations[[#This Row],[TF]]-Calculations[[#This Row],[FF]]</f>
        <v>0</v>
      </c>
      <c r="N32" s="34" cm="1">
        <f t="array" ref="N32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33" spans="2:14" ht="15" thickBot="1" x14ac:dyDescent="0.35">
      <c r="B33" s="19">
        <v>27</v>
      </c>
      <c r="C33" s="16" t="s">
        <v>46</v>
      </c>
      <c r="D33" s="16">
        <v>25</v>
      </c>
      <c r="E33" s="20">
        <v>15</v>
      </c>
      <c r="F33" s="2" t="str" cm="1">
        <f t="array" ref="F33">IFERROR(_xlfn.TEXTJOIN(",", TRUE, IF(ISNUMBER(SEARCH(B33, $D$7:$D$83)), $B$7:$B$83, "")), "")</f>
        <v>29,30</v>
      </c>
      <c r="G33" s="33" cm="1">
        <f t="array" ref="G33">IF(Input[[#This Row],[Predecessors]] = "", 0, MAX(LOOKUP(_xlfn.FILTERXML("&lt;t&gt;&lt;s&gt;"&amp;SUBSTITUTE(Input[[#This Row],[Predecessors]], ",", "&lt;/s&gt;&lt;s&gt;")&amp;"&lt;/s&gt;&lt;/t&gt;", "//s"),Input[ID],Calculations[EF])))</f>
        <v>310</v>
      </c>
      <c r="H33" s="31">
        <f>Calculations[[#This Row],[ES]]+Input[[#This Row],[Duration]]</f>
        <v>325</v>
      </c>
      <c r="I33" s="31">
        <f>Calculations[[#This Row],[LF]]-Input[[#This Row],[Duration]]</f>
        <v>345</v>
      </c>
      <c r="J33" s="31" cm="1">
        <f t="array" ref="J33">IF(Calculations[[#This Row],[Successors]] = "", $F$3, MIN(LOOKUP(_xlfn.FILTERXML("&lt;t&gt;&lt;s&gt;" &amp; SUBSTITUTE(Calculations[[#This Row],[Successors]], ",", "&lt;/s&gt;&lt;s&gt;") &amp; "&lt;/s&gt;&lt;/t&gt;", "//s"), Input[ID],Calculations[LS])))</f>
        <v>360</v>
      </c>
      <c r="K33" s="31">
        <f>Calculations[[#This Row],[LS]]-Calculations[[#This Row],[ES]]</f>
        <v>35</v>
      </c>
      <c r="L33" s="31" cm="1">
        <f t="array" ref="L33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33" s="31">
        <f>Calculations[[#This Row],[TF]]-Calculations[[#This Row],[FF]]</f>
        <v>35</v>
      </c>
      <c r="N33" s="34" cm="1">
        <f t="array" ref="N33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-35</v>
      </c>
    </row>
    <row r="34" spans="2:14" ht="15" thickBot="1" x14ac:dyDescent="0.35">
      <c r="B34" s="19">
        <v>28</v>
      </c>
      <c r="C34" s="16" t="s">
        <v>47</v>
      </c>
      <c r="D34" s="16">
        <v>26</v>
      </c>
      <c r="E34" s="20">
        <v>20</v>
      </c>
      <c r="F34" s="2" t="str" cm="1">
        <f t="array" ref="F34">IFERROR(_xlfn.TEXTJOIN(",", TRUE, IF(ISNUMBER(SEARCH(B34, $D$7:$D$83)), $B$7:$B$83, "")), "")</f>
        <v>31</v>
      </c>
      <c r="G34" s="33" cm="1">
        <f t="array" ref="G34">IF(Input[[#This Row],[Predecessors]] = "", 0, MAX(LOOKUP(_xlfn.FILTERXML("&lt;t&gt;&lt;s&gt;"&amp;SUBSTITUTE(Input[[#This Row],[Predecessors]], ",", "&lt;/s&gt;&lt;s&gt;")&amp;"&lt;/s&gt;&lt;/t&gt;", "//s"),Input[ID],Calculations[EF])))</f>
        <v>340</v>
      </c>
      <c r="H34" s="31">
        <f>Calculations[[#This Row],[ES]]+Input[[#This Row],[Duration]]</f>
        <v>360</v>
      </c>
      <c r="I34" s="31">
        <f>Calculations[[#This Row],[LF]]-Input[[#This Row],[Duration]]</f>
        <v>340</v>
      </c>
      <c r="J34" s="31" cm="1">
        <f t="array" ref="J34">IF(Calculations[[#This Row],[Successors]] = "", $F$3, MIN(LOOKUP(_xlfn.FILTERXML("&lt;t&gt;&lt;s&gt;" &amp; SUBSTITUTE(Calculations[[#This Row],[Successors]], ",", "&lt;/s&gt;&lt;s&gt;") &amp; "&lt;/s&gt;&lt;/t&gt;", "//s"), Input[ID],Calculations[LS])))</f>
        <v>360</v>
      </c>
      <c r="K34" s="31">
        <f>Calculations[[#This Row],[LS]]-Calculations[[#This Row],[ES]]</f>
        <v>0</v>
      </c>
      <c r="L34" s="31" cm="1">
        <f t="array" ref="L34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34" s="31">
        <f>Calculations[[#This Row],[TF]]-Calculations[[#This Row],[FF]]</f>
        <v>0</v>
      </c>
      <c r="N34" s="34" cm="1">
        <f t="array" ref="N34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35" spans="2:14" ht="15" thickBot="1" x14ac:dyDescent="0.35">
      <c r="B35" s="19">
        <v>29</v>
      </c>
      <c r="C35" s="16" t="s">
        <v>48</v>
      </c>
      <c r="D35" s="16">
        <v>27</v>
      </c>
      <c r="E35" s="20">
        <v>15</v>
      </c>
      <c r="F35" s="2" t="str" cm="1">
        <f t="array" ref="F35">IFERROR(_xlfn.TEXTJOIN(",", TRUE, IF(ISNUMBER(SEARCH(B35, $D$7:$D$83)), $B$7:$B$83, "")), "")</f>
        <v>32</v>
      </c>
      <c r="G35" s="33" cm="1">
        <f t="array" ref="G35">IF(Input[[#This Row],[Predecessors]] = "", 0, MAX(LOOKUP(_xlfn.FILTERXML("&lt;t&gt;&lt;s&gt;"&amp;SUBSTITUTE(Input[[#This Row],[Predecessors]], ",", "&lt;/s&gt;&lt;s&gt;")&amp;"&lt;/s&gt;&lt;/t&gt;", "//s"),Input[ID],Calculations[EF])))</f>
        <v>325</v>
      </c>
      <c r="H35" s="31">
        <f>Calculations[[#This Row],[ES]]+Input[[#This Row],[Duration]]</f>
        <v>340</v>
      </c>
      <c r="I35" s="31">
        <f>Calculations[[#This Row],[LF]]-Input[[#This Row],[Duration]]</f>
        <v>367</v>
      </c>
      <c r="J35" s="31" cm="1">
        <f t="array" ref="J35">IF(Calculations[[#This Row],[Successors]] = "", $F$3, MIN(LOOKUP(_xlfn.FILTERXML("&lt;t&gt;&lt;s&gt;" &amp; SUBSTITUTE(Calculations[[#This Row],[Successors]], ",", "&lt;/s&gt;&lt;s&gt;") &amp; "&lt;/s&gt;&lt;/t&gt;", "//s"), Input[ID],Calculations[LS])))</f>
        <v>382</v>
      </c>
      <c r="K35" s="31">
        <f>Calculations[[#This Row],[LS]]-Calculations[[#This Row],[ES]]</f>
        <v>42</v>
      </c>
      <c r="L35" s="31" cm="1">
        <f t="array" ref="L35">IFERROR(MIN(LOOKUP(_xlfn.FILTERXML("&lt;t&gt;&lt;s&gt;" &amp; SUBSTITUTE(Calculations[[#This Row],[Successors]], ",", "&lt;/s&gt;&lt;s&gt;") &amp; "&lt;/s&gt;&lt;/t&gt;", "//s"), Input[ID],Calculations[ES])),$F$3) - Calculations[[#This Row],[EF]]</f>
        <v>42</v>
      </c>
      <c r="M35" s="31">
        <f>Calculations[[#This Row],[TF]]-Calculations[[#This Row],[FF]]</f>
        <v>0</v>
      </c>
      <c r="N35" s="34" cm="1">
        <f t="array" ref="N35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7</v>
      </c>
    </row>
    <row r="36" spans="2:14" ht="15" thickBot="1" x14ac:dyDescent="0.35">
      <c r="B36" s="19">
        <v>30</v>
      </c>
      <c r="C36" s="16" t="s">
        <v>49</v>
      </c>
      <c r="D36" s="16">
        <v>27</v>
      </c>
      <c r="E36" s="20">
        <v>22</v>
      </c>
      <c r="F36" s="2" t="str" cm="1">
        <f t="array" ref="F36">IFERROR(_xlfn.TEXTJOIN(",", TRUE, IF(ISNUMBER(SEARCH(B36, $D$7:$D$83)), $B$7:$B$83, "")), "")</f>
        <v>32</v>
      </c>
      <c r="G36" s="33" cm="1">
        <f t="array" ref="G36">IF(Input[[#This Row],[Predecessors]] = "", 0, MAX(LOOKUP(_xlfn.FILTERXML("&lt;t&gt;&lt;s&gt;"&amp;SUBSTITUTE(Input[[#This Row],[Predecessors]], ",", "&lt;/s&gt;&lt;s&gt;")&amp;"&lt;/s&gt;&lt;/t&gt;", "//s"),Input[ID],Calculations[EF])))</f>
        <v>325</v>
      </c>
      <c r="H36" s="31">
        <f>Calculations[[#This Row],[ES]]+Input[[#This Row],[Duration]]</f>
        <v>347</v>
      </c>
      <c r="I36" s="31">
        <f>Calculations[[#This Row],[LF]]-Input[[#This Row],[Duration]]</f>
        <v>360</v>
      </c>
      <c r="J36" s="31" cm="1">
        <f t="array" ref="J36">IF(Calculations[[#This Row],[Successors]] = "", $F$3, MIN(LOOKUP(_xlfn.FILTERXML("&lt;t&gt;&lt;s&gt;" &amp; SUBSTITUTE(Calculations[[#This Row],[Successors]], ",", "&lt;/s&gt;&lt;s&gt;") &amp; "&lt;/s&gt;&lt;/t&gt;", "//s"), Input[ID],Calculations[LS])))</f>
        <v>382</v>
      </c>
      <c r="K36" s="31">
        <f>Calculations[[#This Row],[LS]]-Calculations[[#This Row],[ES]]</f>
        <v>35</v>
      </c>
      <c r="L36" s="31" cm="1">
        <f t="array" ref="L36">IFERROR(MIN(LOOKUP(_xlfn.FILTERXML("&lt;t&gt;&lt;s&gt;" &amp; SUBSTITUTE(Calculations[[#This Row],[Successors]], ",", "&lt;/s&gt;&lt;s&gt;") &amp; "&lt;/s&gt;&lt;/t&gt;", "//s"), Input[ID],Calculations[ES])),$F$3) - Calculations[[#This Row],[EF]]</f>
        <v>35</v>
      </c>
      <c r="M36" s="31">
        <f>Calculations[[#This Row],[TF]]-Calculations[[#This Row],[FF]]</f>
        <v>0</v>
      </c>
      <c r="N36" s="34" cm="1">
        <f t="array" ref="N36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37" spans="2:14" ht="15" thickBot="1" x14ac:dyDescent="0.35">
      <c r="B37" s="19">
        <v>31</v>
      </c>
      <c r="C37" s="16" t="s">
        <v>50</v>
      </c>
      <c r="D37" s="16">
        <v>28</v>
      </c>
      <c r="E37" s="20">
        <v>22</v>
      </c>
      <c r="F37" s="2" t="str" cm="1">
        <f t="array" ref="F37">IFERROR(_xlfn.TEXTJOIN(",", TRUE, IF(ISNUMBER(SEARCH(B37, $D$7:$D$83)), $B$7:$B$83, "")), "")</f>
        <v>32</v>
      </c>
      <c r="G37" s="33" cm="1">
        <f t="array" ref="G37">IF(Input[[#This Row],[Predecessors]] = "", 0, MAX(LOOKUP(_xlfn.FILTERXML("&lt;t&gt;&lt;s&gt;"&amp;SUBSTITUTE(Input[[#This Row],[Predecessors]], ",", "&lt;/s&gt;&lt;s&gt;")&amp;"&lt;/s&gt;&lt;/t&gt;", "//s"),Input[ID],Calculations[EF])))</f>
        <v>360</v>
      </c>
      <c r="H37" s="31">
        <f>Calculations[[#This Row],[ES]]+Input[[#This Row],[Duration]]</f>
        <v>382</v>
      </c>
      <c r="I37" s="31">
        <f>Calculations[[#This Row],[LF]]-Input[[#This Row],[Duration]]</f>
        <v>360</v>
      </c>
      <c r="J37" s="31" cm="1">
        <f t="array" ref="J37">IF(Calculations[[#This Row],[Successors]] = "", $F$3, MIN(LOOKUP(_xlfn.FILTERXML("&lt;t&gt;&lt;s&gt;" &amp; SUBSTITUTE(Calculations[[#This Row],[Successors]], ",", "&lt;/s&gt;&lt;s&gt;") &amp; "&lt;/s&gt;&lt;/t&gt;", "//s"), Input[ID],Calculations[LS])))</f>
        <v>382</v>
      </c>
      <c r="K37" s="31">
        <f>Calculations[[#This Row],[LS]]-Calculations[[#This Row],[ES]]</f>
        <v>0</v>
      </c>
      <c r="L37" s="31" cm="1">
        <f t="array" ref="L37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37" s="31">
        <f>Calculations[[#This Row],[TF]]-Calculations[[#This Row],[FF]]</f>
        <v>0</v>
      </c>
      <c r="N37" s="34" cm="1">
        <f t="array" ref="N37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38" spans="2:14" ht="15" thickBot="1" x14ac:dyDescent="0.35">
      <c r="B38" s="19">
        <v>32</v>
      </c>
      <c r="C38" s="16" t="s">
        <v>51</v>
      </c>
      <c r="D38" s="16" t="s">
        <v>104</v>
      </c>
      <c r="E38" s="20">
        <v>9</v>
      </c>
      <c r="F38" s="2" t="str" cm="1">
        <f t="array" ref="F38">IFERROR(_xlfn.TEXTJOIN(",", TRUE, IF(ISNUMBER(SEARCH(B38, $D$7:$D$83)), $B$7:$B$83, "")), "")</f>
        <v>33</v>
      </c>
      <c r="G38" s="33" cm="1">
        <f t="array" ref="G38">IF(Input[[#This Row],[Predecessors]] = "", 0, MAX(LOOKUP(_xlfn.FILTERXML("&lt;t&gt;&lt;s&gt;"&amp;SUBSTITUTE(Input[[#This Row],[Predecessors]], ",", "&lt;/s&gt;&lt;s&gt;")&amp;"&lt;/s&gt;&lt;/t&gt;", "//s"),Input[ID],Calculations[EF])))</f>
        <v>382</v>
      </c>
      <c r="H38" s="31">
        <f>Calculations[[#This Row],[ES]]+Input[[#This Row],[Duration]]</f>
        <v>391</v>
      </c>
      <c r="I38" s="31">
        <f>Calculations[[#This Row],[LF]]-Input[[#This Row],[Duration]]</f>
        <v>382</v>
      </c>
      <c r="J38" s="31" cm="1">
        <f t="array" ref="J38">IF(Calculations[[#This Row],[Successors]] = "", $F$3, MIN(LOOKUP(_xlfn.FILTERXML("&lt;t&gt;&lt;s&gt;" &amp; SUBSTITUTE(Calculations[[#This Row],[Successors]], ",", "&lt;/s&gt;&lt;s&gt;") &amp; "&lt;/s&gt;&lt;/t&gt;", "//s"), Input[ID],Calculations[LS])))</f>
        <v>391</v>
      </c>
      <c r="K38" s="31">
        <f>Calculations[[#This Row],[LS]]-Calculations[[#This Row],[ES]]</f>
        <v>0</v>
      </c>
      <c r="L38" s="31" cm="1">
        <f t="array" ref="L38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38" s="31">
        <f>Calculations[[#This Row],[TF]]-Calculations[[#This Row],[FF]]</f>
        <v>0</v>
      </c>
      <c r="N38" s="34" cm="1">
        <f t="array" ref="N38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39" spans="2:14" ht="15" thickBot="1" x14ac:dyDescent="0.35">
      <c r="B39" s="19">
        <v>33</v>
      </c>
      <c r="C39" s="16" t="s">
        <v>52</v>
      </c>
      <c r="D39" s="16">
        <v>32</v>
      </c>
      <c r="E39" s="20">
        <v>22</v>
      </c>
      <c r="F39" s="2" t="str" cm="1">
        <f t="array" ref="F39">IFERROR(_xlfn.TEXTJOIN(",", TRUE, IF(ISNUMBER(SEARCH(B39, $D$7:$D$83)), $B$7:$B$83, "")), "")</f>
        <v>34</v>
      </c>
      <c r="G39" s="33" cm="1">
        <f t="array" ref="G39">IF(Input[[#This Row],[Predecessors]] = "", 0, MAX(LOOKUP(_xlfn.FILTERXML("&lt;t&gt;&lt;s&gt;"&amp;SUBSTITUTE(Input[[#This Row],[Predecessors]], ",", "&lt;/s&gt;&lt;s&gt;")&amp;"&lt;/s&gt;&lt;/t&gt;", "//s"),Input[ID],Calculations[EF])))</f>
        <v>391</v>
      </c>
      <c r="H39" s="31">
        <f>Calculations[[#This Row],[ES]]+Input[[#This Row],[Duration]]</f>
        <v>413</v>
      </c>
      <c r="I39" s="31">
        <f>Calculations[[#This Row],[LF]]-Input[[#This Row],[Duration]]</f>
        <v>391</v>
      </c>
      <c r="J39" s="31" cm="1">
        <f t="array" ref="J39">IF(Calculations[[#This Row],[Successors]] = "", $F$3, MIN(LOOKUP(_xlfn.FILTERXML("&lt;t&gt;&lt;s&gt;" &amp; SUBSTITUTE(Calculations[[#This Row],[Successors]], ",", "&lt;/s&gt;&lt;s&gt;") &amp; "&lt;/s&gt;&lt;/t&gt;", "//s"), Input[ID],Calculations[LS])))</f>
        <v>413</v>
      </c>
      <c r="K39" s="31">
        <f>Calculations[[#This Row],[LS]]-Calculations[[#This Row],[ES]]</f>
        <v>0</v>
      </c>
      <c r="L39" s="31" cm="1">
        <f t="array" ref="L39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39" s="31">
        <f>Calculations[[#This Row],[TF]]-Calculations[[#This Row],[FF]]</f>
        <v>0</v>
      </c>
      <c r="N39" s="34" cm="1">
        <f t="array" ref="N39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40" spans="2:14" ht="15" thickBot="1" x14ac:dyDescent="0.35">
      <c r="B40" s="19">
        <v>34</v>
      </c>
      <c r="C40" s="16" t="s">
        <v>53</v>
      </c>
      <c r="D40" s="16">
        <v>33</v>
      </c>
      <c r="E40" s="20">
        <v>22</v>
      </c>
      <c r="F40" s="2" t="str" cm="1">
        <f t="array" ref="F40">IFERROR(_xlfn.TEXTJOIN(",", TRUE, IF(ISNUMBER(SEARCH(B40, $D$7:$D$83)), $B$7:$B$83, "")), "")</f>
        <v>35</v>
      </c>
      <c r="G40" s="33" cm="1">
        <f t="array" ref="G40">IF(Input[[#This Row],[Predecessors]] = "", 0, MAX(LOOKUP(_xlfn.FILTERXML("&lt;t&gt;&lt;s&gt;"&amp;SUBSTITUTE(Input[[#This Row],[Predecessors]], ",", "&lt;/s&gt;&lt;s&gt;")&amp;"&lt;/s&gt;&lt;/t&gt;", "//s"),Input[ID],Calculations[EF])))</f>
        <v>413</v>
      </c>
      <c r="H40" s="31">
        <f>Calculations[[#This Row],[ES]]+Input[[#This Row],[Duration]]</f>
        <v>435</v>
      </c>
      <c r="I40" s="31">
        <f>Calculations[[#This Row],[LF]]-Input[[#This Row],[Duration]]</f>
        <v>413</v>
      </c>
      <c r="J40" s="31" cm="1">
        <f t="array" ref="J40">IF(Calculations[[#This Row],[Successors]] = "", $F$3, MIN(LOOKUP(_xlfn.FILTERXML("&lt;t&gt;&lt;s&gt;" &amp; SUBSTITUTE(Calculations[[#This Row],[Successors]], ",", "&lt;/s&gt;&lt;s&gt;") &amp; "&lt;/s&gt;&lt;/t&gt;", "//s"), Input[ID],Calculations[LS])))</f>
        <v>435</v>
      </c>
      <c r="K40" s="31">
        <f>Calculations[[#This Row],[LS]]-Calculations[[#This Row],[ES]]</f>
        <v>0</v>
      </c>
      <c r="L40" s="31" cm="1">
        <f t="array" ref="L40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40" s="31">
        <f>Calculations[[#This Row],[TF]]-Calculations[[#This Row],[FF]]</f>
        <v>0</v>
      </c>
      <c r="N40" s="34" cm="1">
        <f t="array" ref="N40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41" spans="2:14" ht="15" thickBot="1" x14ac:dyDescent="0.35">
      <c r="B41" s="19">
        <v>35</v>
      </c>
      <c r="C41" s="16" t="s">
        <v>54</v>
      </c>
      <c r="D41" s="16">
        <v>34</v>
      </c>
      <c r="E41" s="20">
        <v>12</v>
      </c>
      <c r="F41" s="2" t="str" cm="1">
        <f t="array" ref="F41">IFERROR(_xlfn.TEXTJOIN(",", TRUE, IF(ISNUMBER(SEARCH(B41, $D$7:$D$83)), $B$7:$B$83, "")), "")</f>
        <v>36,42</v>
      </c>
      <c r="G41" s="33" cm="1">
        <f t="array" ref="G41">IF(Input[[#This Row],[Predecessors]] = "", 0, MAX(LOOKUP(_xlfn.FILTERXML("&lt;t&gt;&lt;s&gt;"&amp;SUBSTITUTE(Input[[#This Row],[Predecessors]], ",", "&lt;/s&gt;&lt;s&gt;")&amp;"&lt;/s&gt;&lt;/t&gt;", "//s"),Input[ID],Calculations[EF])))</f>
        <v>435</v>
      </c>
      <c r="H41" s="31">
        <f>Calculations[[#This Row],[ES]]+Input[[#This Row],[Duration]]</f>
        <v>447</v>
      </c>
      <c r="I41" s="31">
        <f>Calculations[[#This Row],[LF]]-Input[[#This Row],[Duration]]</f>
        <v>435</v>
      </c>
      <c r="J41" s="31" cm="1">
        <f t="array" ref="J41">IF(Calculations[[#This Row],[Successors]] = "", $F$3, MIN(LOOKUP(_xlfn.FILTERXML("&lt;t&gt;&lt;s&gt;" &amp; SUBSTITUTE(Calculations[[#This Row],[Successors]], ",", "&lt;/s&gt;&lt;s&gt;") &amp; "&lt;/s&gt;&lt;/t&gt;", "//s"), Input[ID],Calculations[LS])))</f>
        <v>447</v>
      </c>
      <c r="K41" s="31">
        <f>Calculations[[#This Row],[LS]]-Calculations[[#This Row],[ES]]</f>
        <v>0</v>
      </c>
      <c r="L41" s="31" cm="1">
        <f t="array" ref="L41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41" s="31">
        <f>Calculations[[#This Row],[TF]]-Calculations[[#This Row],[FF]]</f>
        <v>0</v>
      </c>
      <c r="N41" s="34" cm="1">
        <f t="array" ref="N41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42" spans="2:14" ht="15" thickBot="1" x14ac:dyDescent="0.35">
      <c r="B42" s="19">
        <v>36</v>
      </c>
      <c r="C42" s="16" t="s">
        <v>55</v>
      </c>
      <c r="D42" s="16">
        <v>35</v>
      </c>
      <c r="E42" s="20">
        <v>19</v>
      </c>
      <c r="F42" s="2" t="str" cm="1">
        <f t="array" ref="F42">IFERROR(_xlfn.TEXTJOIN(",", TRUE, IF(ISNUMBER(SEARCH(B42, $D$7:$D$83)), $B$7:$B$83, "")), "")</f>
        <v>37</v>
      </c>
      <c r="G42" s="33" cm="1">
        <f t="array" ref="G42">IF(Input[[#This Row],[Predecessors]] = "", 0, MAX(LOOKUP(_xlfn.FILTERXML("&lt;t&gt;&lt;s&gt;"&amp;SUBSTITUTE(Input[[#This Row],[Predecessors]], ",", "&lt;/s&gt;&lt;s&gt;")&amp;"&lt;/s&gt;&lt;/t&gt;", "//s"),Input[ID],Calculations[EF])))</f>
        <v>447</v>
      </c>
      <c r="H42" s="31">
        <f>Calculations[[#This Row],[ES]]+Input[[#This Row],[Duration]]</f>
        <v>466</v>
      </c>
      <c r="I42" s="31">
        <f>Calculations[[#This Row],[LF]]-Input[[#This Row],[Duration]]</f>
        <v>447</v>
      </c>
      <c r="J42" s="31" cm="1">
        <f t="array" ref="J42">IF(Calculations[[#This Row],[Successors]] = "", $F$3, MIN(LOOKUP(_xlfn.FILTERXML("&lt;t&gt;&lt;s&gt;" &amp; SUBSTITUTE(Calculations[[#This Row],[Successors]], ",", "&lt;/s&gt;&lt;s&gt;") &amp; "&lt;/s&gt;&lt;/t&gt;", "//s"), Input[ID],Calculations[LS])))</f>
        <v>466</v>
      </c>
      <c r="K42" s="31">
        <f>Calculations[[#This Row],[LS]]-Calculations[[#This Row],[ES]]</f>
        <v>0</v>
      </c>
      <c r="L42" s="31" cm="1">
        <f t="array" ref="L42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42" s="31">
        <f>Calculations[[#This Row],[TF]]-Calculations[[#This Row],[FF]]</f>
        <v>0</v>
      </c>
      <c r="N42" s="34" cm="1">
        <f t="array" ref="N42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43" spans="2:14" ht="15" thickBot="1" x14ac:dyDescent="0.35">
      <c r="B43" s="19">
        <v>37</v>
      </c>
      <c r="C43" s="16" t="s">
        <v>56</v>
      </c>
      <c r="D43" s="16">
        <v>36</v>
      </c>
      <c r="E43" s="20">
        <v>23</v>
      </c>
      <c r="F43" s="2" t="str" cm="1">
        <f t="array" ref="F43">IFERROR(_xlfn.TEXTJOIN(",", TRUE, IF(ISNUMBER(SEARCH(B43, $D$7:$D$83)), $B$7:$B$83, "")), "")</f>
        <v>38,42</v>
      </c>
      <c r="G43" s="33" cm="1">
        <f t="array" ref="G43">IF(Input[[#This Row],[Predecessors]] = "", 0, MAX(LOOKUP(_xlfn.FILTERXML("&lt;t&gt;&lt;s&gt;"&amp;SUBSTITUTE(Input[[#This Row],[Predecessors]], ",", "&lt;/s&gt;&lt;s&gt;")&amp;"&lt;/s&gt;&lt;/t&gt;", "//s"),Input[ID],Calculations[EF])))</f>
        <v>466</v>
      </c>
      <c r="H43" s="31">
        <f>Calculations[[#This Row],[ES]]+Input[[#This Row],[Duration]]</f>
        <v>489</v>
      </c>
      <c r="I43" s="31">
        <f>Calculations[[#This Row],[LF]]-Input[[#This Row],[Duration]]</f>
        <v>466</v>
      </c>
      <c r="J43" s="31" cm="1">
        <f t="array" ref="J43">IF(Calculations[[#This Row],[Successors]] = "", $F$3, MIN(LOOKUP(_xlfn.FILTERXML("&lt;t&gt;&lt;s&gt;" &amp; SUBSTITUTE(Calculations[[#This Row],[Successors]], ",", "&lt;/s&gt;&lt;s&gt;") &amp; "&lt;/s&gt;&lt;/t&gt;", "//s"), Input[ID],Calculations[LS])))</f>
        <v>489</v>
      </c>
      <c r="K43" s="31">
        <f>Calculations[[#This Row],[LS]]-Calculations[[#This Row],[ES]]</f>
        <v>0</v>
      </c>
      <c r="L43" s="31" cm="1">
        <f t="array" ref="L43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43" s="31">
        <f>Calculations[[#This Row],[TF]]-Calculations[[#This Row],[FF]]</f>
        <v>0</v>
      </c>
      <c r="N43" s="34" cm="1">
        <f t="array" ref="N43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44" spans="2:14" ht="15" thickBot="1" x14ac:dyDescent="0.35">
      <c r="B44" s="19">
        <v>38</v>
      </c>
      <c r="C44" s="16" t="s">
        <v>57</v>
      </c>
      <c r="D44" s="16">
        <v>37</v>
      </c>
      <c r="E44" s="20">
        <v>20</v>
      </c>
      <c r="F44" s="2" t="str" cm="1">
        <f t="array" ref="F44">IFERROR(_xlfn.TEXTJOIN(",", TRUE, IF(ISNUMBER(SEARCH(B44, $D$7:$D$83)), $B$7:$B$83, "")), "")</f>
        <v>39</v>
      </c>
      <c r="G44" s="33" cm="1">
        <f t="array" ref="G44">IF(Input[[#This Row],[Predecessors]] = "", 0, MAX(LOOKUP(_xlfn.FILTERXML("&lt;t&gt;&lt;s&gt;"&amp;SUBSTITUTE(Input[[#This Row],[Predecessors]], ",", "&lt;/s&gt;&lt;s&gt;")&amp;"&lt;/s&gt;&lt;/t&gt;", "//s"),Input[ID],Calculations[EF])))</f>
        <v>489</v>
      </c>
      <c r="H44" s="31">
        <f>Calculations[[#This Row],[ES]]+Input[[#This Row],[Duration]]</f>
        <v>509</v>
      </c>
      <c r="I44" s="31">
        <f>Calculations[[#This Row],[LF]]-Input[[#This Row],[Duration]]</f>
        <v>489</v>
      </c>
      <c r="J44" s="31" cm="1">
        <f t="array" ref="J44">IF(Calculations[[#This Row],[Successors]] = "", $F$3, MIN(LOOKUP(_xlfn.FILTERXML("&lt;t&gt;&lt;s&gt;" &amp; SUBSTITUTE(Calculations[[#This Row],[Successors]], ",", "&lt;/s&gt;&lt;s&gt;") &amp; "&lt;/s&gt;&lt;/t&gt;", "//s"), Input[ID],Calculations[LS])))</f>
        <v>509</v>
      </c>
      <c r="K44" s="31">
        <f>Calculations[[#This Row],[LS]]-Calculations[[#This Row],[ES]]</f>
        <v>0</v>
      </c>
      <c r="L44" s="31" cm="1">
        <f t="array" ref="L44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44" s="31">
        <f>Calculations[[#This Row],[TF]]-Calculations[[#This Row],[FF]]</f>
        <v>0</v>
      </c>
      <c r="N44" s="34" cm="1">
        <f t="array" ref="N44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45" spans="2:14" ht="15" thickBot="1" x14ac:dyDescent="0.35">
      <c r="B45" s="19">
        <v>39</v>
      </c>
      <c r="C45" s="16" t="s">
        <v>58</v>
      </c>
      <c r="D45" s="16">
        <v>38</v>
      </c>
      <c r="E45" s="20">
        <v>27</v>
      </c>
      <c r="F45" s="2" t="str" cm="1">
        <f t="array" ref="F45">IFERROR(_xlfn.TEXTJOIN(",", TRUE, IF(ISNUMBER(SEARCH(B45, $D$7:$D$83)), $B$7:$B$83, "")), "")</f>
        <v>40</v>
      </c>
      <c r="G45" s="33" cm="1">
        <f t="array" ref="G45">IF(Input[[#This Row],[Predecessors]] = "", 0, MAX(LOOKUP(_xlfn.FILTERXML("&lt;t&gt;&lt;s&gt;"&amp;SUBSTITUTE(Input[[#This Row],[Predecessors]], ",", "&lt;/s&gt;&lt;s&gt;")&amp;"&lt;/s&gt;&lt;/t&gt;", "//s"),Input[ID],Calculations[EF])))</f>
        <v>509</v>
      </c>
      <c r="H45" s="31">
        <f>Calculations[[#This Row],[ES]]+Input[[#This Row],[Duration]]</f>
        <v>536</v>
      </c>
      <c r="I45" s="31">
        <f>Calculations[[#This Row],[LF]]-Input[[#This Row],[Duration]]</f>
        <v>509</v>
      </c>
      <c r="J45" s="31" cm="1">
        <f t="array" ref="J45">IF(Calculations[[#This Row],[Successors]] = "", $F$3, MIN(LOOKUP(_xlfn.FILTERXML("&lt;t&gt;&lt;s&gt;" &amp; SUBSTITUTE(Calculations[[#This Row],[Successors]], ",", "&lt;/s&gt;&lt;s&gt;") &amp; "&lt;/s&gt;&lt;/t&gt;", "//s"), Input[ID],Calculations[LS])))</f>
        <v>536</v>
      </c>
      <c r="K45" s="31">
        <f>Calculations[[#This Row],[LS]]-Calculations[[#This Row],[ES]]</f>
        <v>0</v>
      </c>
      <c r="L45" s="31" cm="1">
        <f t="array" ref="L45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45" s="31">
        <f>Calculations[[#This Row],[TF]]-Calculations[[#This Row],[FF]]</f>
        <v>0</v>
      </c>
      <c r="N45" s="34" cm="1">
        <f t="array" ref="N45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46" spans="2:14" ht="15" thickBot="1" x14ac:dyDescent="0.35">
      <c r="B46" s="19">
        <v>40</v>
      </c>
      <c r="C46" s="16" t="s">
        <v>59</v>
      </c>
      <c r="D46" s="16">
        <v>39</v>
      </c>
      <c r="E46" s="20">
        <v>27</v>
      </c>
      <c r="F46" s="2" t="str" cm="1">
        <f t="array" ref="F46">IFERROR(_xlfn.TEXTJOIN(",", TRUE, IF(ISNUMBER(SEARCH(B46, $D$7:$D$83)), $B$7:$B$83, "")), "")</f>
        <v>41</v>
      </c>
      <c r="G46" s="33" cm="1">
        <f t="array" ref="G46">IF(Input[[#This Row],[Predecessors]] = "", 0, MAX(LOOKUP(_xlfn.FILTERXML("&lt;t&gt;&lt;s&gt;"&amp;SUBSTITUTE(Input[[#This Row],[Predecessors]], ",", "&lt;/s&gt;&lt;s&gt;")&amp;"&lt;/s&gt;&lt;/t&gt;", "//s"),Input[ID],Calculations[EF])))</f>
        <v>536</v>
      </c>
      <c r="H46" s="31">
        <f>Calculations[[#This Row],[ES]]+Input[[#This Row],[Duration]]</f>
        <v>563</v>
      </c>
      <c r="I46" s="31">
        <f>Calculations[[#This Row],[LF]]-Input[[#This Row],[Duration]]</f>
        <v>536</v>
      </c>
      <c r="J46" s="31" cm="1">
        <f t="array" ref="J46">IF(Calculations[[#This Row],[Successors]] = "", $F$3, MIN(LOOKUP(_xlfn.FILTERXML("&lt;t&gt;&lt;s&gt;" &amp; SUBSTITUTE(Calculations[[#This Row],[Successors]], ",", "&lt;/s&gt;&lt;s&gt;") &amp; "&lt;/s&gt;&lt;/t&gt;", "//s"), Input[ID],Calculations[LS])))</f>
        <v>563</v>
      </c>
      <c r="K46" s="31">
        <f>Calculations[[#This Row],[LS]]-Calculations[[#This Row],[ES]]</f>
        <v>0</v>
      </c>
      <c r="L46" s="31" cm="1">
        <f t="array" ref="L46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46" s="31">
        <f>Calculations[[#This Row],[TF]]-Calculations[[#This Row],[FF]]</f>
        <v>0</v>
      </c>
      <c r="N46" s="34" cm="1">
        <f t="array" ref="N46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47" spans="2:14" ht="15" thickBot="1" x14ac:dyDescent="0.35">
      <c r="B47" s="19">
        <v>41</v>
      </c>
      <c r="C47" s="16" t="s">
        <v>60</v>
      </c>
      <c r="D47" s="16">
        <v>40</v>
      </c>
      <c r="E47" s="20">
        <v>16</v>
      </c>
      <c r="F47" s="2" t="str" cm="1">
        <f t="array" ref="F47">IFERROR(_xlfn.TEXTJOIN(",", TRUE, IF(ISNUMBER(SEARCH(B47, $D$7:$D$83)), $B$7:$B$83, "")), "")</f>
        <v>43</v>
      </c>
      <c r="G47" s="33" cm="1">
        <f t="array" ref="G47">IF(Input[[#This Row],[Predecessors]] = "", 0, MAX(LOOKUP(_xlfn.FILTERXML("&lt;t&gt;&lt;s&gt;"&amp;SUBSTITUTE(Input[[#This Row],[Predecessors]], ",", "&lt;/s&gt;&lt;s&gt;")&amp;"&lt;/s&gt;&lt;/t&gt;", "//s"),Input[ID],Calculations[EF])))</f>
        <v>563</v>
      </c>
      <c r="H47" s="31">
        <f>Calculations[[#This Row],[ES]]+Input[[#This Row],[Duration]]</f>
        <v>579</v>
      </c>
      <c r="I47" s="31">
        <f>Calculations[[#This Row],[LF]]-Input[[#This Row],[Duration]]</f>
        <v>563</v>
      </c>
      <c r="J47" s="31" cm="1">
        <f t="array" ref="J47">IF(Calculations[[#This Row],[Successors]] = "", $F$3, MIN(LOOKUP(_xlfn.FILTERXML("&lt;t&gt;&lt;s&gt;" &amp; SUBSTITUTE(Calculations[[#This Row],[Successors]], ",", "&lt;/s&gt;&lt;s&gt;") &amp; "&lt;/s&gt;&lt;/t&gt;", "//s"), Input[ID],Calculations[LS])))</f>
        <v>579</v>
      </c>
      <c r="K47" s="31">
        <f>Calculations[[#This Row],[LS]]-Calculations[[#This Row],[ES]]</f>
        <v>0</v>
      </c>
      <c r="L47" s="31" cm="1">
        <f t="array" ref="L47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47" s="31">
        <f>Calculations[[#This Row],[TF]]-Calculations[[#This Row],[FF]]</f>
        <v>0</v>
      </c>
      <c r="N47" s="34" cm="1">
        <f t="array" ref="N47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48" spans="2:14" ht="15" thickBot="1" x14ac:dyDescent="0.35">
      <c r="B48" s="19">
        <v>42</v>
      </c>
      <c r="C48" s="16" t="s">
        <v>61</v>
      </c>
      <c r="D48" s="16" t="s">
        <v>105</v>
      </c>
      <c r="E48" s="20">
        <v>11</v>
      </c>
      <c r="F48" s="2" t="str" cm="1">
        <f t="array" ref="F48">IFERROR(_xlfn.TEXTJOIN(",", TRUE, IF(ISNUMBER(SEARCH(B48, $D$7:$D$83)), $B$7:$B$83, "")), "")</f>
        <v>44</v>
      </c>
      <c r="G48" s="33" cm="1">
        <f t="array" ref="G48">IF(Input[[#This Row],[Predecessors]] = "", 0, MAX(LOOKUP(_xlfn.FILTERXML("&lt;t&gt;&lt;s&gt;"&amp;SUBSTITUTE(Input[[#This Row],[Predecessors]], ",", "&lt;/s&gt;&lt;s&gt;")&amp;"&lt;/s&gt;&lt;/t&gt;", "//s"),Input[ID],Calculations[EF])))</f>
        <v>489</v>
      </c>
      <c r="H48" s="31">
        <f>Calculations[[#This Row],[ES]]+Input[[#This Row],[Duration]]</f>
        <v>500</v>
      </c>
      <c r="I48" s="31">
        <f>Calculations[[#This Row],[LF]]-Input[[#This Row],[Duration]]</f>
        <v>596</v>
      </c>
      <c r="J48" s="31" cm="1">
        <f t="array" ref="J48">IF(Calculations[[#This Row],[Successors]] = "", $F$3, MIN(LOOKUP(_xlfn.FILTERXML("&lt;t&gt;&lt;s&gt;" &amp; SUBSTITUTE(Calculations[[#This Row],[Successors]], ",", "&lt;/s&gt;&lt;s&gt;") &amp; "&lt;/s&gt;&lt;/t&gt;", "//s"), Input[ID],Calculations[LS])))</f>
        <v>607</v>
      </c>
      <c r="K48" s="31">
        <f>Calculations[[#This Row],[LS]]-Calculations[[#This Row],[ES]]</f>
        <v>107</v>
      </c>
      <c r="L48" s="31" cm="1">
        <f t="array" ref="L48">IFERROR(MIN(LOOKUP(_xlfn.FILTERXML("&lt;t&gt;&lt;s&gt;" &amp; SUBSTITUTE(Calculations[[#This Row],[Successors]], ",", "&lt;/s&gt;&lt;s&gt;") &amp; "&lt;/s&gt;&lt;/t&gt;", "//s"), Input[ID],Calculations[ES])),$F$3) - Calculations[[#This Row],[EF]]</f>
        <v>98</v>
      </c>
      <c r="M48" s="31">
        <f>Calculations[[#This Row],[TF]]-Calculations[[#This Row],[FF]]</f>
        <v>9</v>
      </c>
      <c r="N48" s="34" cm="1">
        <f t="array" ref="N48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98</v>
      </c>
    </row>
    <row r="49" spans="2:14" ht="15" thickBot="1" x14ac:dyDescent="0.35">
      <c r="B49" s="19">
        <v>43</v>
      </c>
      <c r="C49" s="16" t="s">
        <v>62</v>
      </c>
      <c r="D49" s="16">
        <v>41</v>
      </c>
      <c r="E49" s="20">
        <v>19</v>
      </c>
      <c r="F49" s="2" t="str" cm="1">
        <f t="array" ref="F49">IFERROR(_xlfn.TEXTJOIN(",", TRUE, IF(ISNUMBER(SEARCH(B49, $D$7:$D$83)), $B$7:$B$83, "")), "")</f>
        <v>44,45</v>
      </c>
      <c r="G49" s="33" cm="1">
        <f t="array" ref="G49">IF(Input[[#This Row],[Predecessors]] = "", 0, MAX(LOOKUP(_xlfn.FILTERXML("&lt;t&gt;&lt;s&gt;"&amp;SUBSTITUTE(Input[[#This Row],[Predecessors]], ",", "&lt;/s&gt;&lt;s&gt;")&amp;"&lt;/s&gt;&lt;/t&gt;", "//s"),Input[ID],Calculations[EF])))</f>
        <v>579</v>
      </c>
      <c r="H49" s="31">
        <f>Calculations[[#This Row],[ES]]+Input[[#This Row],[Duration]]</f>
        <v>598</v>
      </c>
      <c r="I49" s="31">
        <f>Calculations[[#This Row],[LF]]-Input[[#This Row],[Duration]]</f>
        <v>579</v>
      </c>
      <c r="J49" s="31" cm="1">
        <f t="array" ref="J49">IF(Calculations[[#This Row],[Successors]] = "", $F$3, MIN(LOOKUP(_xlfn.FILTERXML("&lt;t&gt;&lt;s&gt;" &amp; SUBSTITUTE(Calculations[[#This Row],[Successors]], ",", "&lt;/s&gt;&lt;s&gt;") &amp; "&lt;/s&gt;&lt;/t&gt;", "//s"), Input[ID],Calculations[LS])))</f>
        <v>598</v>
      </c>
      <c r="K49" s="31">
        <f>Calculations[[#This Row],[LS]]-Calculations[[#This Row],[ES]]</f>
        <v>0</v>
      </c>
      <c r="L49" s="31" cm="1">
        <f t="array" ref="L49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49" s="31">
        <f>Calculations[[#This Row],[TF]]-Calculations[[#This Row],[FF]]</f>
        <v>0</v>
      </c>
      <c r="N49" s="34" cm="1">
        <f t="array" ref="N49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50" spans="2:14" ht="15" thickBot="1" x14ac:dyDescent="0.35">
      <c r="B50" s="19">
        <v>44</v>
      </c>
      <c r="C50" s="16" t="s">
        <v>96</v>
      </c>
      <c r="D50" s="16" t="s">
        <v>106</v>
      </c>
      <c r="E50" s="20">
        <v>12</v>
      </c>
      <c r="F50" s="2" t="str" cm="1">
        <f t="array" ref="F50">IFERROR(_xlfn.TEXTJOIN(",", TRUE, IF(ISNUMBER(SEARCH(B50, $D$7:$D$83)), $B$7:$B$83, "")), "")</f>
        <v>46</v>
      </c>
      <c r="G50" s="33" cm="1">
        <f t="array" ref="G50">IF(Input[[#This Row],[Predecessors]] = "", 0, MAX(LOOKUP(_xlfn.FILTERXML("&lt;t&gt;&lt;s&gt;"&amp;SUBSTITUTE(Input[[#This Row],[Predecessors]], ",", "&lt;/s&gt;&lt;s&gt;")&amp;"&lt;/s&gt;&lt;/t&gt;", "//s"),Input[ID],Calculations[EF])))</f>
        <v>598</v>
      </c>
      <c r="H50" s="31">
        <f>Calculations[[#This Row],[ES]]+Input[[#This Row],[Duration]]</f>
        <v>610</v>
      </c>
      <c r="I50" s="31">
        <f>Calculations[[#This Row],[LF]]-Input[[#This Row],[Duration]]</f>
        <v>607</v>
      </c>
      <c r="J50" s="31" cm="1">
        <f t="array" ref="J50">IF(Calculations[[#This Row],[Successors]] = "", $F$3, MIN(LOOKUP(_xlfn.FILTERXML("&lt;t&gt;&lt;s&gt;" &amp; SUBSTITUTE(Calculations[[#This Row],[Successors]], ",", "&lt;/s&gt;&lt;s&gt;") &amp; "&lt;/s&gt;&lt;/t&gt;", "//s"), Input[ID],Calculations[LS])))</f>
        <v>619</v>
      </c>
      <c r="K50" s="31">
        <f>Calculations[[#This Row],[LS]]-Calculations[[#This Row],[ES]]</f>
        <v>9</v>
      </c>
      <c r="L50" s="31" cm="1">
        <f t="array" ref="L50">IFERROR(MIN(LOOKUP(_xlfn.FILTERXML("&lt;t&gt;&lt;s&gt;" &amp; SUBSTITUTE(Calculations[[#This Row],[Successors]], ",", "&lt;/s&gt;&lt;s&gt;") &amp; "&lt;/s&gt;&lt;/t&gt;", "//s"), Input[ID],Calculations[ES])),$F$3) - Calculations[[#This Row],[EF]]</f>
        <v>7</v>
      </c>
      <c r="M50" s="31">
        <f>Calculations[[#This Row],[TF]]-Calculations[[#This Row],[FF]]</f>
        <v>2</v>
      </c>
      <c r="N50" s="34" cm="1">
        <f t="array" ref="N50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-2</v>
      </c>
    </row>
    <row r="51" spans="2:14" ht="15" thickBot="1" x14ac:dyDescent="0.35">
      <c r="B51" s="19">
        <v>45</v>
      </c>
      <c r="C51" s="16" t="s">
        <v>97</v>
      </c>
      <c r="D51" s="16">
        <v>43</v>
      </c>
      <c r="E51" s="20">
        <v>19</v>
      </c>
      <c r="F51" s="2" t="str" cm="1">
        <f t="array" ref="F51">IFERROR(_xlfn.TEXTJOIN(",", TRUE, IF(ISNUMBER(SEARCH(B51, $D$7:$D$83)), $B$7:$B$83, "")), "")</f>
        <v>46,47</v>
      </c>
      <c r="G51" s="33" cm="1">
        <f t="array" ref="G51">IF(Input[[#This Row],[Predecessors]] = "", 0, MAX(LOOKUP(_xlfn.FILTERXML("&lt;t&gt;&lt;s&gt;"&amp;SUBSTITUTE(Input[[#This Row],[Predecessors]], ",", "&lt;/s&gt;&lt;s&gt;")&amp;"&lt;/s&gt;&lt;/t&gt;", "//s"),Input[ID],Calculations[EF])))</f>
        <v>598</v>
      </c>
      <c r="H51" s="31">
        <f>Calculations[[#This Row],[ES]]+Input[[#This Row],[Duration]]</f>
        <v>617</v>
      </c>
      <c r="I51" s="31">
        <f>Calculations[[#This Row],[LF]]-Input[[#This Row],[Duration]]</f>
        <v>598</v>
      </c>
      <c r="J51" s="31" cm="1">
        <f t="array" ref="J51">IF(Calculations[[#This Row],[Successors]] = "", $F$3, MIN(LOOKUP(_xlfn.FILTERXML("&lt;t&gt;&lt;s&gt;" &amp; SUBSTITUTE(Calculations[[#This Row],[Successors]], ",", "&lt;/s&gt;&lt;s&gt;") &amp; "&lt;/s&gt;&lt;/t&gt;", "//s"), Input[ID],Calculations[LS])))</f>
        <v>617</v>
      </c>
      <c r="K51" s="31">
        <f>Calculations[[#This Row],[LS]]-Calculations[[#This Row],[ES]]</f>
        <v>0</v>
      </c>
      <c r="L51" s="31" cm="1">
        <f t="array" ref="L51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51" s="31">
        <f>Calculations[[#This Row],[TF]]-Calculations[[#This Row],[FF]]</f>
        <v>0</v>
      </c>
      <c r="N51" s="34" cm="1">
        <f t="array" ref="N51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52" spans="2:14" ht="15" thickBot="1" x14ac:dyDescent="0.35">
      <c r="B52" s="19">
        <v>46</v>
      </c>
      <c r="C52" s="16" t="s">
        <v>63</v>
      </c>
      <c r="D52" s="16" t="s">
        <v>107</v>
      </c>
      <c r="E52" s="20">
        <v>14</v>
      </c>
      <c r="F52" s="2" t="str" cm="1">
        <f t="array" ref="F52">IFERROR(_xlfn.TEXTJOIN(",", TRUE, IF(ISNUMBER(SEARCH(B52, $D$7:$D$83)), $B$7:$B$83, "")), "")</f>
        <v>48</v>
      </c>
      <c r="G52" s="33" cm="1">
        <f t="array" ref="G52">IF(Input[[#This Row],[Predecessors]] = "", 0, MAX(LOOKUP(_xlfn.FILTERXML("&lt;t&gt;&lt;s&gt;"&amp;SUBSTITUTE(Input[[#This Row],[Predecessors]], ",", "&lt;/s&gt;&lt;s&gt;")&amp;"&lt;/s&gt;&lt;/t&gt;", "//s"),Input[ID],Calculations[EF])))</f>
        <v>617</v>
      </c>
      <c r="H52" s="31">
        <f>Calculations[[#This Row],[ES]]+Input[[#This Row],[Duration]]</f>
        <v>631</v>
      </c>
      <c r="I52" s="31">
        <f>Calculations[[#This Row],[LF]]-Input[[#This Row],[Duration]]</f>
        <v>619</v>
      </c>
      <c r="J52" s="31" cm="1">
        <f t="array" ref="J52">IF(Calculations[[#This Row],[Successors]] = "", $F$3, MIN(LOOKUP(_xlfn.FILTERXML("&lt;t&gt;&lt;s&gt;" &amp; SUBSTITUTE(Calculations[[#This Row],[Successors]], ",", "&lt;/s&gt;&lt;s&gt;") &amp; "&lt;/s&gt;&lt;/t&gt;", "//s"), Input[ID],Calculations[LS])))</f>
        <v>633</v>
      </c>
      <c r="K52" s="31">
        <f>Calculations[[#This Row],[LS]]-Calculations[[#This Row],[ES]]</f>
        <v>2</v>
      </c>
      <c r="L52" s="31" cm="1">
        <f t="array" ref="L52">IFERROR(MIN(LOOKUP(_xlfn.FILTERXML("&lt;t&gt;&lt;s&gt;" &amp; SUBSTITUTE(Calculations[[#This Row],[Successors]], ",", "&lt;/s&gt;&lt;s&gt;") &amp; "&lt;/s&gt;&lt;/t&gt;", "//s"), Input[ID],Calculations[ES])),$F$3) - Calculations[[#This Row],[EF]]</f>
        <v>1</v>
      </c>
      <c r="M52" s="31">
        <f>Calculations[[#This Row],[TF]]-Calculations[[#This Row],[FF]]</f>
        <v>1</v>
      </c>
      <c r="N52" s="34" cm="1">
        <f t="array" ref="N52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-1</v>
      </c>
    </row>
    <row r="53" spans="2:14" ht="15" thickBot="1" x14ac:dyDescent="0.35">
      <c r="B53" s="19">
        <v>47</v>
      </c>
      <c r="C53" s="16" t="s">
        <v>64</v>
      </c>
      <c r="D53" s="16">
        <v>45</v>
      </c>
      <c r="E53" s="20">
        <v>15</v>
      </c>
      <c r="F53" s="2" t="str" cm="1">
        <f t="array" ref="F53">IFERROR(_xlfn.TEXTJOIN(",", TRUE, IF(ISNUMBER(SEARCH(B53, $D$7:$D$83)), $B$7:$B$83, "")), "")</f>
        <v>48,49</v>
      </c>
      <c r="G53" s="33" cm="1">
        <f t="array" ref="G53">IF(Input[[#This Row],[Predecessors]] = "", 0, MAX(LOOKUP(_xlfn.FILTERXML("&lt;t&gt;&lt;s&gt;"&amp;SUBSTITUTE(Input[[#This Row],[Predecessors]], ",", "&lt;/s&gt;&lt;s&gt;")&amp;"&lt;/s&gt;&lt;/t&gt;", "//s"),Input[ID],Calculations[EF])))</f>
        <v>617</v>
      </c>
      <c r="H53" s="31">
        <f>Calculations[[#This Row],[ES]]+Input[[#This Row],[Duration]]</f>
        <v>632</v>
      </c>
      <c r="I53" s="31">
        <f>Calculations[[#This Row],[LF]]-Input[[#This Row],[Duration]]</f>
        <v>617</v>
      </c>
      <c r="J53" s="31" cm="1">
        <f t="array" ref="J53">IF(Calculations[[#This Row],[Successors]] = "", $F$3, MIN(LOOKUP(_xlfn.FILTERXML("&lt;t&gt;&lt;s&gt;" &amp; SUBSTITUTE(Calculations[[#This Row],[Successors]], ",", "&lt;/s&gt;&lt;s&gt;") &amp; "&lt;/s&gt;&lt;/t&gt;", "//s"), Input[ID],Calculations[LS])))</f>
        <v>632</v>
      </c>
      <c r="K53" s="31">
        <f>Calculations[[#This Row],[LS]]-Calculations[[#This Row],[ES]]</f>
        <v>0</v>
      </c>
      <c r="L53" s="31" cm="1">
        <f t="array" ref="L53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53" s="31">
        <f>Calculations[[#This Row],[TF]]-Calculations[[#This Row],[FF]]</f>
        <v>0</v>
      </c>
      <c r="N53" s="34" cm="1">
        <f t="array" ref="N53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54" spans="2:14" ht="15" thickBot="1" x14ac:dyDescent="0.35">
      <c r="B54" s="19">
        <v>48</v>
      </c>
      <c r="C54" s="16" t="s">
        <v>65</v>
      </c>
      <c r="D54" s="16" t="s">
        <v>108</v>
      </c>
      <c r="E54" s="20">
        <v>16</v>
      </c>
      <c r="F54" s="2" t="str" cm="1">
        <f t="array" ref="F54">IFERROR(_xlfn.TEXTJOIN(",", TRUE, IF(ISNUMBER(SEARCH(B54, $D$7:$D$83)), $B$7:$B$83, "")), "")</f>
        <v>50</v>
      </c>
      <c r="G54" s="33" cm="1">
        <f t="array" ref="G54">IF(Input[[#This Row],[Predecessors]] = "", 0, MAX(LOOKUP(_xlfn.FILTERXML("&lt;t&gt;&lt;s&gt;"&amp;SUBSTITUTE(Input[[#This Row],[Predecessors]], ",", "&lt;/s&gt;&lt;s&gt;")&amp;"&lt;/s&gt;&lt;/t&gt;", "//s"),Input[ID],Calculations[EF])))</f>
        <v>632</v>
      </c>
      <c r="H54" s="31">
        <f>Calculations[[#This Row],[ES]]+Input[[#This Row],[Duration]]</f>
        <v>648</v>
      </c>
      <c r="I54" s="31">
        <f>Calculations[[#This Row],[LF]]-Input[[#This Row],[Duration]]</f>
        <v>633</v>
      </c>
      <c r="J54" s="31" cm="1">
        <f t="array" ref="J54">IF(Calculations[[#This Row],[Successors]] = "", $F$3, MIN(LOOKUP(_xlfn.FILTERXML("&lt;t&gt;&lt;s&gt;" &amp; SUBSTITUTE(Calculations[[#This Row],[Successors]], ",", "&lt;/s&gt;&lt;s&gt;") &amp; "&lt;/s&gt;&lt;/t&gt;", "//s"), Input[ID],Calculations[LS])))</f>
        <v>649</v>
      </c>
      <c r="K54" s="31">
        <f>Calculations[[#This Row],[LS]]-Calculations[[#This Row],[ES]]</f>
        <v>1</v>
      </c>
      <c r="L54" s="31" cm="1">
        <f t="array" ref="L54">IFERROR(MIN(LOOKUP(_xlfn.FILTERXML("&lt;t&gt;&lt;s&gt;" &amp; SUBSTITUTE(Calculations[[#This Row],[Successors]], ",", "&lt;/s&gt;&lt;s&gt;") &amp; "&lt;/s&gt;&lt;/t&gt;", "//s"), Input[ID],Calculations[ES])),$F$3) - Calculations[[#This Row],[EF]]</f>
        <v>1</v>
      </c>
      <c r="M54" s="31">
        <f>Calculations[[#This Row],[TF]]-Calculations[[#This Row],[FF]]</f>
        <v>0</v>
      </c>
      <c r="N54" s="34" cm="1">
        <f t="array" ref="N54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55" spans="2:14" ht="15" thickBot="1" x14ac:dyDescent="0.35">
      <c r="B55" s="19">
        <v>49</v>
      </c>
      <c r="C55" s="16" t="s">
        <v>66</v>
      </c>
      <c r="D55" s="16">
        <v>47</v>
      </c>
      <c r="E55" s="20">
        <v>17</v>
      </c>
      <c r="F55" s="2" t="str" cm="1">
        <f t="array" ref="F55">IFERROR(_xlfn.TEXTJOIN(",", TRUE, IF(ISNUMBER(SEARCH(B55, $D$7:$D$83)), $B$7:$B$83, "")), "")</f>
        <v>50,51</v>
      </c>
      <c r="G55" s="33" cm="1">
        <f t="array" ref="G55">IF(Input[[#This Row],[Predecessors]] = "", 0, MAX(LOOKUP(_xlfn.FILTERXML("&lt;t&gt;&lt;s&gt;"&amp;SUBSTITUTE(Input[[#This Row],[Predecessors]], ",", "&lt;/s&gt;&lt;s&gt;")&amp;"&lt;/s&gt;&lt;/t&gt;", "//s"),Input[ID],Calculations[EF])))</f>
        <v>632</v>
      </c>
      <c r="H55" s="31">
        <f>Calculations[[#This Row],[ES]]+Input[[#This Row],[Duration]]</f>
        <v>649</v>
      </c>
      <c r="I55" s="31">
        <f>Calculations[[#This Row],[LF]]-Input[[#This Row],[Duration]]</f>
        <v>632</v>
      </c>
      <c r="J55" s="31" cm="1">
        <f t="array" ref="J55">IF(Calculations[[#This Row],[Successors]] = "", $F$3, MIN(LOOKUP(_xlfn.FILTERXML("&lt;t&gt;&lt;s&gt;" &amp; SUBSTITUTE(Calculations[[#This Row],[Successors]], ",", "&lt;/s&gt;&lt;s&gt;") &amp; "&lt;/s&gt;&lt;/t&gt;", "//s"), Input[ID],Calculations[LS])))</f>
        <v>649</v>
      </c>
      <c r="K55" s="31">
        <f>Calculations[[#This Row],[LS]]-Calculations[[#This Row],[ES]]</f>
        <v>0</v>
      </c>
      <c r="L55" s="31" cm="1">
        <f t="array" ref="L55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55" s="31">
        <f>Calculations[[#This Row],[TF]]-Calculations[[#This Row],[FF]]</f>
        <v>0</v>
      </c>
      <c r="N55" s="34" cm="1">
        <f t="array" ref="N55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56" spans="2:14" ht="15" thickBot="1" x14ac:dyDescent="0.35">
      <c r="B56" s="19">
        <v>50</v>
      </c>
      <c r="C56" s="16" t="s">
        <v>67</v>
      </c>
      <c r="D56" s="16" t="s">
        <v>94</v>
      </c>
      <c r="E56" s="20">
        <v>15</v>
      </c>
      <c r="F56" s="2" t="str" cm="1">
        <f t="array" ref="F56">IFERROR(_xlfn.TEXTJOIN(",", TRUE, IF(ISNUMBER(SEARCH(B56, $D$7:$D$83)), $B$7:$B$83, "")), "")</f>
        <v>52</v>
      </c>
      <c r="G56" s="33" cm="1">
        <f t="array" ref="G56">IF(Input[[#This Row],[Predecessors]] = "", 0, MAX(LOOKUP(_xlfn.FILTERXML("&lt;t&gt;&lt;s&gt;"&amp;SUBSTITUTE(Input[[#This Row],[Predecessors]], ",", "&lt;/s&gt;&lt;s&gt;")&amp;"&lt;/s&gt;&lt;/t&gt;", "//s"),Input[ID],Calculations[EF])))</f>
        <v>649</v>
      </c>
      <c r="H56" s="31">
        <f>Calculations[[#This Row],[ES]]+Input[[#This Row],[Duration]]</f>
        <v>664</v>
      </c>
      <c r="I56" s="31">
        <f>Calculations[[#This Row],[LF]]-Input[[#This Row],[Duration]]</f>
        <v>649</v>
      </c>
      <c r="J56" s="31" cm="1">
        <f t="array" ref="J56">IF(Calculations[[#This Row],[Successors]] = "", $F$3, MIN(LOOKUP(_xlfn.FILTERXML("&lt;t&gt;&lt;s&gt;" &amp; SUBSTITUTE(Calculations[[#This Row],[Successors]], ",", "&lt;/s&gt;&lt;s&gt;") &amp; "&lt;/s&gt;&lt;/t&gt;", "//s"), Input[ID],Calculations[LS])))</f>
        <v>664</v>
      </c>
      <c r="K56" s="31">
        <f>Calculations[[#This Row],[LS]]-Calculations[[#This Row],[ES]]</f>
        <v>0</v>
      </c>
      <c r="L56" s="31" cm="1">
        <f t="array" ref="L56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56" s="31">
        <f>Calculations[[#This Row],[TF]]-Calculations[[#This Row],[FF]]</f>
        <v>0</v>
      </c>
      <c r="N56" s="34" cm="1">
        <f t="array" ref="N56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57" spans="2:14" ht="15" thickBot="1" x14ac:dyDescent="0.35">
      <c r="B57" s="19">
        <v>51</v>
      </c>
      <c r="C57" s="16" t="s">
        <v>68</v>
      </c>
      <c r="D57" s="16">
        <v>49</v>
      </c>
      <c r="E57" s="20">
        <v>12</v>
      </c>
      <c r="F57" s="2" t="str" cm="1">
        <f t="array" ref="F57">IFERROR(_xlfn.TEXTJOIN(",", TRUE, IF(ISNUMBER(SEARCH(B57, $D$7:$D$83)), $B$7:$B$83, "")), "")</f>
        <v>52</v>
      </c>
      <c r="G57" s="33" cm="1">
        <f t="array" ref="G57">IF(Input[[#This Row],[Predecessors]] = "", 0, MAX(LOOKUP(_xlfn.FILTERXML("&lt;t&gt;&lt;s&gt;"&amp;SUBSTITUTE(Input[[#This Row],[Predecessors]], ",", "&lt;/s&gt;&lt;s&gt;")&amp;"&lt;/s&gt;&lt;/t&gt;", "//s"),Input[ID],Calculations[EF])))</f>
        <v>649</v>
      </c>
      <c r="H57" s="31">
        <f>Calculations[[#This Row],[ES]]+Input[[#This Row],[Duration]]</f>
        <v>661</v>
      </c>
      <c r="I57" s="31">
        <f>Calculations[[#This Row],[LF]]-Input[[#This Row],[Duration]]</f>
        <v>652</v>
      </c>
      <c r="J57" s="31" cm="1">
        <f t="array" ref="J57">IF(Calculations[[#This Row],[Successors]] = "", $F$3, MIN(LOOKUP(_xlfn.FILTERXML("&lt;t&gt;&lt;s&gt;" &amp; SUBSTITUTE(Calculations[[#This Row],[Successors]], ",", "&lt;/s&gt;&lt;s&gt;") &amp; "&lt;/s&gt;&lt;/t&gt;", "//s"), Input[ID],Calculations[LS])))</f>
        <v>664</v>
      </c>
      <c r="K57" s="31">
        <f>Calculations[[#This Row],[LS]]-Calculations[[#This Row],[ES]]</f>
        <v>3</v>
      </c>
      <c r="L57" s="31" cm="1">
        <f t="array" ref="L57">IFERROR(MIN(LOOKUP(_xlfn.FILTERXML("&lt;t&gt;&lt;s&gt;" &amp; SUBSTITUTE(Calculations[[#This Row],[Successors]], ",", "&lt;/s&gt;&lt;s&gt;") &amp; "&lt;/s&gt;&lt;/t&gt;", "//s"), Input[ID],Calculations[ES])),$F$3) - Calculations[[#This Row],[EF]]</f>
        <v>3</v>
      </c>
      <c r="M57" s="31">
        <f>Calculations[[#This Row],[TF]]-Calculations[[#This Row],[FF]]</f>
        <v>0</v>
      </c>
      <c r="N57" s="34" cm="1">
        <f t="array" ref="N57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3</v>
      </c>
    </row>
    <row r="58" spans="2:14" ht="15" thickBot="1" x14ac:dyDescent="0.35">
      <c r="B58" s="19">
        <v>52</v>
      </c>
      <c r="C58" s="16" t="s">
        <v>69</v>
      </c>
      <c r="D58" s="16" t="s">
        <v>95</v>
      </c>
      <c r="E58" s="20">
        <v>12</v>
      </c>
      <c r="F58" s="2" t="str" cm="1">
        <f t="array" ref="F58">IFERROR(_xlfn.TEXTJOIN(",", TRUE, IF(ISNUMBER(SEARCH(B58, $D$7:$D$83)), $B$7:$B$83, "")), "")</f>
        <v>53</v>
      </c>
      <c r="G58" s="33" cm="1">
        <f t="array" ref="G58">IF(Input[[#This Row],[Predecessors]] = "", 0, MAX(LOOKUP(_xlfn.FILTERXML("&lt;t&gt;&lt;s&gt;"&amp;SUBSTITUTE(Input[[#This Row],[Predecessors]], ",", "&lt;/s&gt;&lt;s&gt;")&amp;"&lt;/s&gt;&lt;/t&gt;", "//s"),Input[ID],Calculations[EF])))</f>
        <v>664</v>
      </c>
      <c r="H58" s="31">
        <f>Calculations[[#This Row],[ES]]+Input[[#This Row],[Duration]]</f>
        <v>676</v>
      </c>
      <c r="I58" s="31">
        <f>Calculations[[#This Row],[LF]]-Input[[#This Row],[Duration]]</f>
        <v>664</v>
      </c>
      <c r="J58" s="31" cm="1">
        <f t="array" ref="J58">IF(Calculations[[#This Row],[Successors]] = "", $F$3, MIN(LOOKUP(_xlfn.FILTERXML("&lt;t&gt;&lt;s&gt;" &amp; SUBSTITUTE(Calculations[[#This Row],[Successors]], ",", "&lt;/s&gt;&lt;s&gt;") &amp; "&lt;/s&gt;&lt;/t&gt;", "//s"), Input[ID],Calculations[LS])))</f>
        <v>676</v>
      </c>
      <c r="K58" s="31">
        <f>Calculations[[#This Row],[LS]]-Calculations[[#This Row],[ES]]</f>
        <v>0</v>
      </c>
      <c r="L58" s="31" cm="1">
        <f t="array" ref="L58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58" s="31">
        <f>Calculations[[#This Row],[TF]]-Calculations[[#This Row],[FF]]</f>
        <v>0</v>
      </c>
      <c r="N58" s="34" cm="1">
        <f t="array" ref="N58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59" spans="2:14" ht="15" thickBot="1" x14ac:dyDescent="0.35">
      <c r="B59" s="19">
        <v>53</v>
      </c>
      <c r="C59" s="16" t="s">
        <v>70</v>
      </c>
      <c r="D59" s="16">
        <v>52</v>
      </c>
      <c r="E59" s="20">
        <v>11</v>
      </c>
      <c r="F59" s="2" t="str" cm="1">
        <f t="array" ref="F59">IFERROR(_xlfn.TEXTJOIN(",", TRUE, IF(ISNUMBER(SEARCH(B59, $D$7:$D$83)), $B$7:$B$83, "")), "")</f>
        <v>54</v>
      </c>
      <c r="G59" s="33" cm="1">
        <f t="array" ref="G59">IF(Input[[#This Row],[Predecessors]] = "", 0, MAX(LOOKUP(_xlfn.FILTERXML("&lt;t&gt;&lt;s&gt;"&amp;SUBSTITUTE(Input[[#This Row],[Predecessors]], ",", "&lt;/s&gt;&lt;s&gt;")&amp;"&lt;/s&gt;&lt;/t&gt;", "//s"),Input[ID],Calculations[EF])))</f>
        <v>676</v>
      </c>
      <c r="H59" s="31">
        <f>Calculations[[#This Row],[ES]]+Input[[#This Row],[Duration]]</f>
        <v>687</v>
      </c>
      <c r="I59" s="31">
        <f>Calculations[[#This Row],[LF]]-Input[[#This Row],[Duration]]</f>
        <v>676</v>
      </c>
      <c r="J59" s="31" cm="1">
        <f t="array" ref="J59">IF(Calculations[[#This Row],[Successors]] = "", $F$3, MIN(LOOKUP(_xlfn.FILTERXML("&lt;t&gt;&lt;s&gt;" &amp; SUBSTITUTE(Calculations[[#This Row],[Successors]], ",", "&lt;/s&gt;&lt;s&gt;") &amp; "&lt;/s&gt;&lt;/t&gt;", "//s"), Input[ID],Calculations[LS])))</f>
        <v>687</v>
      </c>
      <c r="K59" s="31">
        <f>Calculations[[#This Row],[LS]]-Calculations[[#This Row],[ES]]</f>
        <v>0</v>
      </c>
      <c r="L59" s="31" cm="1">
        <f t="array" ref="L59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59" s="31">
        <f>Calculations[[#This Row],[TF]]-Calculations[[#This Row],[FF]]</f>
        <v>0</v>
      </c>
      <c r="N59" s="34" cm="1">
        <f t="array" ref="N59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60" spans="2:14" ht="15" thickBot="1" x14ac:dyDescent="0.35">
      <c r="B60" s="19">
        <v>54</v>
      </c>
      <c r="C60" s="16" t="s">
        <v>98</v>
      </c>
      <c r="D60" s="16">
        <v>53</v>
      </c>
      <c r="E60" s="20">
        <v>19</v>
      </c>
      <c r="F60" s="2" t="str" cm="1">
        <f t="array" ref="F60">IFERROR(_xlfn.TEXTJOIN(",", TRUE, IF(ISNUMBER(SEARCH(B60, $D$7:$D$83)), $B$7:$B$83, "")), "")</f>
        <v>55</v>
      </c>
      <c r="G60" s="33" cm="1">
        <f t="array" ref="G60">IF(Input[[#This Row],[Predecessors]] = "", 0, MAX(LOOKUP(_xlfn.FILTERXML("&lt;t&gt;&lt;s&gt;"&amp;SUBSTITUTE(Input[[#This Row],[Predecessors]], ",", "&lt;/s&gt;&lt;s&gt;")&amp;"&lt;/s&gt;&lt;/t&gt;", "//s"),Input[ID],Calculations[EF])))</f>
        <v>687</v>
      </c>
      <c r="H60" s="31">
        <f>Calculations[[#This Row],[ES]]+Input[[#This Row],[Duration]]</f>
        <v>706</v>
      </c>
      <c r="I60" s="31">
        <f>Calculations[[#This Row],[LF]]-Input[[#This Row],[Duration]]</f>
        <v>687</v>
      </c>
      <c r="J60" s="31" cm="1">
        <f t="array" ref="J60">IF(Calculations[[#This Row],[Successors]] = "", $F$3, MIN(LOOKUP(_xlfn.FILTERXML("&lt;t&gt;&lt;s&gt;" &amp; SUBSTITUTE(Calculations[[#This Row],[Successors]], ",", "&lt;/s&gt;&lt;s&gt;") &amp; "&lt;/s&gt;&lt;/t&gt;", "//s"), Input[ID],Calculations[LS])))</f>
        <v>706</v>
      </c>
      <c r="K60" s="31">
        <f>Calculations[[#This Row],[LS]]-Calculations[[#This Row],[ES]]</f>
        <v>0</v>
      </c>
      <c r="L60" s="31" cm="1">
        <f t="array" ref="L60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60" s="31">
        <f>Calculations[[#This Row],[TF]]-Calculations[[#This Row],[FF]]</f>
        <v>0</v>
      </c>
      <c r="N60" s="34" cm="1">
        <f t="array" ref="N60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61" spans="2:14" ht="15" thickBot="1" x14ac:dyDescent="0.35">
      <c r="B61" s="19">
        <v>55</v>
      </c>
      <c r="C61" s="16" t="s">
        <v>71</v>
      </c>
      <c r="D61" s="16">
        <v>54</v>
      </c>
      <c r="E61" s="20">
        <v>15</v>
      </c>
      <c r="F61" s="2" t="str" cm="1">
        <f t="array" ref="F61">IFERROR(_xlfn.TEXTJOIN(",", TRUE, IF(ISNUMBER(SEARCH(B61, $D$7:$D$83)), $B$7:$B$83, "")), "")</f>
        <v>56</v>
      </c>
      <c r="G61" s="33" cm="1">
        <f t="array" ref="G61">IF(Input[[#This Row],[Predecessors]] = "", 0, MAX(LOOKUP(_xlfn.FILTERXML("&lt;t&gt;&lt;s&gt;"&amp;SUBSTITUTE(Input[[#This Row],[Predecessors]], ",", "&lt;/s&gt;&lt;s&gt;")&amp;"&lt;/s&gt;&lt;/t&gt;", "//s"),Input[ID],Calculations[EF])))</f>
        <v>706</v>
      </c>
      <c r="H61" s="31">
        <f>Calculations[[#This Row],[ES]]+Input[[#This Row],[Duration]]</f>
        <v>721</v>
      </c>
      <c r="I61" s="31">
        <f>Calculations[[#This Row],[LF]]-Input[[#This Row],[Duration]]</f>
        <v>706</v>
      </c>
      <c r="J61" s="31" cm="1">
        <f t="array" ref="J61">IF(Calculations[[#This Row],[Successors]] = "", $F$3, MIN(LOOKUP(_xlfn.FILTERXML("&lt;t&gt;&lt;s&gt;" &amp; SUBSTITUTE(Calculations[[#This Row],[Successors]], ",", "&lt;/s&gt;&lt;s&gt;") &amp; "&lt;/s&gt;&lt;/t&gt;", "//s"), Input[ID],Calculations[LS])))</f>
        <v>721</v>
      </c>
      <c r="K61" s="31">
        <f>Calculations[[#This Row],[LS]]-Calculations[[#This Row],[ES]]</f>
        <v>0</v>
      </c>
      <c r="L61" s="31" cm="1">
        <f t="array" ref="L61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61" s="31">
        <f>Calculations[[#This Row],[TF]]-Calculations[[#This Row],[FF]]</f>
        <v>0</v>
      </c>
      <c r="N61" s="34" cm="1">
        <f t="array" ref="N61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62" spans="2:14" ht="15" thickBot="1" x14ac:dyDescent="0.35">
      <c r="B62" s="19">
        <v>56</v>
      </c>
      <c r="C62" s="16" t="s">
        <v>72</v>
      </c>
      <c r="D62" s="16">
        <v>55</v>
      </c>
      <c r="E62" s="20">
        <v>17</v>
      </c>
      <c r="F62" s="2" t="str" cm="1">
        <f t="array" ref="F62">IFERROR(_xlfn.TEXTJOIN(",", TRUE, IF(ISNUMBER(SEARCH(B62, $D$7:$D$83)), $B$7:$B$83, "")), "")</f>
        <v>57</v>
      </c>
      <c r="G62" s="33" cm="1">
        <f t="array" ref="G62">IF(Input[[#This Row],[Predecessors]] = "", 0, MAX(LOOKUP(_xlfn.FILTERXML("&lt;t&gt;&lt;s&gt;"&amp;SUBSTITUTE(Input[[#This Row],[Predecessors]], ",", "&lt;/s&gt;&lt;s&gt;")&amp;"&lt;/s&gt;&lt;/t&gt;", "//s"),Input[ID],Calculations[EF])))</f>
        <v>721</v>
      </c>
      <c r="H62" s="31">
        <f>Calculations[[#This Row],[ES]]+Input[[#This Row],[Duration]]</f>
        <v>738</v>
      </c>
      <c r="I62" s="31">
        <f>Calculations[[#This Row],[LF]]-Input[[#This Row],[Duration]]</f>
        <v>721</v>
      </c>
      <c r="J62" s="31" cm="1">
        <f t="array" ref="J62">IF(Calculations[[#This Row],[Successors]] = "", $F$3, MIN(LOOKUP(_xlfn.FILTERXML("&lt;t&gt;&lt;s&gt;" &amp; SUBSTITUTE(Calculations[[#This Row],[Successors]], ",", "&lt;/s&gt;&lt;s&gt;") &amp; "&lt;/s&gt;&lt;/t&gt;", "//s"), Input[ID],Calculations[LS])))</f>
        <v>738</v>
      </c>
      <c r="K62" s="31">
        <f>Calculations[[#This Row],[LS]]-Calculations[[#This Row],[ES]]</f>
        <v>0</v>
      </c>
      <c r="L62" s="31" cm="1">
        <f t="array" ref="L62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62" s="31">
        <f>Calculations[[#This Row],[TF]]-Calculations[[#This Row],[FF]]</f>
        <v>0</v>
      </c>
      <c r="N62" s="34" cm="1">
        <f t="array" ref="N62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63" spans="2:14" ht="15" thickBot="1" x14ac:dyDescent="0.35">
      <c r="B63" s="19">
        <v>57</v>
      </c>
      <c r="C63" s="16" t="s">
        <v>73</v>
      </c>
      <c r="D63" s="16">
        <v>56</v>
      </c>
      <c r="E63" s="20">
        <v>1</v>
      </c>
      <c r="F63" s="2" t="str" cm="1">
        <f t="array" ref="F63">IFERROR(_xlfn.TEXTJOIN(",", TRUE, IF(ISNUMBER(SEARCH(B63, $D$7:$D$83)), $B$7:$B$83, "")), "")</f>
        <v>58</v>
      </c>
      <c r="G63" s="33" cm="1">
        <f t="array" ref="G63">IF(Input[[#This Row],[Predecessors]] = "", 0, MAX(LOOKUP(_xlfn.FILTERXML("&lt;t&gt;&lt;s&gt;"&amp;SUBSTITUTE(Input[[#This Row],[Predecessors]], ",", "&lt;/s&gt;&lt;s&gt;")&amp;"&lt;/s&gt;&lt;/t&gt;", "//s"),Input[ID],Calculations[EF])))</f>
        <v>738</v>
      </c>
      <c r="H63" s="31">
        <f>Calculations[[#This Row],[ES]]+Input[[#This Row],[Duration]]</f>
        <v>739</v>
      </c>
      <c r="I63" s="31">
        <f>Calculations[[#This Row],[LF]]-Input[[#This Row],[Duration]]</f>
        <v>738</v>
      </c>
      <c r="J63" s="31" cm="1">
        <f t="array" ref="J63">IF(Calculations[[#This Row],[Successors]] = "", $F$3, MIN(LOOKUP(_xlfn.FILTERXML("&lt;t&gt;&lt;s&gt;" &amp; SUBSTITUTE(Calculations[[#This Row],[Successors]], ",", "&lt;/s&gt;&lt;s&gt;") &amp; "&lt;/s&gt;&lt;/t&gt;", "//s"), Input[ID],Calculations[LS])))</f>
        <v>739</v>
      </c>
      <c r="K63" s="31">
        <f>Calculations[[#This Row],[LS]]-Calculations[[#This Row],[ES]]</f>
        <v>0</v>
      </c>
      <c r="L63" s="31" cm="1">
        <f t="array" ref="L63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63" s="31">
        <f>Calculations[[#This Row],[TF]]-Calculations[[#This Row],[FF]]</f>
        <v>0</v>
      </c>
      <c r="N63" s="34" cm="1">
        <f t="array" ref="N63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64" spans="2:14" ht="15" thickBot="1" x14ac:dyDescent="0.35">
      <c r="B64" s="19">
        <v>58</v>
      </c>
      <c r="C64" s="16" t="s">
        <v>74</v>
      </c>
      <c r="D64" s="16">
        <v>57</v>
      </c>
      <c r="E64" s="20">
        <v>17</v>
      </c>
      <c r="F64" s="2" t="str" cm="1">
        <f t="array" ref="F64">IFERROR(_xlfn.TEXTJOIN(",", TRUE, IF(ISNUMBER(SEARCH(B64, $D$7:$D$83)), $B$7:$B$83, "")), "")</f>
        <v>59</v>
      </c>
      <c r="G64" s="33" cm="1">
        <f t="array" ref="G64">IF(Input[[#This Row],[Predecessors]] = "", 0, MAX(LOOKUP(_xlfn.FILTERXML("&lt;t&gt;&lt;s&gt;"&amp;SUBSTITUTE(Input[[#This Row],[Predecessors]], ",", "&lt;/s&gt;&lt;s&gt;")&amp;"&lt;/s&gt;&lt;/t&gt;", "//s"),Input[ID],Calculations[EF])))</f>
        <v>739</v>
      </c>
      <c r="H64" s="31">
        <f>Calculations[[#This Row],[ES]]+Input[[#This Row],[Duration]]</f>
        <v>756</v>
      </c>
      <c r="I64" s="31">
        <f>Calculations[[#This Row],[LF]]-Input[[#This Row],[Duration]]</f>
        <v>739</v>
      </c>
      <c r="J64" s="31" cm="1">
        <f t="array" ref="J64">IF(Calculations[[#This Row],[Successors]] = "", $F$3, MIN(LOOKUP(_xlfn.FILTERXML("&lt;t&gt;&lt;s&gt;" &amp; SUBSTITUTE(Calculations[[#This Row],[Successors]], ",", "&lt;/s&gt;&lt;s&gt;") &amp; "&lt;/s&gt;&lt;/t&gt;", "//s"), Input[ID],Calculations[LS])))</f>
        <v>756</v>
      </c>
      <c r="K64" s="31">
        <f>Calculations[[#This Row],[LS]]-Calculations[[#This Row],[ES]]</f>
        <v>0</v>
      </c>
      <c r="L64" s="31" cm="1">
        <f t="array" ref="L64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64" s="31">
        <f>Calculations[[#This Row],[TF]]-Calculations[[#This Row],[FF]]</f>
        <v>0</v>
      </c>
      <c r="N64" s="34" cm="1">
        <f t="array" ref="N64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65" spans="2:14" ht="15" thickBot="1" x14ac:dyDescent="0.35">
      <c r="B65" s="19">
        <v>59</v>
      </c>
      <c r="C65" s="16" t="s">
        <v>75</v>
      </c>
      <c r="D65" s="16">
        <v>58</v>
      </c>
      <c r="E65" s="20">
        <v>12</v>
      </c>
      <c r="F65" s="2" t="str" cm="1">
        <f t="array" ref="F65">IFERROR(_xlfn.TEXTJOIN(",", TRUE, IF(ISNUMBER(SEARCH(B65, $D$7:$D$83)), $B$7:$B$83, "")), "")</f>
        <v>60</v>
      </c>
      <c r="G65" s="33" cm="1">
        <f t="array" ref="G65">IF(Input[[#This Row],[Predecessors]] = "", 0, MAX(LOOKUP(_xlfn.FILTERXML("&lt;t&gt;&lt;s&gt;"&amp;SUBSTITUTE(Input[[#This Row],[Predecessors]], ",", "&lt;/s&gt;&lt;s&gt;")&amp;"&lt;/s&gt;&lt;/t&gt;", "//s"),Input[ID],Calculations[EF])))</f>
        <v>756</v>
      </c>
      <c r="H65" s="31">
        <f>Calculations[[#This Row],[ES]]+Input[[#This Row],[Duration]]</f>
        <v>768</v>
      </c>
      <c r="I65" s="31">
        <f>Calculations[[#This Row],[LF]]-Input[[#This Row],[Duration]]</f>
        <v>756</v>
      </c>
      <c r="J65" s="31" cm="1">
        <f t="array" ref="J65">IF(Calculations[[#This Row],[Successors]] = "", $F$3, MIN(LOOKUP(_xlfn.FILTERXML("&lt;t&gt;&lt;s&gt;" &amp; SUBSTITUTE(Calculations[[#This Row],[Successors]], ",", "&lt;/s&gt;&lt;s&gt;") &amp; "&lt;/s&gt;&lt;/t&gt;", "//s"), Input[ID],Calculations[LS])))</f>
        <v>768</v>
      </c>
      <c r="K65" s="31">
        <f>Calculations[[#This Row],[LS]]-Calculations[[#This Row],[ES]]</f>
        <v>0</v>
      </c>
      <c r="L65" s="31" cm="1">
        <f t="array" ref="L65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65" s="31">
        <f>Calculations[[#This Row],[TF]]-Calculations[[#This Row],[FF]]</f>
        <v>0</v>
      </c>
      <c r="N65" s="34" cm="1">
        <f t="array" ref="N65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66" spans="2:14" ht="15" thickBot="1" x14ac:dyDescent="0.35">
      <c r="B66" s="19">
        <v>60</v>
      </c>
      <c r="C66" s="16" t="s">
        <v>76</v>
      </c>
      <c r="D66" s="16">
        <v>59</v>
      </c>
      <c r="E66" s="20">
        <v>12</v>
      </c>
      <c r="F66" s="2" t="str" cm="1">
        <f t="array" ref="F66">IFERROR(_xlfn.TEXTJOIN(",", TRUE, IF(ISNUMBER(SEARCH(B66, $D$7:$D$83)), $B$7:$B$83, "")), "")</f>
        <v>61,62,63,64</v>
      </c>
      <c r="G66" s="33" cm="1">
        <f t="array" ref="G66">IF(Input[[#This Row],[Predecessors]] = "", 0, MAX(LOOKUP(_xlfn.FILTERXML("&lt;t&gt;&lt;s&gt;"&amp;SUBSTITUTE(Input[[#This Row],[Predecessors]], ",", "&lt;/s&gt;&lt;s&gt;")&amp;"&lt;/s&gt;&lt;/t&gt;", "//s"),Input[ID],Calculations[EF])))</f>
        <v>768</v>
      </c>
      <c r="H66" s="31">
        <f>Calculations[[#This Row],[ES]]+Input[[#This Row],[Duration]]</f>
        <v>780</v>
      </c>
      <c r="I66" s="31">
        <f>Calculations[[#This Row],[LF]]-Input[[#This Row],[Duration]]</f>
        <v>768</v>
      </c>
      <c r="J66" s="31" cm="1">
        <f t="array" ref="J66">IF(Calculations[[#This Row],[Successors]] = "", $F$3, MIN(LOOKUP(_xlfn.FILTERXML("&lt;t&gt;&lt;s&gt;" &amp; SUBSTITUTE(Calculations[[#This Row],[Successors]], ",", "&lt;/s&gt;&lt;s&gt;") &amp; "&lt;/s&gt;&lt;/t&gt;", "//s"), Input[ID],Calculations[LS])))</f>
        <v>780</v>
      </c>
      <c r="K66" s="31">
        <f>Calculations[[#This Row],[LS]]-Calculations[[#This Row],[ES]]</f>
        <v>0</v>
      </c>
      <c r="L66" s="31" cm="1">
        <f t="array" ref="L66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66" s="31">
        <f>Calculations[[#This Row],[TF]]-Calculations[[#This Row],[FF]]</f>
        <v>0</v>
      </c>
      <c r="N66" s="34" cm="1">
        <f t="array" ref="N66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67" spans="2:14" ht="15" thickBot="1" x14ac:dyDescent="0.35">
      <c r="B67" s="19">
        <v>61</v>
      </c>
      <c r="C67" s="16" t="s">
        <v>77</v>
      </c>
      <c r="D67" s="16">
        <v>60</v>
      </c>
      <c r="E67" s="20">
        <v>27</v>
      </c>
      <c r="F67" s="2" t="str" cm="1">
        <f t="array" ref="F67">IFERROR(_xlfn.TEXTJOIN(",", TRUE, IF(ISNUMBER(SEARCH(B67, $D$7:$D$83)), $B$7:$B$83, "")), "")</f>
        <v>65</v>
      </c>
      <c r="G67" s="33" cm="1">
        <f t="array" ref="G67">IF(Input[[#This Row],[Predecessors]] = "", 0, MAX(LOOKUP(_xlfn.FILTERXML("&lt;t&gt;&lt;s&gt;"&amp;SUBSTITUTE(Input[[#This Row],[Predecessors]], ",", "&lt;/s&gt;&lt;s&gt;")&amp;"&lt;/s&gt;&lt;/t&gt;", "//s"),Input[ID],Calculations[EF])))</f>
        <v>780</v>
      </c>
      <c r="H67" s="31">
        <f>Calculations[[#This Row],[ES]]+Input[[#This Row],[Duration]]</f>
        <v>807</v>
      </c>
      <c r="I67" s="31">
        <f>Calculations[[#This Row],[LF]]-Input[[#This Row],[Duration]]</f>
        <v>781</v>
      </c>
      <c r="J67" s="31" cm="1">
        <f t="array" ref="J67">IF(Calculations[[#This Row],[Successors]] = "", $F$3, MIN(LOOKUP(_xlfn.FILTERXML("&lt;t&gt;&lt;s&gt;" &amp; SUBSTITUTE(Calculations[[#This Row],[Successors]], ",", "&lt;/s&gt;&lt;s&gt;") &amp; "&lt;/s&gt;&lt;/t&gt;", "//s"), Input[ID],Calculations[LS])))</f>
        <v>808</v>
      </c>
      <c r="K67" s="31">
        <f>Calculations[[#This Row],[LS]]-Calculations[[#This Row],[ES]]</f>
        <v>1</v>
      </c>
      <c r="L67" s="31" cm="1">
        <f t="array" ref="L67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67" s="31">
        <f>Calculations[[#This Row],[TF]]-Calculations[[#This Row],[FF]]</f>
        <v>1</v>
      </c>
      <c r="N67" s="34" cm="1">
        <f t="array" ref="N67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68" spans="2:14" ht="15" thickBot="1" x14ac:dyDescent="0.35">
      <c r="B68" s="19">
        <v>62</v>
      </c>
      <c r="C68" s="16" t="s">
        <v>78</v>
      </c>
      <c r="D68" s="16">
        <v>60</v>
      </c>
      <c r="E68" s="20">
        <v>46</v>
      </c>
      <c r="F68" s="2" t="str" cm="1">
        <f t="array" ref="F68">IFERROR(_xlfn.TEXTJOIN(",", TRUE, IF(ISNUMBER(SEARCH(B68, $D$7:$D$83)), $B$7:$B$83, "")), "")</f>
        <v>66</v>
      </c>
      <c r="G68" s="33" cm="1">
        <f t="array" ref="G68">IF(Input[[#This Row],[Predecessors]] = "", 0, MAX(LOOKUP(_xlfn.FILTERXML("&lt;t&gt;&lt;s&gt;"&amp;SUBSTITUTE(Input[[#This Row],[Predecessors]], ",", "&lt;/s&gt;&lt;s&gt;")&amp;"&lt;/s&gt;&lt;/t&gt;", "//s"),Input[ID],Calculations[EF])))</f>
        <v>780</v>
      </c>
      <c r="H68" s="31">
        <f>Calculations[[#This Row],[ES]]+Input[[#This Row],[Duration]]</f>
        <v>826</v>
      </c>
      <c r="I68" s="31">
        <f>Calculations[[#This Row],[LF]]-Input[[#This Row],[Duration]]</f>
        <v>780</v>
      </c>
      <c r="J68" s="31" cm="1">
        <f t="array" ref="J68">IF(Calculations[[#This Row],[Successors]] = "", $F$3, MIN(LOOKUP(_xlfn.FILTERXML("&lt;t&gt;&lt;s&gt;" &amp; SUBSTITUTE(Calculations[[#This Row],[Successors]], ",", "&lt;/s&gt;&lt;s&gt;") &amp; "&lt;/s&gt;&lt;/t&gt;", "//s"), Input[ID],Calculations[LS])))</f>
        <v>826</v>
      </c>
      <c r="K68" s="31">
        <f>Calculations[[#This Row],[LS]]-Calculations[[#This Row],[ES]]</f>
        <v>0</v>
      </c>
      <c r="L68" s="31" cm="1">
        <f t="array" ref="L68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68" s="31">
        <f>Calculations[[#This Row],[TF]]-Calculations[[#This Row],[FF]]</f>
        <v>0</v>
      </c>
      <c r="N68" s="34" cm="1">
        <f t="array" ref="N68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69" spans="2:14" ht="15" thickBot="1" x14ac:dyDescent="0.35">
      <c r="B69" s="19">
        <v>63</v>
      </c>
      <c r="C69" s="16" t="s">
        <v>79</v>
      </c>
      <c r="D69" s="16">
        <v>60</v>
      </c>
      <c r="E69" s="20">
        <v>27</v>
      </c>
      <c r="F69" s="2" t="str" cm="1">
        <f t="array" ref="F69">IFERROR(_xlfn.TEXTJOIN(",", TRUE, IF(ISNUMBER(SEARCH(B69, $D$7:$D$83)), $B$7:$B$83, "")), "")</f>
        <v>66</v>
      </c>
      <c r="G69" s="33" cm="1">
        <f t="array" ref="G69">IF(Input[[#This Row],[Predecessors]] = "", 0, MAX(LOOKUP(_xlfn.FILTERXML("&lt;t&gt;&lt;s&gt;"&amp;SUBSTITUTE(Input[[#This Row],[Predecessors]], ",", "&lt;/s&gt;&lt;s&gt;")&amp;"&lt;/s&gt;&lt;/t&gt;", "//s"),Input[ID],Calculations[EF])))</f>
        <v>780</v>
      </c>
      <c r="H69" s="31">
        <f>Calculations[[#This Row],[ES]]+Input[[#This Row],[Duration]]</f>
        <v>807</v>
      </c>
      <c r="I69" s="31">
        <f>Calculations[[#This Row],[LF]]-Input[[#This Row],[Duration]]</f>
        <v>799</v>
      </c>
      <c r="J69" s="31" cm="1">
        <f t="array" ref="J69">IF(Calculations[[#This Row],[Successors]] = "", $F$3, MIN(LOOKUP(_xlfn.FILTERXML("&lt;t&gt;&lt;s&gt;" &amp; SUBSTITUTE(Calculations[[#This Row],[Successors]], ",", "&lt;/s&gt;&lt;s&gt;") &amp; "&lt;/s&gt;&lt;/t&gt;", "//s"), Input[ID],Calculations[LS])))</f>
        <v>826</v>
      </c>
      <c r="K69" s="31">
        <f>Calculations[[#This Row],[LS]]-Calculations[[#This Row],[ES]]</f>
        <v>19</v>
      </c>
      <c r="L69" s="31" cm="1">
        <f t="array" ref="L69">IFERROR(MIN(LOOKUP(_xlfn.FILTERXML("&lt;t&gt;&lt;s&gt;" &amp; SUBSTITUTE(Calculations[[#This Row],[Successors]], ",", "&lt;/s&gt;&lt;s&gt;") &amp; "&lt;/s&gt;&lt;/t&gt;", "//s"), Input[ID],Calculations[ES])),$F$3) - Calculations[[#This Row],[EF]]</f>
        <v>19</v>
      </c>
      <c r="M69" s="31">
        <f>Calculations[[#This Row],[TF]]-Calculations[[#This Row],[FF]]</f>
        <v>0</v>
      </c>
      <c r="N69" s="34" cm="1">
        <f t="array" ref="N69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19</v>
      </c>
    </row>
    <row r="70" spans="2:14" ht="15" thickBot="1" x14ac:dyDescent="0.35">
      <c r="B70" s="19">
        <v>64</v>
      </c>
      <c r="C70" s="16" t="s">
        <v>80</v>
      </c>
      <c r="D70" s="16">
        <v>60</v>
      </c>
      <c r="E70" s="20">
        <v>46</v>
      </c>
      <c r="F70" s="2" t="str" cm="1">
        <f t="array" ref="F70">IFERROR(_xlfn.TEXTJOIN(",", TRUE, IF(ISNUMBER(SEARCH(B70, $D$7:$D$83)), $B$7:$B$83, "")), "")</f>
        <v>67</v>
      </c>
      <c r="G70" s="33" cm="1">
        <f t="array" ref="G70">IF(Input[[#This Row],[Predecessors]] = "", 0, MAX(LOOKUP(_xlfn.FILTERXML("&lt;t&gt;&lt;s&gt;"&amp;SUBSTITUTE(Input[[#This Row],[Predecessors]], ",", "&lt;/s&gt;&lt;s&gt;")&amp;"&lt;/s&gt;&lt;/t&gt;", "//s"),Input[ID],Calculations[EF])))</f>
        <v>780</v>
      </c>
      <c r="H70" s="31">
        <f>Calculations[[#This Row],[ES]]+Input[[#This Row],[Duration]]</f>
        <v>826</v>
      </c>
      <c r="I70" s="31">
        <f>Calculations[[#This Row],[LF]]-Input[[#This Row],[Duration]]</f>
        <v>793</v>
      </c>
      <c r="J70" s="31" cm="1">
        <f t="array" ref="J70">IF(Calculations[[#This Row],[Successors]] = "", $F$3, MIN(LOOKUP(_xlfn.FILTERXML("&lt;t&gt;&lt;s&gt;" &amp; SUBSTITUTE(Calculations[[#This Row],[Successors]], ",", "&lt;/s&gt;&lt;s&gt;") &amp; "&lt;/s&gt;&lt;/t&gt;", "//s"), Input[ID],Calculations[LS])))</f>
        <v>839</v>
      </c>
      <c r="K70" s="31">
        <f>Calculations[[#This Row],[LS]]-Calculations[[#This Row],[ES]]</f>
        <v>13</v>
      </c>
      <c r="L70" s="31" cm="1">
        <f t="array" ref="L70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70" s="31">
        <f>Calculations[[#This Row],[TF]]-Calculations[[#This Row],[FF]]</f>
        <v>13</v>
      </c>
      <c r="N70" s="34" cm="1">
        <f t="array" ref="N70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71" spans="2:14" ht="15" thickBot="1" x14ac:dyDescent="0.35">
      <c r="B71" s="19">
        <v>65</v>
      </c>
      <c r="C71" s="16" t="s">
        <v>81</v>
      </c>
      <c r="D71" s="16">
        <v>61</v>
      </c>
      <c r="E71" s="20">
        <v>40</v>
      </c>
      <c r="F71" s="2" t="str" cm="1">
        <f t="array" ref="F71">IFERROR(_xlfn.TEXTJOIN(",", TRUE, IF(ISNUMBER(SEARCH(B71, $D$7:$D$83)), $B$7:$B$83, "")), "")</f>
        <v>68,69</v>
      </c>
      <c r="G71" s="33" cm="1">
        <f t="array" ref="G71">IF(Input[[#This Row],[Predecessors]] = "", 0, MAX(LOOKUP(_xlfn.FILTERXML("&lt;t&gt;&lt;s&gt;"&amp;SUBSTITUTE(Input[[#This Row],[Predecessors]], ",", "&lt;/s&gt;&lt;s&gt;")&amp;"&lt;/s&gt;&lt;/t&gt;", "//s"),Input[ID],Calculations[EF])))</f>
        <v>807</v>
      </c>
      <c r="H71" s="31">
        <f>Calculations[[#This Row],[ES]]+Input[[#This Row],[Duration]]</f>
        <v>847</v>
      </c>
      <c r="I71" s="31">
        <f>Calculations[[#This Row],[LF]]-Input[[#This Row],[Duration]]</f>
        <v>808</v>
      </c>
      <c r="J71" s="31" cm="1">
        <f t="array" ref="J71">IF(Calculations[[#This Row],[Successors]] = "", $F$3, MIN(LOOKUP(_xlfn.FILTERXML("&lt;t&gt;&lt;s&gt;" &amp; SUBSTITUTE(Calculations[[#This Row],[Successors]], ",", "&lt;/s&gt;&lt;s&gt;") &amp; "&lt;/s&gt;&lt;/t&gt;", "//s"), Input[ID],Calculations[LS])))</f>
        <v>848</v>
      </c>
      <c r="K71" s="31">
        <f>Calculations[[#This Row],[LS]]-Calculations[[#This Row],[ES]]</f>
        <v>1</v>
      </c>
      <c r="L71" s="31" cm="1">
        <f t="array" ref="L71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71" s="31">
        <f>Calculations[[#This Row],[TF]]-Calculations[[#This Row],[FF]]</f>
        <v>1</v>
      </c>
      <c r="N71" s="34" cm="1">
        <f t="array" ref="N71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-1</v>
      </c>
    </row>
    <row r="72" spans="2:14" ht="15" thickBot="1" x14ac:dyDescent="0.35">
      <c r="B72" s="19">
        <v>66</v>
      </c>
      <c r="C72" s="16" t="s">
        <v>82</v>
      </c>
      <c r="D72" s="16" t="s">
        <v>109</v>
      </c>
      <c r="E72" s="20">
        <v>55</v>
      </c>
      <c r="F72" s="2" t="str" cm="1">
        <f t="array" ref="F72">IFERROR(_xlfn.TEXTJOIN(",", TRUE, IF(ISNUMBER(SEARCH(B72, $D$7:$D$83)), $B$7:$B$83, "")), "")</f>
        <v>70</v>
      </c>
      <c r="G72" s="33" cm="1">
        <f t="array" ref="G72">IF(Input[[#This Row],[Predecessors]] = "", 0, MAX(LOOKUP(_xlfn.FILTERXML("&lt;t&gt;&lt;s&gt;"&amp;SUBSTITUTE(Input[[#This Row],[Predecessors]], ",", "&lt;/s&gt;&lt;s&gt;")&amp;"&lt;/s&gt;&lt;/t&gt;", "//s"),Input[ID],Calculations[EF])))</f>
        <v>826</v>
      </c>
      <c r="H72" s="31">
        <f>Calculations[[#This Row],[ES]]+Input[[#This Row],[Duration]]</f>
        <v>881</v>
      </c>
      <c r="I72" s="31">
        <f>Calculations[[#This Row],[LF]]-Input[[#This Row],[Duration]]</f>
        <v>826</v>
      </c>
      <c r="J72" s="31" cm="1">
        <f t="array" ref="J72">IF(Calculations[[#This Row],[Successors]] = "", $F$3, MIN(LOOKUP(_xlfn.FILTERXML("&lt;t&gt;&lt;s&gt;" &amp; SUBSTITUTE(Calculations[[#This Row],[Successors]], ",", "&lt;/s&gt;&lt;s&gt;") &amp; "&lt;/s&gt;&lt;/t&gt;", "//s"), Input[ID],Calculations[LS])))</f>
        <v>881</v>
      </c>
      <c r="K72" s="31">
        <f>Calculations[[#This Row],[LS]]-Calculations[[#This Row],[ES]]</f>
        <v>0</v>
      </c>
      <c r="L72" s="31" cm="1">
        <f t="array" ref="L72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72" s="31">
        <f>Calculations[[#This Row],[TF]]-Calculations[[#This Row],[FF]]</f>
        <v>0</v>
      </c>
      <c r="N72" s="34" cm="1">
        <f t="array" ref="N72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73" spans="2:14" ht="15" thickBot="1" x14ac:dyDescent="0.35">
      <c r="B73" s="19">
        <v>67</v>
      </c>
      <c r="C73" s="16" t="s">
        <v>83</v>
      </c>
      <c r="D73" s="16">
        <v>64</v>
      </c>
      <c r="E73" s="20">
        <v>65</v>
      </c>
      <c r="F73" s="2" t="str" cm="1">
        <f t="array" ref="F73">IFERROR(_xlfn.TEXTJOIN(",", TRUE, IF(ISNUMBER(SEARCH(B73, $D$7:$D$83)), $B$7:$B$83, "")), "")</f>
        <v>71</v>
      </c>
      <c r="G73" s="33" cm="1">
        <f t="array" ref="G73">IF(Input[[#This Row],[Predecessors]] = "", 0, MAX(LOOKUP(_xlfn.FILTERXML("&lt;t&gt;&lt;s&gt;"&amp;SUBSTITUTE(Input[[#This Row],[Predecessors]], ",", "&lt;/s&gt;&lt;s&gt;")&amp;"&lt;/s&gt;&lt;/t&gt;", "//s"),Input[ID],Calculations[EF])))</f>
        <v>826</v>
      </c>
      <c r="H73" s="31">
        <f>Calculations[[#This Row],[ES]]+Input[[#This Row],[Duration]]</f>
        <v>891</v>
      </c>
      <c r="I73" s="31">
        <f>Calculations[[#This Row],[LF]]-Input[[#This Row],[Duration]]</f>
        <v>839</v>
      </c>
      <c r="J73" s="31" cm="1">
        <f t="array" ref="J73">IF(Calculations[[#This Row],[Successors]] = "", $F$3, MIN(LOOKUP(_xlfn.FILTERXML("&lt;t&gt;&lt;s&gt;" &amp; SUBSTITUTE(Calculations[[#This Row],[Successors]], ",", "&lt;/s&gt;&lt;s&gt;") &amp; "&lt;/s&gt;&lt;/t&gt;", "//s"), Input[ID],Calculations[LS])))</f>
        <v>904</v>
      </c>
      <c r="K73" s="31">
        <f>Calculations[[#This Row],[LS]]-Calculations[[#This Row],[ES]]</f>
        <v>13</v>
      </c>
      <c r="L73" s="31" cm="1">
        <f t="array" ref="L73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73" s="31">
        <f>Calculations[[#This Row],[TF]]-Calculations[[#This Row],[FF]]</f>
        <v>13</v>
      </c>
      <c r="N73" s="34" cm="1">
        <f t="array" ref="N73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-13</v>
      </c>
    </row>
    <row r="74" spans="2:14" ht="15" thickBot="1" x14ac:dyDescent="0.35">
      <c r="B74" s="19">
        <v>68</v>
      </c>
      <c r="C74" s="16" t="s">
        <v>84</v>
      </c>
      <c r="D74" s="16">
        <v>65</v>
      </c>
      <c r="E74" s="20">
        <v>33</v>
      </c>
      <c r="F74" s="2" t="str" cm="1">
        <f t="array" ref="F74">IFERROR(_xlfn.TEXTJOIN(",", TRUE, IF(ISNUMBER(SEARCH(B74, $D$7:$D$83)), $B$7:$B$83, "")), "")</f>
        <v>72</v>
      </c>
      <c r="G74" s="33" cm="1">
        <f t="array" ref="G74">IF(Input[[#This Row],[Predecessors]] = "", 0, MAX(LOOKUP(_xlfn.FILTERXML("&lt;t&gt;&lt;s&gt;"&amp;SUBSTITUTE(Input[[#This Row],[Predecessors]], ",", "&lt;/s&gt;&lt;s&gt;")&amp;"&lt;/s&gt;&lt;/t&gt;", "//s"),Input[ID],Calculations[EF])))</f>
        <v>847</v>
      </c>
      <c r="H74" s="31">
        <f>Calculations[[#This Row],[ES]]+Input[[#This Row],[Duration]]</f>
        <v>880</v>
      </c>
      <c r="I74" s="31">
        <f>Calculations[[#This Row],[LF]]-Input[[#This Row],[Duration]]</f>
        <v>848</v>
      </c>
      <c r="J74" s="31" cm="1">
        <f t="array" ref="J74">IF(Calculations[[#This Row],[Successors]] = "", $F$3, MIN(LOOKUP(_xlfn.FILTERXML("&lt;t&gt;&lt;s&gt;" &amp; SUBSTITUTE(Calculations[[#This Row],[Successors]], ",", "&lt;/s&gt;&lt;s&gt;") &amp; "&lt;/s&gt;&lt;/t&gt;", "//s"), Input[ID],Calculations[LS])))</f>
        <v>881</v>
      </c>
      <c r="K74" s="31">
        <f>Calculations[[#This Row],[LS]]-Calculations[[#This Row],[ES]]</f>
        <v>1</v>
      </c>
      <c r="L74" s="31" cm="1">
        <f t="array" ref="L74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74" s="31">
        <f>Calculations[[#This Row],[TF]]-Calculations[[#This Row],[FF]]</f>
        <v>1</v>
      </c>
      <c r="N74" s="34" cm="1">
        <f t="array" ref="N74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-1</v>
      </c>
    </row>
    <row r="75" spans="2:14" ht="15" thickBot="1" x14ac:dyDescent="0.35">
      <c r="B75" s="19">
        <v>69</v>
      </c>
      <c r="C75" s="16" t="s">
        <v>85</v>
      </c>
      <c r="D75" s="16">
        <v>65</v>
      </c>
      <c r="E75" s="20">
        <v>35</v>
      </c>
      <c r="F75" s="2" t="str" cm="1">
        <f t="array" ref="F75">IFERROR(_xlfn.TEXTJOIN(",", TRUE, IF(ISNUMBER(SEARCH(B75, $D$7:$D$83)), $B$7:$B$83, "")), "")</f>
        <v>73</v>
      </c>
      <c r="G75" s="33" cm="1">
        <f t="array" ref="G75">IF(Input[[#This Row],[Predecessors]] = "", 0, MAX(LOOKUP(_xlfn.FILTERXML("&lt;t&gt;&lt;s&gt;"&amp;SUBSTITUTE(Input[[#This Row],[Predecessors]], ",", "&lt;/s&gt;&lt;s&gt;")&amp;"&lt;/s&gt;&lt;/t&gt;", "//s"),Input[ID],Calculations[EF])))</f>
        <v>847</v>
      </c>
      <c r="H75" s="31">
        <f>Calculations[[#This Row],[ES]]+Input[[#This Row],[Duration]]</f>
        <v>882</v>
      </c>
      <c r="I75" s="31">
        <f>Calculations[[#This Row],[LF]]-Input[[#This Row],[Duration]]</f>
        <v>891</v>
      </c>
      <c r="J75" s="31" cm="1">
        <f t="array" ref="J75">IF(Calculations[[#This Row],[Successors]] = "", $F$3, MIN(LOOKUP(_xlfn.FILTERXML("&lt;t&gt;&lt;s&gt;" &amp; SUBSTITUTE(Calculations[[#This Row],[Successors]], ",", "&lt;/s&gt;&lt;s&gt;") &amp; "&lt;/s&gt;&lt;/t&gt;", "//s"), Input[ID],Calculations[LS])))</f>
        <v>926</v>
      </c>
      <c r="K75" s="31">
        <f>Calculations[[#This Row],[LS]]-Calculations[[#This Row],[ES]]</f>
        <v>44</v>
      </c>
      <c r="L75" s="31" cm="1">
        <f t="array" ref="L75">IFERROR(MIN(LOOKUP(_xlfn.FILTERXML("&lt;t&gt;&lt;s&gt;" &amp; SUBSTITUTE(Calculations[[#This Row],[Successors]], ",", "&lt;/s&gt;&lt;s&gt;") &amp; "&lt;/s&gt;&lt;/t&gt;", "//s"), Input[ID],Calculations[ES])),$F$3) - Calculations[[#This Row],[EF]]</f>
        <v>44</v>
      </c>
      <c r="M75" s="31">
        <f>Calculations[[#This Row],[TF]]-Calculations[[#This Row],[FF]]</f>
        <v>0</v>
      </c>
      <c r="N75" s="34" cm="1">
        <f t="array" ref="N75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43</v>
      </c>
    </row>
    <row r="76" spans="2:14" ht="15" thickBot="1" x14ac:dyDescent="0.35">
      <c r="B76" s="19">
        <v>70</v>
      </c>
      <c r="C76" s="16" t="s">
        <v>86</v>
      </c>
      <c r="D76" s="16">
        <v>66</v>
      </c>
      <c r="E76" s="20">
        <v>45</v>
      </c>
      <c r="F76" s="2" t="str" cm="1">
        <f t="array" ref="F76">IFERROR(_xlfn.TEXTJOIN(",", TRUE, IF(ISNUMBER(SEARCH(B76, $D$7:$D$83)), $B$7:$B$83, "")), "")</f>
        <v>73</v>
      </c>
      <c r="G76" s="33" cm="1">
        <f t="array" ref="G76">IF(Input[[#This Row],[Predecessors]] = "", 0, MAX(LOOKUP(_xlfn.FILTERXML("&lt;t&gt;&lt;s&gt;"&amp;SUBSTITUTE(Input[[#This Row],[Predecessors]], ",", "&lt;/s&gt;&lt;s&gt;")&amp;"&lt;/s&gt;&lt;/t&gt;", "//s"),Input[ID],Calculations[EF])))</f>
        <v>881</v>
      </c>
      <c r="H76" s="31">
        <f>Calculations[[#This Row],[ES]]+Input[[#This Row],[Duration]]</f>
        <v>926</v>
      </c>
      <c r="I76" s="31">
        <f>Calculations[[#This Row],[LF]]-Input[[#This Row],[Duration]]</f>
        <v>881</v>
      </c>
      <c r="J76" s="31" cm="1">
        <f t="array" ref="J76">IF(Calculations[[#This Row],[Successors]] = "", $F$3, MIN(LOOKUP(_xlfn.FILTERXML("&lt;t&gt;&lt;s&gt;" &amp; SUBSTITUTE(Calculations[[#This Row],[Successors]], ",", "&lt;/s&gt;&lt;s&gt;") &amp; "&lt;/s&gt;&lt;/t&gt;", "//s"), Input[ID],Calculations[LS])))</f>
        <v>926</v>
      </c>
      <c r="K76" s="31">
        <f>Calculations[[#This Row],[LS]]-Calculations[[#This Row],[ES]]</f>
        <v>0</v>
      </c>
      <c r="L76" s="31" cm="1">
        <f t="array" ref="L76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76" s="31">
        <f>Calculations[[#This Row],[TF]]-Calculations[[#This Row],[FF]]</f>
        <v>0</v>
      </c>
      <c r="N76" s="34" cm="1">
        <f t="array" ref="N76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77" spans="2:14" ht="15" thickBot="1" x14ac:dyDescent="0.35">
      <c r="B77" s="19">
        <v>71</v>
      </c>
      <c r="C77" s="16" t="s">
        <v>87</v>
      </c>
      <c r="D77" s="16">
        <v>67</v>
      </c>
      <c r="E77" s="20">
        <v>22</v>
      </c>
      <c r="F77" s="2" t="str" cm="1">
        <f t="array" ref="F77">IFERROR(_xlfn.TEXTJOIN(",", TRUE, IF(ISNUMBER(SEARCH(B77, $D$7:$D$83)), $B$7:$B$83, "")), "")</f>
        <v>73</v>
      </c>
      <c r="G77" s="33" cm="1">
        <f t="array" ref="G77">IF(Input[[#This Row],[Predecessors]] = "", 0, MAX(LOOKUP(_xlfn.FILTERXML("&lt;t&gt;&lt;s&gt;"&amp;SUBSTITUTE(Input[[#This Row],[Predecessors]], ",", "&lt;/s&gt;&lt;s&gt;")&amp;"&lt;/s&gt;&lt;/t&gt;", "//s"),Input[ID],Calculations[EF])))</f>
        <v>891</v>
      </c>
      <c r="H77" s="31">
        <f>Calculations[[#This Row],[ES]]+Input[[#This Row],[Duration]]</f>
        <v>913</v>
      </c>
      <c r="I77" s="31">
        <f>Calculations[[#This Row],[LF]]-Input[[#This Row],[Duration]]</f>
        <v>904</v>
      </c>
      <c r="J77" s="31" cm="1">
        <f t="array" ref="J77">IF(Calculations[[#This Row],[Successors]] = "", $F$3, MIN(LOOKUP(_xlfn.FILTERXML("&lt;t&gt;&lt;s&gt;" &amp; SUBSTITUTE(Calculations[[#This Row],[Successors]], ",", "&lt;/s&gt;&lt;s&gt;") &amp; "&lt;/s&gt;&lt;/t&gt;", "//s"), Input[ID],Calculations[LS])))</f>
        <v>926</v>
      </c>
      <c r="K77" s="31">
        <f>Calculations[[#This Row],[LS]]-Calculations[[#This Row],[ES]]</f>
        <v>13</v>
      </c>
      <c r="L77" s="31" cm="1">
        <f t="array" ref="L77">IFERROR(MIN(LOOKUP(_xlfn.FILTERXML("&lt;t&gt;&lt;s&gt;" &amp; SUBSTITUTE(Calculations[[#This Row],[Successors]], ",", "&lt;/s&gt;&lt;s&gt;") &amp; "&lt;/s&gt;&lt;/t&gt;", "//s"), Input[ID],Calculations[ES])),$F$3) - Calculations[[#This Row],[EF]]</f>
        <v>13</v>
      </c>
      <c r="M77" s="31">
        <f>Calculations[[#This Row],[TF]]-Calculations[[#This Row],[FF]]</f>
        <v>0</v>
      </c>
      <c r="N77" s="34" cm="1">
        <f t="array" ref="N77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78" spans="2:14" ht="15" thickBot="1" x14ac:dyDescent="0.35">
      <c r="B78" s="19">
        <v>72</v>
      </c>
      <c r="C78" s="16" t="s">
        <v>88</v>
      </c>
      <c r="D78" s="16">
        <v>68</v>
      </c>
      <c r="E78" s="20">
        <v>45</v>
      </c>
      <c r="F78" s="2" t="str" cm="1">
        <f t="array" ref="F78">IFERROR(_xlfn.TEXTJOIN(",", TRUE, IF(ISNUMBER(SEARCH(B78, $D$7:$D$83)), $B$7:$B$83, "")), "")</f>
        <v>73</v>
      </c>
      <c r="G78" s="33" cm="1">
        <f t="array" ref="G78">IF(Input[[#This Row],[Predecessors]] = "", 0, MAX(LOOKUP(_xlfn.FILTERXML("&lt;t&gt;&lt;s&gt;"&amp;SUBSTITUTE(Input[[#This Row],[Predecessors]], ",", "&lt;/s&gt;&lt;s&gt;")&amp;"&lt;/s&gt;&lt;/t&gt;", "//s"),Input[ID],Calculations[EF])))</f>
        <v>880</v>
      </c>
      <c r="H78" s="31">
        <f>Calculations[[#This Row],[ES]]+Input[[#This Row],[Duration]]</f>
        <v>925</v>
      </c>
      <c r="I78" s="31">
        <f>Calculations[[#This Row],[LF]]-Input[[#This Row],[Duration]]</f>
        <v>881</v>
      </c>
      <c r="J78" s="31" cm="1">
        <f t="array" ref="J78">IF(Calculations[[#This Row],[Successors]] = "", $F$3, MIN(LOOKUP(_xlfn.FILTERXML("&lt;t&gt;&lt;s&gt;" &amp; SUBSTITUTE(Calculations[[#This Row],[Successors]], ",", "&lt;/s&gt;&lt;s&gt;") &amp; "&lt;/s&gt;&lt;/t&gt;", "//s"), Input[ID],Calculations[LS])))</f>
        <v>926</v>
      </c>
      <c r="K78" s="31">
        <f>Calculations[[#This Row],[LS]]-Calculations[[#This Row],[ES]]</f>
        <v>1</v>
      </c>
      <c r="L78" s="31" cm="1">
        <f t="array" ref="L78">IFERROR(MIN(LOOKUP(_xlfn.FILTERXML("&lt;t&gt;&lt;s&gt;" &amp; SUBSTITUTE(Calculations[[#This Row],[Successors]], ",", "&lt;/s&gt;&lt;s&gt;") &amp; "&lt;/s&gt;&lt;/t&gt;", "//s"), Input[ID],Calculations[ES])),$F$3) - Calculations[[#This Row],[EF]]</f>
        <v>1</v>
      </c>
      <c r="M78" s="31">
        <f>Calculations[[#This Row],[TF]]-Calculations[[#This Row],[FF]]</f>
        <v>0</v>
      </c>
      <c r="N78" s="34" cm="1">
        <f t="array" ref="N78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79" spans="2:14" ht="15" thickBot="1" x14ac:dyDescent="0.35">
      <c r="B79" s="19">
        <v>73</v>
      </c>
      <c r="C79" s="16" t="s">
        <v>89</v>
      </c>
      <c r="D79" s="16" t="s">
        <v>110</v>
      </c>
      <c r="E79" s="20">
        <v>12</v>
      </c>
      <c r="F79" s="2" t="str" cm="1">
        <f t="array" ref="F79">IFERROR(_xlfn.TEXTJOIN(",", TRUE, IF(ISNUMBER(SEARCH(B79, $D$7:$D$83)), $B$7:$B$83, "")), "")</f>
        <v>74,76</v>
      </c>
      <c r="G79" s="33" cm="1">
        <f t="array" ref="G79">IF(Input[[#This Row],[Predecessors]] = "", 0, MAX(LOOKUP(_xlfn.FILTERXML("&lt;t&gt;&lt;s&gt;"&amp;SUBSTITUTE(Input[[#This Row],[Predecessors]], ",", "&lt;/s&gt;&lt;s&gt;")&amp;"&lt;/s&gt;&lt;/t&gt;", "//s"),Input[ID],Calculations[EF])))</f>
        <v>926</v>
      </c>
      <c r="H79" s="31">
        <f>Calculations[[#This Row],[ES]]+Input[[#This Row],[Duration]]</f>
        <v>938</v>
      </c>
      <c r="I79" s="31">
        <f>Calculations[[#This Row],[LF]]-Input[[#This Row],[Duration]]</f>
        <v>926</v>
      </c>
      <c r="J79" s="31" cm="1">
        <f t="array" ref="J79">IF(Calculations[[#This Row],[Successors]] = "", $F$3, MIN(LOOKUP(_xlfn.FILTERXML("&lt;t&gt;&lt;s&gt;" &amp; SUBSTITUTE(Calculations[[#This Row],[Successors]], ",", "&lt;/s&gt;&lt;s&gt;") &amp; "&lt;/s&gt;&lt;/t&gt;", "//s"), Input[ID],Calculations[LS])))</f>
        <v>938</v>
      </c>
      <c r="K79" s="31">
        <f>Calculations[[#This Row],[LS]]-Calculations[[#This Row],[ES]]</f>
        <v>0</v>
      </c>
      <c r="L79" s="31" cm="1">
        <f t="array" ref="L79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79" s="31">
        <f>Calculations[[#This Row],[TF]]-Calculations[[#This Row],[FF]]</f>
        <v>0</v>
      </c>
      <c r="N79" s="34" cm="1">
        <f t="array" ref="N79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80" spans="2:14" ht="15" thickBot="1" x14ac:dyDescent="0.35">
      <c r="B80" s="19">
        <v>74</v>
      </c>
      <c r="C80" s="16" t="s">
        <v>90</v>
      </c>
      <c r="D80" s="16">
        <v>73</v>
      </c>
      <c r="E80" s="20">
        <v>9</v>
      </c>
      <c r="F80" s="2" t="str" cm="1">
        <f t="array" ref="F80">IFERROR(_xlfn.TEXTJOIN(",", TRUE, IF(ISNUMBER(SEARCH(B80, $D$7:$D$83)), $B$7:$B$83, "")), "")</f>
        <v>75,76</v>
      </c>
      <c r="G80" s="33" cm="1">
        <f t="array" ref="G80">IF(Input[[#This Row],[Predecessors]] = "", 0, MAX(LOOKUP(_xlfn.FILTERXML("&lt;t&gt;&lt;s&gt;"&amp;SUBSTITUTE(Input[[#This Row],[Predecessors]], ",", "&lt;/s&gt;&lt;s&gt;")&amp;"&lt;/s&gt;&lt;/t&gt;", "//s"),Input[ID],Calculations[EF])))</f>
        <v>938</v>
      </c>
      <c r="H80" s="31">
        <f>Calculations[[#This Row],[ES]]+Input[[#This Row],[Duration]]</f>
        <v>947</v>
      </c>
      <c r="I80" s="31">
        <f>Calculations[[#This Row],[LF]]-Input[[#This Row],[Duration]]</f>
        <v>938</v>
      </c>
      <c r="J80" s="31" cm="1">
        <f t="array" ref="J80">IF(Calculations[[#This Row],[Successors]] = "", $F$3, MIN(LOOKUP(_xlfn.FILTERXML("&lt;t&gt;&lt;s&gt;" &amp; SUBSTITUTE(Calculations[[#This Row],[Successors]], ",", "&lt;/s&gt;&lt;s&gt;") &amp; "&lt;/s&gt;&lt;/t&gt;", "//s"), Input[ID],Calculations[LS])))</f>
        <v>947</v>
      </c>
      <c r="K80" s="31">
        <f>Calculations[[#This Row],[LS]]-Calculations[[#This Row],[ES]]</f>
        <v>0</v>
      </c>
      <c r="L80" s="31" cm="1">
        <f t="array" ref="L80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80" s="31">
        <f>Calculations[[#This Row],[TF]]-Calculations[[#This Row],[FF]]</f>
        <v>0</v>
      </c>
      <c r="N80" s="34" cm="1">
        <f t="array" ref="N80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81" spans="2:14" ht="15" thickBot="1" x14ac:dyDescent="0.35">
      <c r="B81" s="19">
        <v>75</v>
      </c>
      <c r="C81" s="16" t="s">
        <v>91</v>
      </c>
      <c r="D81" s="16">
        <v>74</v>
      </c>
      <c r="E81" s="20">
        <v>12</v>
      </c>
      <c r="F81" s="2" t="str" cm="1">
        <f t="array" ref="F81">IFERROR(_xlfn.TEXTJOIN(",", TRUE, IF(ISNUMBER(SEARCH(B81, $D$7:$D$83)), $B$7:$B$83, "")), "")</f>
        <v>76</v>
      </c>
      <c r="G81" s="33" cm="1">
        <f t="array" ref="G81">IF(Input[[#This Row],[Predecessors]] = "", 0, MAX(LOOKUP(_xlfn.FILTERXML("&lt;t&gt;&lt;s&gt;"&amp;SUBSTITUTE(Input[[#This Row],[Predecessors]], ",", "&lt;/s&gt;&lt;s&gt;")&amp;"&lt;/s&gt;&lt;/t&gt;", "//s"),Input[ID],Calculations[EF])))</f>
        <v>947</v>
      </c>
      <c r="H81" s="31">
        <f>Calculations[[#This Row],[ES]]+Input[[#This Row],[Duration]]</f>
        <v>959</v>
      </c>
      <c r="I81" s="31">
        <f>Calculations[[#This Row],[LF]]-Input[[#This Row],[Duration]]</f>
        <v>947</v>
      </c>
      <c r="J81" s="31" cm="1">
        <f t="array" ref="J81">IF(Calculations[[#This Row],[Successors]] = "", $F$3, MIN(LOOKUP(_xlfn.FILTERXML("&lt;t&gt;&lt;s&gt;" &amp; SUBSTITUTE(Calculations[[#This Row],[Successors]], ",", "&lt;/s&gt;&lt;s&gt;") &amp; "&lt;/s&gt;&lt;/t&gt;", "//s"), Input[ID],Calculations[LS])))</f>
        <v>959</v>
      </c>
      <c r="K81" s="31">
        <f>Calculations[[#This Row],[LS]]-Calculations[[#This Row],[ES]]</f>
        <v>0</v>
      </c>
      <c r="L81" s="31" cm="1">
        <f t="array" ref="L81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81" s="31">
        <f>Calculations[[#This Row],[TF]]-Calculations[[#This Row],[FF]]</f>
        <v>0</v>
      </c>
      <c r="N81" s="34" cm="1">
        <f t="array" ref="N81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82" spans="2:14" ht="15" thickBot="1" x14ac:dyDescent="0.35">
      <c r="B82" s="19">
        <v>76</v>
      </c>
      <c r="C82" s="16" t="s">
        <v>92</v>
      </c>
      <c r="D82" s="16" t="s">
        <v>111</v>
      </c>
      <c r="E82" s="20">
        <v>22</v>
      </c>
      <c r="F82" s="2" t="str" cm="1">
        <f t="array" ref="F82">IFERROR(_xlfn.TEXTJOIN(",", TRUE, IF(ISNUMBER(SEARCH(B82, $D$7:$D$83)), $B$7:$B$83, "")), "")</f>
        <v>77</v>
      </c>
      <c r="G82" s="33" cm="1">
        <f t="array" ref="G82">IF(Input[[#This Row],[Predecessors]] = "", 0, MAX(LOOKUP(_xlfn.FILTERXML("&lt;t&gt;&lt;s&gt;"&amp;SUBSTITUTE(Input[[#This Row],[Predecessors]], ",", "&lt;/s&gt;&lt;s&gt;")&amp;"&lt;/s&gt;&lt;/t&gt;", "//s"),Input[ID],Calculations[EF])))</f>
        <v>959</v>
      </c>
      <c r="H82" s="31">
        <f>Calculations[[#This Row],[ES]]+Input[[#This Row],[Duration]]</f>
        <v>981</v>
      </c>
      <c r="I82" s="31">
        <f>Calculations[[#This Row],[LF]]-Input[[#This Row],[Duration]]</f>
        <v>959</v>
      </c>
      <c r="J82" s="31" cm="1">
        <f t="array" ref="J82">IF(Calculations[[#This Row],[Successors]] = "", $F$3, MIN(LOOKUP(_xlfn.FILTERXML("&lt;t&gt;&lt;s&gt;" &amp; SUBSTITUTE(Calculations[[#This Row],[Successors]], ",", "&lt;/s&gt;&lt;s&gt;") &amp; "&lt;/s&gt;&lt;/t&gt;", "//s"), Input[ID],Calculations[LS])))</f>
        <v>981</v>
      </c>
      <c r="K82" s="31">
        <f>Calculations[[#This Row],[LS]]-Calculations[[#This Row],[ES]]</f>
        <v>0</v>
      </c>
      <c r="L82" s="31" cm="1">
        <f t="array" ref="L82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82" s="31">
        <f>Calculations[[#This Row],[TF]]-Calculations[[#This Row],[FF]]</f>
        <v>0</v>
      </c>
      <c r="N82" s="34" cm="1">
        <f t="array" ref="N82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83" spans="2:14" ht="15" thickBot="1" x14ac:dyDescent="0.35">
      <c r="B83" s="19">
        <v>77</v>
      </c>
      <c r="C83" s="21" t="s">
        <v>93</v>
      </c>
      <c r="D83" s="21">
        <v>76</v>
      </c>
      <c r="E83">
        <v>2</v>
      </c>
      <c r="F83" s="18" t="str" cm="1">
        <f t="array" ref="F83">IFERROR(_xlfn.TEXTJOIN(",", TRUE, IF(ISNUMBER(SEARCH(B83, $D$7:$D$83)), $B$7:$B$83, "")), "")</f>
        <v/>
      </c>
      <c r="G83" s="35" cm="1">
        <f t="array" ref="G83">IF(Input[[#This Row],[Predecessors]] = "", 0, MAX(LOOKUP(_xlfn.FILTERXML("&lt;t&gt;&lt;s&gt;"&amp;SUBSTITUTE(Input[[#This Row],[Predecessors]], ",", "&lt;/s&gt;&lt;s&gt;")&amp;"&lt;/s&gt;&lt;/t&gt;", "//s"),Input[ID],Calculations[EF])))</f>
        <v>981</v>
      </c>
      <c r="H83" s="36">
        <f>Calculations[[#This Row],[ES]]+Input[[#This Row],[Duration]]</f>
        <v>983</v>
      </c>
      <c r="I83" s="36">
        <f>Calculations[[#This Row],[LF]]-Input[[#This Row],[Duration]]</f>
        <v>981</v>
      </c>
      <c r="J83" s="36" cm="1">
        <f t="array" ref="J83">IF(Calculations[[#This Row],[Successors]] = "", $F$3, MIN(LOOKUP(_xlfn.FILTERXML("&lt;t&gt;&lt;s&gt;" &amp; SUBSTITUTE(Calculations[[#This Row],[Successors]], ",", "&lt;/s&gt;&lt;s&gt;") &amp; "&lt;/s&gt;&lt;/t&gt;", "//s"), Input[ID],Calculations[LS])))</f>
        <v>983</v>
      </c>
      <c r="K83" s="36">
        <f>Calculations[[#This Row],[LS]]-Calculations[[#This Row],[ES]]</f>
        <v>0</v>
      </c>
      <c r="L83" s="36" cm="1">
        <f t="array" ref="L83">IFERROR(MIN(LOOKUP(_xlfn.FILTERXML("&lt;t&gt;&lt;s&gt;" &amp; SUBSTITUTE(Calculations[[#This Row],[Successors]], ",", "&lt;/s&gt;&lt;s&gt;") &amp; "&lt;/s&gt;&lt;/t&gt;", "//s"), Input[ID],Calculations[ES])),$F$3) - Calculations[[#This Row],[EF]]</f>
        <v>0</v>
      </c>
      <c r="M83" s="36">
        <f>Calculations[[#This Row],[TF]]-Calculations[[#This Row],[FF]]</f>
        <v>0</v>
      </c>
      <c r="N83" s="37" cm="1">
        <f t="array" ref="N83">IFERROR(MIN(LOOKUP(_xlfn.FILTERXML("&lt;t&gt;&lt;s&gt;" &amp; SUBSTITUTE(Calculations[[#This Row],[Successors]], ",", "&lt;/s&gt;&lt;s&gt;") &amp; "&lt;/s&gt;&lt;/t&gt;", "//s"), Input[ID],Calculations[ES])),$F$3) - IFERROR(MAX(LOOKUP(_xlfn.FILTERXML("&lt;t&gt;&lt;s&gt;" &amp; SUBSTITUTE(Input[[#This Row],[Predecessors]], ",", "&lt;/s&gt;&lt;s&gt;") &amp; "&lt;/s&gt;&lt;/t&gt;", "//s"), Input[ID],Calculations[LF])),0) - Input[[#This Row],[Duration]]</f>
        <v>0</v>
      </c>
    </row>
    <row r="85" spans="2:14" x14ac:dyDescent="0.3">
      <c r="B85" s="49" t="s">
        <v>112</v>
      </c>
      <c r="C85" s="49"/>
      <c r="D85" t="s">
        <v>113</v>
      </c>
    </row>
  </sheetData>
  <mergeCells count="5">
    <mergeCell ref="B5:E5"/>
    <mergeCell ref="B3:E3"/>
    <mergeCell ref="F5:N5"/>
    <mergeCell ref="F3:N3"/>
    <mergeCell ref="B85:C85"/>
  </mergeCells>
  <conditionalFormatting sqref="K7:K83">
    <cfRule type="expression" dxfId="0" priority="2">
      <formula>$K7=0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0413C-A30E-4174-97EC-1DE1C78FB469}">
  <dimension ref="B1:P22"/>
  <sheetViews>
    <sheetView zoomScale="82" zoomScaleNormal="82" workbookViewId="0">
      <pane xSplit="17" topLeftCell="R1" activePane="topRight" state="frozen"/>
      <selection pane="topRight" activeCell="N17" sqref="N17:P17"/>
    </sheetView>
  </sheetViews>
  <sheetFormatPr defaultColWidth="5.77734375" defaultRowHeight="22.05" customHeight="1" x14ac:dyDescent="0.3"/>
  <sheetData>
    <row r="1" spans="2:16" ht="22.05" customHeight="1" thickBot="1" x14ac:dyDescent="0.35"/>
    <row r="2" spans="2:16" ht="22.05" customHeight="1" x14ac:dyDescent="0.3">
      <c r="B2" s="4" t="s">
        <v>7</v>
      </c>
      <c r="C2" s="5" t="s">
        <v>14</v>
      </c>
      <c r="D2" s="6" t="s">
        <v>8</v>
      </c>
    </row>
    <row r="3" spans="2:16" ht="22.05" customHeight="1" x14ac:dyDescent="0.3">
      <c r="B3" s="50" t="s">
        <v>12</v>
      </c>
      <c r="C3" s="51"/>
      <c r="D3" s="52"/>
    </row>
    <row r="4" spans="2:16" ht="22.05" customHeight="1" thickBot="1" x14ac:dyDescent="0.35">
      <c r="B4" s="7" t="s">
        <v>10</v>
      </c>
      <c r="C4" s="8" t="s">
        <v>13</v>
      </c>
      <c r="D4" s="9" t="s">
        <v>10</v>
      </c>
    </row>
    <row r="5" spans="2:16" ht="22.05" customHeight="1" x14ac:dyDescent="0.4">
      <c r="B5" s="56" t="s">
        <v>19</v>
      </c>
      <c r="C5" s="56"/>
      <c r="D5" s="56"/>
    </row>
    <row r="7" spans="2:16" ht="22.05" customHeight="1" thickBot="1" x14ac:dyDescent="0.35"/>
    <row r="8" spans="2:16" ht="22.05" customHeight="1" x14ac:dyDescent="0.3">
      <c r="B8" s="10">
        <v>0</v>
      </c>
      <c r="C8" s="11"/>
      <c r="D8" s="12">
        <v>0</v>
      </c>
    </row>
    <row r="9" spans="2:16" ht="22.05" customHeight="1" x14ac:dyDescent="0.3">
      <c r="B9" s="53" t="s">
        <v>17</v>
      </c>
      <c r="C9" s="54"/>
      <c r="D9" s="55"/>
    </row>
    <row r="10" spans="2:16" ht="22.05" customHeight="1" thickBot="1" x14ac:dyDescent="0.35">
      <c r="B10" s="13">
        <v>0</v>
      </c>
      <c r="C10" s="14">
        <v>0</v>
      </c>
      <c r="D10" s="15">
        <v>0</v>
      </c>
    </row>
    <row r="11" spans="2:16" ht="22.05" customHeight="1" thickBot="1" x14ac:dyDescent="0.35"/>
    <row r="12" spans="2:16" ht="22.05" customHeight="1" x14ac:dyDescent="0.3">
      <c r="B12" s="10">
        <f>Sheet1!$G7</f>
        <v>0</v>
      </c>
      <c r="C12" s="11">
        <f>Sheet1!$L7</f>
        <v>0</v>
      </c>
      <c r="D12" s="12">
        <f>Sheet1!$H7</f>
        <v>11</v>
      </c>
      <c r="F12" s="10">
        <f>Sheet1!$G8</f>
        <v>11</v>
      </c>
      <c r="G12" s="11">
        <f>Sheet1!$L8</f>
        <v>0</v>
      </c>
      <c r="H12" s="12">
        <f>Sheet1!$H8</f>
        <v>29</v>
      </c>
      <c r="J12" s="10">
        <f>Sheet1!$G9</f>
        <v>11</v>
      </c>
      <c r="K12" s="11">
        <f>Sheet1!$L9</f>
        <v>15</v>
      </c>
      <c r="L12" s="12">
        <f>Sheet1!$H9</f>
        <v>14</v>
      </c>
      <c r="N12" s="10">
        <f>Sheet1!$G10</f>
        <v>29</v>
      </c>
      <c r="O12" s="11">
        <f>Sheet1!$L10</f>
        <v>0</v>
      </c>
      <c r="P12" s="12">
        <f>Sheet1!$H10</f>
        <v>52</v>
      </c>
    </row>
    <row r="13" spans="2:16" ht="22.05" customHeight="1" x14ac:dyDescent="0.3">
      <c r="B13" s="53" t="e">
        <f>Sheet1!#REF! &amp; " " &amp; Sheet1!#REF!</f>
        <v>#REF!</v>
      </c>
      <c r="C13" s="54"/>
      <c r="D13" s="55"/>
      <c r="F13" s="53" t="str">
        <f>Sheet1!$C7 &amp; " " &amp; Sheet1!$E7</f>
        <v>Barricading 11</v>
      </c>
      <c r="G13" s="54"/>
      <c r="H13" s="55"/>
      <c r="J13" s="53" t="str">
        <f>Sheet1!$C8 &amp; " " &amp; Sheet1!$E8</f>
        <v>Dismantling of Existing Building 18</v>
      </c>
      <c r="K13" s="54"/>
      <c r="L13" s="55"/>
      <c r="N13" s="53" t="str">
        <f>Sheet1!$C9 &amp; " " &amp; Sheet1!$E9</f>
        <v>BIM Software Submission 3</v>
      </c>
      <c r="O13" s="54"/>
      <c r="P13" s="55"/>
    </row>
    <row r="14" spans="2:16" ht="22.05" customHeight="1" thickBot="1" x14ac:dyDescent="0.35">
      <c r="B14" s="13">
        <f>Sheet1!$I7</f>
        <v>0</v>
      </c>
      <c r="C14" s="14">
        <f>Sheet1!$K7</f>
        <v>0</v>
      </c>
      <c r="D14" s="15">
        <f>Sheet1!$J7</f>
        <v>11</v>
      </c>
      <c r="F14" s="13">
        <f>Sheet1!$I8</f>
        <v>11</v>
      </c>
      <c r="G14" s="14">
        <f>Sheet1!$K8</f>
        <v>0</v>
      </c>
      <c r="H14" s="15">
        <f>Sheet1!$J8</f>
        <v>29</v>
      </c>
      <c r="J14" s="13">
        <f>Sheet1!$I9</f>
        <v>26</v>
      </c>
      <c r="K14" s="14">
        <f>Sheet1!$K9</f>
        <v>15</v>
      </c>
      <c r="L14" s="15">
        <f>Sheet1!$J9</f>
        <v>29</v>
      </c>
      <c r="N14" s="13">
        <f>Sheet1!$I10</f>
        <v>29</v>
      </c>
      <c r="O14" s="14">
        <f>Sheet1!$K10</f>
        <v>0</v>
      </c>
      <c r="P14" s="15">
        <f>Sheet1!$J10</f>
        <v>52</v>
      </c>
    </row>
    <row r="15" spans="2:16" ht="22.05" customHeight="1" thickBot="1" x14ac:dyDescent="0.35"/>
    <row r="16" spans="2:16" ht="22.05" customHeight="1" x14ac:dyDescent="0.3">
      <c r="B16" s="10">
        <f>Sheet1!$G11</f>
        <v>52</v>
      </c>
      <c r="C16" s="11">
        <f>Sheet1!$L11</f>
        <v>0</v>
      </c>
      <c r="D16" s="12">
        <f>Sheet1!$H11</f>
        <v>67</v>
      </c>
      <c r="F16" s="10">
        <f>Sheet1!$G12</f>
        <v>67</v>
      </c>
      <c r="G16" s="11">
        <f>Sheet1!$L12</f>
        <v>0</v>
      </c>
      <c r="H16" s="12">
        <f>Sheet1!$H12</f>
        <v>76</v>
      </c>
      <c r="J16" s="10">
        <f>Sheet1!$G13</f>
        <v>76</v>
      </c>
      <c r="K16" s="11">
        <f>Sheet1!$L13</f>
        <v>0</v>
      </c>
      <c r="L16" s="12">
        <f>Sheet1!$H13</f>
        <v>88</v>
      </c>
      <c r="N16" s="10">
        <f>Sheet1!$G14</f>
        <v>88</v>
      </c>
      <c r="O16" s="11">
        <f>Sheet1!$L14</f>
        <v>0</v>
      </c>
      <c r="P16" s="12">
        <f>Sheet1!$H14</f>
        <v>100</v>
      </c>
    </row>
    <row r="17" spans="2:16" ht="22.05" customHeight="1" x14ac:dyDescent="0.3">
      <c r="B17" s="53" t="str">
        <f>Sheet1!$C10 &amp; " " &amp; Sheet1!$E10</f>
        <v>Excavation 23</v>
      </c>
      <c r="C17" s="54"/>
      <c r="D17" s="55"/>
      <c r="F17" s="53" t="str">
        <f>Sheet1!$C11 &amp; " " &amp; Sheet1!$E11</f>
        <v>PCC 15</v>
      </c>
      <c r="G17" s="54"/>
      <c r="H17" s="55"/>
      <c r="J17" s="53" t="str">
        <f>Sheet1!$C12 &amp; " " &amp; Sheet1!$E12</f>
        <v>Raft Concrete 9</v>
      </c>
      <c r="K17" s="54"/>
      <c r="L17" s="55"/>
      <c r="N17" s="53" t="e">
        <f>Sheet1!#REF! &amp; " " &amp; Sheet1!#REF!</f>
        <v>#REF!</v>
      </c>
      <c r="O17" s="54"/>
      <c r="P17" s="55"/>
    </row>
    <row r="18" spans="2:16" ht="22.05" customHeight="1" thickBot="1" x14ac:dyDescent="0.35">
      <c r="B18" s="13">
        <f>Sheet1!$I11</f>
        <v>52</v>
      </c>
      <c r="C18" s="14">
        <f>Sheet1!$K11</f>
        <v>0</v>
      </c>
      <c r="D18" s="15">
        <f>Sheet1!$J11</f>
        <v>67</v>
      </c>
      <c r="F18" s="13">
        <f>Sheet1!$I12</f>
        <v>67</v>
      </c>
      <c r="G18" s="14">
        <f>Sheet1!$K12</f>
        <v>0</v>
      </c>
      <c r="H18" s="15">
        <f>Sheet1!$J12</f>
        <v>76</v>
      </c>
      <c r="J18" s="13">
        <f>Sheet1!$I13</f>
        <v>76</v>
      </c>
      <c r="K18" s="14">
        <f>Sheet1!$K13</f>
        <v>0</v>
      </c>
      <c r="L18" s="15">
        <f>Sheet1!$J13</f>
        <v>88</v>
      </c>
      <c r="N18" s="13">
        <f>Sheet1!$I14</f>
        <v>88</v>
      </c>
      <c r="O18" s="14">
        <f>Sheet1!$K14</f>
        <v>0</v>
      </c>
      <c r="P18" s="15">
        <f>Sheet1!$J14</f>
        <v>100</v>
      </c>
    </row>
    <row r="19" spans="2:16" ht="22.05" customHeight="1" thickBot="1" x14ac:dyDescent="0.35"/>
    <row r="20" spans="2:16" ht="22.05" customHeight="1" x14ac:dyDescent="0.3">
      <c r="B20" s="10">
        <f>Sheet1!$F3</f>
        <v>983</v>
      </c>
      <c r="C20" s="11"/>
      <c r="D20" s="12">
        <f>B20</f>
        <v>983</v>
      </c>
    </row>
    <row r="21" spans="2:16" ht="22.05" customHeight="1" x14ac:dyDescent="0.3">
      <c r="B21" s="53" t="s">
        <v>18</v>
      </c>
      <c r="C21" s="54"/>
      <c r="D21" s="55"/>
    </row>
    <row r="22" spans="2:16" ht="22.05" customHeight="1" thickBot="1" x14ac:dyDescent="0.35">
      <c r="B22" s="13">
        <f>B20</f>
        <v>983</v>
      </c>
      <c r="C22" s="14">
        <v>0</v>
      </c>
      <c r="D22" s="15">
        <f>B20</f>
        <v>983</v>
      </c>
    </row>
  </sheetData>
  <mergeCells count="12">
    <mergeCell ref="F13:H13"/>
    <mergeCell ref="J13:L13"/>
    <mergeCell ref="N13:P13"/>
    <mergeCell ref="B17:D17"/>
    <mergeCell ref="F17:H17"/>
    <mergeCell ref="J17:L17"/>
    <mergeCell ref="N17:P17"/>
    <mergeCell ref="B3:D3"/>
    <mergeCell ref="B13:D13"/>
    <mergeCell ref="B9:D9"/>
    <mergeCell ref="B21:D21"/>
    <mergeCell ref="B5:D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Khushdev Yogi</dc:creator>
  <cp:lastModifiedBy>Khushdev Yogi</cp:lastModifiedBy>
  <dcterms:created xsi:type="dcterms:W3CDTF">2015-06-05T18:17:20Z</dcterms:created>
  <dcterms:modified xsi:type="dcterms:W3CDTF">2024-08-09T15:19:27Z</dcterms:modified>
</cp:coreProperties>
</file>